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rnet\Downloads\"/>
    </mc:Choice>
  </mc:AlternateContent>
  <bookViews>
    <workbookView xWindow="0" yWindow="0" windowWidth="28800" windowHeight="12300"/>
  </bookViews>
  <sheets>
    <sheet name="Resumen Programación" sheetId="6" r:id="rId1"/>
    <sheet name="RRHH" sheetId="5" r:id="rId2"/>
    <sheet name="Programación Medica" sheetId="1" r:id="rId3"/>
    <sheet name="Programación No Medica" sheetId="2" r:id="rId4"/>
    <sheet name="Diccionarios" sheetId="3" r:id="rId5"/>
    <sheet name="Busc" sheetId="4" state="hidden" r:id="rId6"/>
  </sheets>
  <definedNames>
    <definedName name="_xlnm._FilterDatabase" localSheetId="4" hidden="1">Diccionarios!$N$2:$S$105</definedName>
    <definedName name="_xlnm._FilterDatabase" localSheetId="2" hidden="1">'Programación Medica'!$A$1:$U$206</definedName>
    <definedName name="_xlnm._FilterDatabase" localSheetId="3" hidden="1">'Programación No Medica'!$A$1:$S$103</definedName>
    <definedName name="_xlnm._FilterDatabase" localSheetId="1" hidden="1">RRHH!$A$1:$AB$2</definedName>
    <definedName name="Actividades">Diccionarios!$G$3:$G$64</definedName>
    <definedName name="BIOQUIMICOS\AS">Busc!$X$2:$X$78</definedName>
    <definedName name="DV">Busc!$AD$2:$AD$12</definedName>
    <definedName name="ENFERMERIA">Busc!$F$2:$F$78</definedName>
    <definedName name="Especialidades">Diccionarios!$C$3:$C$66</definedName>
    <definedName name="FONOAUDIOLOGIA">Busc!$H$2:$H$78</definedName>
    <definedName name="KINESIOLOGIA">Busc!$J$2:$J$78</definedName>
    <definedName name="M">Busc!$AH$2:$AH$44</definedName>
    <definedName name="MATRONERIA">Busc!$L$2:$L$78</definedName>
    <definedName name="med_g">Busc!$AB$2:$AB$3</definedName>
    <definedName name="medicos">Busc!$AH$2:$AH$44</definedName>
    <definedName name="NUTRICION">Busc!$N$2:$N$78</definedName>
    <definedName name="Profesion">Busc!$AF$2:$AF$14</definedName>
    <definedName name="PSICOLOGIA_CLINICA">Busc!$P$2:$P$78</definedName>
    <definedName name="QUIMICOS\AS_FARMACEUTICOS">Busc!$R$2:$R$104</definedName>
    <definedName name="SM">Busc!$AI$2:$AI$67</definedName>
    <definedName name="TECNOLOGIA_MEDICA">Busc!$T$2:$T$78</definedName>
    <definedName name="TERAPIA_OCUPACIONAL">Busc!$V$2:$V$78</definedName>
    <definedName name="TITULO">Busc!$A$2:$A$12</definedName>
    <definedName name="TRABAJO_SOCIAL">Busc!$D$2:$D$78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6" i="1" l="1"/>
  <c r="P206" i="1" s="1"/>
  <c r="L206" i="1"/>
  <c r="O206" i="1" s="1"/>
  <c r="H206" i="1"/>
  <c r="T206" i="1" s="1"/>
  <c r="E206" i="1"/>
  <c r="N205" i="1"/>
  <c r="P205" i="1" s="1"/>
  <c r="L205" i="1"/>
  <c r="O205" i="1" s="1"/>
  <c r="H205" i="1"/>
  <c r="T205" i="1" s="1"/>
  <c r="E205" i="1"/>
  <c r="N67" i="2"/>
  <c r="P67" i="2" s="1"/>
  <c r="L67" i="2"/>
  <c r="O67" i="2" s="1"/>
  <c r="S67" i="2"/>
  <c r="E67" i="2"/>
  <c r="N66" i="2"/>
  <c r="P66" i="2" s="1"/>
  <c r="L66" i="2"/>
  <c r="O66" i="2" s="1"/>
  <c r="S66" i="2"/>
  <c r="E66" i="2"/>
  <c r="N73" i="2"/>
  <c r="P73" i="2" s="1"/>
  <c r="L73" i="2"/>
  <c r="O73" i="2" s="1"/>
  <c r="S73" i="2"/>
  <c r="E73" i="2"/>
  <c r="N71" i="2"/>
  <c r="P71" i="2" s="1"/>
  <c r="L71" i="2"/>
  <c r="O71" i="2" s="1"/>
  <c r="S71" i="2"/>
  <c r="E71" i="2"/>
  <c r="N72" i="2"/>
  <c r="P72" i="2" s="1"/>
  <c r="L72" i="2"/>
  <c r="O72" i="2" s="1"/>
  <c r="S72" i="2"/>
  <c r="E72" i="2"/>
  <c r="N70" i="2"/>
  <c r="P70" i="2" s="1"/>
  <c r="L70" i="2"/>
  <c r="M70" i="2" s="1"/>
  <c r="R70" i="2"/>
  <c r="Q70" i="2" s="1"/>
  <c r="E70" i="2"/>
  <c r="N69" i="2"/>
  <c r="P69" i="2" s="1"/>
  <c r="L69" i="2"/>
  <c r="M69" i="2" s="1"/>
  <c r="R69" i="2"/>
  <c r="Q69" i="2" s="1"/>
  <c r="E69" i="2"/>
  <c r="N103" i="2"/>
  <c r="P103" i="2" s="1"/>
  <c r="L103" i="2"/>
  <c r="M103" i="2" s="1"/>
  <c r="R103" i="2"/>
  <c r="Q103" i="2" s="1"/>
  <c r="E103" i="2"/>
  <c r="N102" i="2"/>
  <c r="P102" i="2" s="1"/>
  <c r="L102" i="2"/>
  <c r="M102" i="2" s="1"/>
  <c r="S102" i="2"/>
  <c r="E102" i="2"/>
  <c r="N101" i="2"/>
  <c r="P101" i="2" s="1"/>
  <c r="L101" i="2"/>
  <c r="O101" i="2" s="1"/>
  <c r="S101" i="2"/>
  <c r="E101" i="2"/>
  <c r="N100" i="2"/>
  <c r="P100" i="2" s="1"/>
  <c r="L100" i="2"/>
  <c r="O100" i="2" s="1"/>
  <c r="S100" i="2"/>
  <c r="E100" i="2"/>
  <c r="N99" i="2"/>
  <c r="P99" i="2" s="1"/>
  <c r="L99" i="2"/>
  <c r="M99" i="2" s="1"/>
  <c r="R99" i="2"/>
  <c r="Q99" i="2" s="1"/>
  <c r="E99" i="2"/>
  <c r="N98" i="2"/>
  <c r="P98" i="2" s="1"/>
  <c r="L98" i="2"/>
  <c r="M98" i="2" s="1"/>
  <c r="S98" i="2"/>
  <c r="E98" i="2"/>
  <c r="N97" i="2"/>
  <c r="P97" i="2" s="1"/>
  <c r="L97" i="2"/>
  <c r="O97" i="2" s="1"/>
  <c r="S97" i="2"/>
  <c r="E97" i="2"/>
  <c r="N96" i="2"/>
  <c r="P96" i="2" s="1"/>
  <c r="L96" i="2"/>
  <c r="M96" i="2" s="1"/>
  <c r="R96" i="2"/>
  <c r="Q96" i="2" s="1"/>
  <c r="E96" i="2"/>
  <c r="N95" i="2"/>
  <c r="P95" i="2" s="1"/>
  <c r="L95" i="2"/>
  <c r="M95" i="2" s="1"/>
  <c r="S95" i="2"/>
  <c r="E95" i="2"/>
  <c r="N94" i="2"/>
  <c r="P94" i="2" s="1"/>
  <c r="L94" i="2"/>
  <c r="O94" i="2" s="1"/>
  <c r="S94" i="2"/>
  <c r="E94" i="2"/>
  <c r="N93" i="2"/>
  <c r="P93" i="2" s="1"/>
  <c r="L93" i="2"/>
  <c r="O93" i="2" s="1"/>
  <c r="S93" i="2"/>
  <c r="E93" i="2"/>
  <c r="N92" i="2"/>
  <c r="P92" i="2" s="1"/>
  <c r="L92" i="2"/>
  <c r="M92" i="2" s="1"/>
  <c r="R92" i="2"/>
  <c r="Q92" i="2" s="1"/>
  <c r="E92" i="2"/>
  <c r="N91" i="2"/>
  <c r="P91" i="2" s="1"/>
  <c r="L91" i="2"/>
  <c r="O91" i="2" s="1"/>
  <c r="S91" i="2"/>
  <c r="E91" i="2"/>
  <c r="N90" i="2"/>
  <c r="P90" i="2" s="1"/>
  <c r="L90" i="2"/>
  <c r="O90" i="2" s="1"/>
  <c r="S90" i="2"/>
  <c r="E90" i="2"/>
  <c r="N89" i="2"/>
  <c r="P89" i="2" s="1"/>
  <c r="L89" i="2"/>
  <c r="O89" i="2" s="1"/>
  <c r="S89" i="2"/>
  <c r="E89" i="2"/>
  <c r="N82" i="2"/>
  <c r="P82" i="2" s="1"/>
  <c r="L82" i="2"/>
  <c r="O82" i="2" s="1"/>
  <c r="R82" i="2"/>
  <c r="Q82" i="2" s="1"/>
  <c r="E82" i="2"/>
  <c r="N81" i="2"/>
  <c r="P81" i="2" s="1"/>
  <c r="L81" i="2"/>
  <c r="O81" i="2" s="1"/>
  <c r="S81" i="2"/>
  <c r="E81" i="2"/>
  <c r="N80" i="2"/>
  <c r="P80" i="2" s="1"/>
  <c r="L80" i="2"/>
  <c r="O80" i="2" s="1"/>
  <c r="R80" i="2"/>
  <c r="Q80" i="2" s="1"/>
  <c r="E80" i="2"/>
  <c r="N75" i="2"/>
  <c r="P75" i="2" s="1"/>
  <c r="L75" i="2"/>
  <c r="M75" i="2" s="1"/>
  <c r="S75" i="2"/>
  <c r="E75" i="2"/>
  <c r="S206" i="1" l="1"/>
  <c r="Q206" i="1" s="1"/>
  <c r="M206" i="1"/>
  <c r="S205" i="1"/>
  <c r="Q205" i="1" s="1"/>
  <c r="M205" i="1"/>
  <c r="M67" i="2"/>
  <c r="R67" i="2"/>
  <c r="Q67" i="2" s="1"/>
  <c r="M66" i="2"/>
  <c r="R66" i="2"/>
  <c r="Q66" i="2" s="1"/>
  <c r="M73" i="2"/>
  <c r="R73" i="2"/>
  <c r="Q73" i="2" s="1"/>
  <c r="M71" i="2"/>
  <c r="R71" i="2"/>
  <c r="Q71" i="2" s="1"/>
  <c r="O70" i="2"/>
  <c r="M90" i="2"/>
  <c r="M72" i="2"/>
  <c r="S70" i="2"/>
  <c r="R72" i="2"/>
  <c r="Q72" i="2" s="1"/>
  <c r="M91" i="2"/>
  <c r="O69" i="2"/>
  <c r="S69" i="2"/>
  <c r="R98" i="2"/>
  <c r="Q98" i="2" s="1"/>
  <c r="R94" i="2"/>
  <c r="Q94" i="2" s="1"/>
  <c r="O96" i="2"/>
  <c r="R102" i="2"/>
  <c r="Q102" i="2" s="1"/>
  <c r="R90" i="2"/>
  <c r="Q90" i="2" s="1"/>
  <c r="O92" i="2"/>
  <c r="M94" i="2"/>
  <c r="R95" i="2"/>
  <c r="Q95" i="2" s="1"/>
  <c r="R101" i="2"/>
  <c r="Q101" i="2" s="1"/>
  <c r="O102" i="2"/>
  <c r="M101" i="2"/>
  <c r="O98" i="2"/>
  <c r="O99" i="2"/>
  <c r="O103" i="2"/>
  <c r="S99" i="2"/>
  <c r="S103" i="2"/>
  <c r="M100" i="2"/>
  <c r="R100" i="2"/>
  <c r="Q100" i="2" s="1"/>
  <c r="O95" i="2"/>
  <c r="R91" i="2"/>
  <c r="Q91" i="2" s="1"/>
  <c r="S92" i="2"/>
  <c r="S96" i="2"/>
  <c r="M89" i="2"/>
  <c r="M93" i="2"/>
  <c r="M97" i="2"/>
  <c r="R89" i="2"/>
  <c r="Q89" i="2" s="1"/>
  <c r="R93" i="2"/>
  <c r="Q93" i="2" s="1"/>
  <c r="R97" i="2"/>
  <c r="Q97" i="2" s="1"/>
  <c r="M80" i="2"/>
  <c r="M82" i="2"/>
  <c r="S82" i="2"/>
  <c r="M81" i="2"/>
  <c r="R81" i="2"/>
  <c r="Q81" i="2" s="1"/>
  <c r="S80" i="2"/>
  <c r="O75" i="2"/>
  <c r="R75" i="2"/>
  <c r="Q75" i="2" s="1"/>
  <c r="N56" i="2"/>
  <c r="P56" i="2" s="1"/>
  <c r="L56" i="2"/>
  <c r="M56" i="2" s="1"/>
  <c r="R56" i="2"/>
  <c r="E56" i="2"/>
  <c r="N55" i="2"/>
  <c r="P55" i="2" s="1"/>
  <c r="L55" i="2"/>
  <c r="M55" i="2" s="1"/>
  <c r="R55" i="2"/>
  <c r="E55" i="2"/>
  <c r="N54" i="2"/>
  <c r="P54" i="2" s="1"/>
  <c r="L54" i="2"/>
  <c r="M54" i="2" s="1"/>
  <c r="R54" i="2"/>
  <c r="E54" i="2"/>
  <c r="N34" i="2"/>
  <c r="P34" i="2" s="1"/>
  <c r="L34" i="2"/>
  <c r="M34" i="2" s="1"/>
  <c r="R34" i="2"/>
  <c r="E34" i="2"/>
  <c r="N33" i="2"/>
  <c r="P33" i="2" s="1"/>
  <c r="L33" i="2"/>
  <c r="M33" i="2" s="1"/>
  <c r="S33" i="2"/>
  <c r="E33" i="2"/>
  <c r="N64" i="2"/>
  <c r="P64" i="2" s="1"/>
  <c r="L64" i="2"/>
  <c r="M64" i="2" s="1"/>
  <c r="R64" i="2"/>
  <c r="Q64" i="2" s="1"/>
  <c r="E64" i="2"/>
  <c r="N62" i="2"/>
  <c r="P62" i="2" s="1"/>
  <c r="L62" i="2"/>
  <c r="M62" i="2" s="1"/>
  <c r="R62" i="2"/>
  <c r="E62" i="2"/>
  <c r="Q56" i="2" l="1"/>
  <c r="O56" i="2"/>
  <c r="S56" i="2"/>
  <c r="Q55" i="2"/>
  <c r="O55" i="2"/>
  <c r="S55" i="2"/>
  <c r="Q54" i="2"/>
  <c r="O54" i="2"/>
  <c r="S54" i="2"/>
  <c r="O33" i="2"/>
  <c r="Q34" i="2"/>
  <c r="R33" i="2"/>
  <c r="Q33" i="2" s="1"/>
  <c r="O34" i="2"/>
  <c r="S34" i="2"/>
  <c r="O64" i="2"/>
  <c r="S64" i="2"/>
  <c r="Q62" i="2"/>
  <c r="O62" i="2"/>
  <c r="S62" i="2"/>
  <c r="N57" i="1" l="1"/>
  <c r="P57" i="1" s="1"/>
  <c r="L57" i="1"/>
  <c r="M57" i="1" s="1"/>
  <c r="H57" i="1"/>
  <c r="S57" i="1" s="1"/>
  <c r="E57" i="1"/>
  <c r="Q57" i="1" l="1"/>
  <c r="O57" i="1"/>
  <c r="T57" i="1"/>
  <c r="E161" i="1"/>
  <c r="H161" i="1"/>
  <c r="T161" i="1" s="1"/>
  <c r="L161" i="1"/>
  <c r="M161" i="1" s="1"/>
  <c r="N161" i="1"/>
  <c r="P161" i="1" s="1"/>
  <c r="N47" i="2"/>
  <c r="P47" i="2" s="1"/>
  <c r="L47" i="2"/>
  <c r="M47" i="2" s="1"/>
  <c r="R47" i="2"/>
  <c r="Q47" i="2" s="1"/>
  <c r="E47" i="2"/>
  <c r="N46" i="2"/>
  <c r="P46" i="2" s="1"/>
  <c r="L46" i="2"/>
  <c r="M46" i="2" s="1"/>
  <c r="S46" i="2"/>
  <c r="E46" i="2"/>
  <c r="N45" i="2"/>
  <c r="P45" i="2" s="1"/>
  <c r="L45" i="2"/>
  <c r="O45" i="2" s="1"/>
  <c r="R45" i="2"/>
  <c r="Q45" i="2" s="1"/>
  <c r="E45" i="2"/>
  <c r="N44" i="2"/>
  <c r="P44" i="2" s="1"/>
  <c r="L44" i="2"/>
  <c r="O44" i="2" s="1"/>
  <c r="R44" i="2"/>
  <c r="E44" i="2"/>
  <c r="N43" i="2"/>
  <c r="P43" i="2" s="1"/>
  <c r="L43" i="2"/>
  <c r="M43" i="2" s="1"/>
  <c r="R43" i="2"/>
  <c r="E43" i="2"/>
  <c r="N37" i="2"/>
  <c r="P37" i="2" s="1"/>
  <c r="L37" i="2"/>
  <c r="M37" i="2" s="1"/>
  <c r="R37" i="2"/>
  <c r="Q37" i="2" s="1"/>
  <c r="E37" i="2"/>
  <c r="N36" i="2"/>
  <c r="P36" i="2" s="1"/>
  <c r="L36" i="2"/>
  <c r="M36" i="2" s="1"/>
  <c r="S36" i="2"/>
  <c r="E36" i="2"/>
  <c r="N35" i="2"/>
  <c r="P35" i="2" s="1"/>
  <c r="L35" i="2"/>
  <c r="O35" i="2" s="1"/>
  <c r="R35" i="2"/>
  <c r="Q35" i="2" s="1"/>
  <c r="E35" i="2"/>
  <c r="N32" i="2"/>
  <c r="P32" i="2" s="1"/>
  <c r="L32" i="2"/>
  <c r="M32" i="2" s="1"/>
  <c r="R32" i="2"/>
  <c r="E32" i="2"/>
  <c r="N24" i="2"/>
  <c r="P24" i="2" s="1"/>
  <c r="L24" i="2"/>
  <c r="M24" i="2" s="1"/>
  <c r="R24" i="2"/>
  <c r="Q24" i="2" s="1"/>
  <c r="E24" i="2"/>
  <c r="N23" i="2"/>
  <c r="P23" i="2" s="1"/>
  <c r="L23" i="2"/>
  <c r="M23" i="2" s="1"/>
  <c r="R23" i="2"/>
  <c r="Q23" i="2" s="1"/>
  <c r="E23" i="2"/>
  <c r="N22" i="2"/>
  <c r="P22" i="2" s="1"/>
  <c r="L22" i="2"/>
  <c r="M22" i="2" s="1"/>
  <c r="R22" i="2"/>
  <c r="Q22" i="2" s="1"/>
  <c r="E22" i="2"/>
  <c r="N30" i="2"/>
  <c r="P30" i="2" s="1"/>
  <c r="L30" i="2"/>
  <c r="M30" i="2" s="1"/>
  <c r="R30" i="2"/>
  <c r="Q30" i="2" s="1"/>
  <c r="E30" i="2"/>
  <c r="N29" i="2"/>
  <c r="P29" i="2" s="1"/>
  <c r="L29" i="2"/>
  <c r="O29" i="2" s="1"/>
  <c r="S29" i="2"/>
  <c r="E29" i="2"/>
  <c r="N28" i="2"/>
  <c r="P28" i="2" s="1"/>
  <c r="L28" i="2"/>
  <c r="O28" i="2" s="1"/>
  <c r="R28" i="2"/>
  <c r="Q28" i="2" s="1"/>
  <c r="E28" i="2"/>
  <c r="N27" i="2"/>
  <c r="P27" i="2" s="1"/>
  <c r="L27" i="2"/>
  <c r="O27" i="2" s="1"/>
  <c r="R27" i="2"/>
  <c r="E27" i="2"/>
  <c r="N26" i="2"/>
  <c r="P26" i="2" s="1"/>
  <c r="L26" i="2"/>
  <c r="M26" i="2" s="1"/>
  <c r="R26" i="2"/>
  <c r="E26" i="2"/>
  <c r="N20" i="2"/>
  <c r="P20" i="2" s="1"/>
  <c r="L20" i="2"/>
  <c r="M20" i="2" s="1"/>
  <c r="R20" i="2"/>
  <c r="Q20" i="2" s="1"/>
  <c r="E20" i="2"/>
  <c r="N19" i="2"/>
  <c r="P19" i="2" s="1"/>
  <c r="L19" i="2"/>
  <c r="M19" i="2" s="1"/>
  <c r="R19" i="2"/>
  <c r="Q19" i="2" s="1"/>
  <c r="E19" i="2"/>
  <c r="N11" i="2"/>
  <c r="P11" i="2" s="1"/>
  <c r="L11" i="2"/>
  <c r="M11" i="2" s="1"/>
  <c r="R11" i="2"/>
  <c r="E11" i="2"/>
  <c r="N10" i="2"/>
  <c r="P10" i="2" s="1"/>
  <c r="L10" i="2"/>
  <c r="M10" i="2" s="1"/>
  <c r="R10" i="2"/>
  <c r="Q10" i="2" s="1"/>
  <c r="E10" i="2"/>
  <c r="N9" i="2"/>
  <c r="P9" i="2" s="1"/>
  <c r="L9" i="2"/>
  <c r="M9" i="2" s="1"/>
  <c r="S9" i="2"/>
  <c r="E9" i="2"/>
  <c r="N8" i="2"/>
  <c r="P8" i="2" s="1"/>
  <c r="L8" i="2"/>
  <c r="O8" i="2" s="1"/>
  <c r="S8" i="2"/>
  <c r="E8" i="2"/>
  <c r="N7" i="2"/>
  <c r="P7" i="2" s="1"/>
  <c r="L7" i="2"/>
  <c r="M7" i="2" s="1"/>
  <c r="R7" i="2"/>
  <c r="E7" i="2"/>
  <c r="N6" i="2"/>
  <c r="P6" i="2" s="1"/>
  <c r="L6" i="2"/>
  <c r="M6" i="2" s="1"/>
  <c r="R6" i="2"/>
  <c r="E6" i="2"/>
  <c r="N5" i="2"/>
  <c r="P5" i="2" s="1"/>
  <c r="L5" i="2"/>
  <c r="M5" i="2" s="1"/>
  <c r="S5" i="2"/>
  <c r="E5" i="2"/>
  <c r="N4" i="2"/>
  <c r="P4" i="2" s="1"/>
  <c r="L4" i="2"/>
  <c r="O4" i="2" s="1"/>
  <c r="S4" i="2"/>
  <c r="E4" i="2"/>
  <c r="N3" i="2"/>
  <c r="P3" i="2" s="1"/>
  <c r="L3" i="2"/>
  <c r="M3" i="2" s="1"/>
  <c r="R3" i="2"/>
  <c r="E3" i="2"/>
  <c r="N2" i="2"/>
  <c r="P2" i="2" s="1"/>
  <c r="L2" i="2"/>
  <c r="M2" i="2" s="1"/>
  <c r="R2" i="2"/>
  <c r="E2" i="2"/>
  <c r="S161" i="1" l="1"/>
  <c r="Q161" i="1" s="1"/>
  <c r="O161" i="1"/>
  <c r="M44" i="2"/>
  <c r="M27" i="2"/>
  <c r="O46" i="2"/>
  <c r="Q44" i="2"/>
  <c r="Q43" i="2"/>
  <c r="O43" i="2"/>
  <c r="S43" i="2"/>
  <c r="M45" i="2"/>
  <c r="R46" i="2"/>
  <c r="Q46" i="2" s="1"/>
  <c r="O47" i="2"/>
  <c r="S47" i="2"/>
  <c r="S44" i="2"/>
  <c r="S45" i="2"/>
  <c r="O36" i="2"/>
  <c r="Q32" i="2"/>
  <c r="M35" i="2"/>
  <c r="R36" i="2"/>
  <c r="Q36" i="2" s="1"/>
  <c r="O37" i="2"/>
  <c r="S37" i="2"/>
  <c r="O32" i="2"/>
  <c r="S32" i="2"/>
  <c r="S35" i="2"/>
  <c r="Q27" i="2"/>
  <c r="O24" i="2"/>
  <c r="S24" i="2"/>
  <c r="O23" i="2"/>
  <c r="S23" i="2"/>
  <c r="O22" i="2"/>
  <c r="S22" i="2"/>
  <c r="Q26" i="2"/>
  <c r="O26" i="2"/>
  <c r="S26" i="2"/>
  <c r="M28" i="2"/>
  <c r="R29" i="2"/>
  <c r="Q29" i="2" s="1"/>
  <c r="O30" i="2"/>
  <c r="S30" i="2"/>
  <c r="S27" i="2"/>
  <c r="M29" i="2"/>
  <c r="S28" i="2"/>
  <c r="O20" i="2"/>
  <c r="S20" i="2"/>
  <c r="O19" i="2"/>
  <c r="S19" i="2"/>
  <c r="O7" i="2"/>
  <c r="Q11" i="2"/>
  <c r="O11" i="2"/>
  <c r="S11" i="2"/>
  <c r="Q7" i="2"/>
  <c r="Q6" i="2"/>
  <c r="O5" i="2"/>
  <c r="O9" i="2"/>
  <c r="R8" i="2"/>
  <c r="Q8" i="2" s="1"/>
  <c r="O6" i="2"/>
  <c r="S6" i="2"/>
  <c r="M8" i="2"/>
  <c r="R9" i="2"/>
  <c r="Q9" i="2" s="1"/>
  <c r="O10" i="2"/>
  <c r="S10" i="2"/>
  <c r="S7" i="2"/>
  <c r="R4" i="2"/>
  <c r="Q4" i="2" s="1"/>
  <c r="Q2" i="2"/>
  <c r="Q3" i="2"/>
  <c r="O2" i="2"/>
  <c r="S2" i="2"/>
  <c r="M4" i="2"/>
  <c r="R5" i="2"/>
  <c r="Q5" i="2" s="1"/>
  <c r="O3" i="2"/>
  <c r="S3" i="2"/>
  <c r="P177" i="1"/>
  <c r="L177" i="1"/>
  <c r="M177" i="1" s="1"/>
  <c r="H177" i="1"/>
  <c r="S177" i="1" s="1"/>
  <c r="E177" i="1"/>
  <c r="P167" i="1"/>
  <c r="L167" i="1"/>
  <c r="M167" i="1" s="1"/>
  <c r="H167" i="1"/>
  <c r="S167" i="1" s="1"/>
  <c r="E167" i="1"/>
  <c r="P166" i="1"/>
  <c r="L166" i="1"/>
  <c r="M166" i="1" s="1"/>
  <c r="H166" i="1"/>
  <c r="S166" i="1" s="1"/>
  <c r="E166" i="1"/>
  <c r="P165" i="1"/>
  <c r="L165" i="1"/>
  <c r="M165" i="1" s="1"/>
  <c r="H165" i="1"/>
  <c r="S165" i="1" s="1"/>
  <c r="E165" i="1"/>
  <c r="P164" i="1"/>
  <c r="L164" i="1"/>
  <c r="M164" i="1" s="1"/>
  <c r="H164" i="1"/>
  <c r="S164" i="1" s="1"/>
  <c r="E164" i="1"/>
  <c r="P163" i="1"/>
  <c r="L163" i="1"/>
  <c r="M163" i="1" s="1"/>
  <c r="H163" i="1"/>
  <c r="S163" i="1" s="1"/>
  <c r="E163" i="1"/>
  <c r="P162" i="1"/>
  <c r="L162" i="1"/>
  <c r="M162" i="1" s="1"/>
  <c r="H162" i="1"/>
  <c r="S162" i="1" s="1"/>
  <c r="Q162" i="1" s="1"/>
  <c r="E162" i="1"/>
  <c r="P204" i="1"/>
  <c r="L204" i="1"/>
  <c r="M204" i="1" s="1"/>
  <c r="H204" i="1"/>
  <c r="T204" i="1" s="1"/>
  <c r="E204" i="1"/>
  <c r="P203" i="1"/>
  <c r="L203" i="1"/>
  <c r="M203" i="1" s="1"/>
  <c r="H203" i="1"/>
  <c r="T203" i="1" s="1"/>
  <c r="E203" i="1"/>
  <c r="P202" i="1"/>
  <c r="L202" i="1"/>
  <c r="M202" i="1" s="1"/>
  <c r="H202" i="1"/>
  <c r="T202" i="1" s="1"/>
  <c r="E202" i="1"/>
  <c r="P201" i="1"/>
  <c r="L201" i="1"/>
  <c r="M201" i="1" s="1"/>
  <c r="H201" i="1"/>
  <c r="T201" i="1" s="1"/>
  <c r="E201" i="1"/>
  <c r="P200" i="1"/>
  <c r="L200" i="1"/>
  <c r="M200" i="1" s="1"/>
  <c r="H200" i="1"/>
  <c r="T200" i="1" s="1"/>
  <c r="E200" i="1"/>
  <c r="P199" i="1"/>
  <c r="L199" i="1"/>
  <c r="M199" i="1" s="1"/>
  <c r="H199" i="1"/>
  <c r="T199" i="1" s="1"/>
  <c r="E199" i="1"/>
  <c r="P198" i="1"/>
  <c r="L198" i="1"/>
  <c r="M198" i="1" s="1"/>
  <c r="H198" i="1"/>
  <c r="T198" i="1" s="1"/>
  <c r="E198" i="1"/>
  <c r="P197" i="1"/>
  <c r="L197" i="1"/>
  <c r="M197" i="1" s="1"/>
  <c r="H197" i="1"/>
  <c r="T197" i="1" s="1"/>
  <c r="E197" i="1"/>
  <c r="P196" i="1"/>
  <c r="L196" i="1"/>
  <c r="M196" i="1" s="1"/>
  <c r="H196" i="1"/>
  <c r="T196" i="1" s="1"/>
  <c r="E196" i="1"/>
  <c r="P195" i="1"/>
  <c r="L195" i="1"/>
  <c r="M195" i="1" s="1"/>
  <c r="H195" i="1"/>
  <c r="T195" i="1" s="1"/>
  <c r="E195" i="1"/>
  <c r="P194" i="1"/>
  <c r="L194" i="1"/>
  <c r="M194" i="1" s="1"/>
  <c r="H194" i="1"/>
  <c r="T194" i="1" s="1"/>
  <c r="E194" i="1"/>
  <c r="P193" i="1"/>
  <c r="L193" i="1"/>
  <c r="M193" i="1" s="1"/>
  <c r="H193" i="1"/>
  <c r="T193" i="1" s="1"/>
  <c r="E193" i="1"/>
  <c r="P192" i="1"/>
  <c r="L192" i="1"/>
  <c r="M192" i="1" s="1"/>
  <c r="H192" i="1"/>
  <c r="T192" i="1" s="1"/>
  <c r="E192" i="1"/>
  <c r="P191" i="1"/>
  <c r="L191" i="1"/>
  <c r="M191" i="1" s="1"/>
  <c r="H191" i="1"/>
  <c r="T191" i="1" s="1"/>
  <c r="E191" i="1"/>
  <c r="P190" i="1"/>
  <c r="L190" i="1"/>
  <c r="M190" i="1" s="1"/>
  <c r="H190" i="1"/>
  <c r="S190" i="1" s="1"/>
  <c r="Q190" i="1" s="1"/>
  <c r="E190" i="1"/>
  <c r="P189" i="1"/>
  <c r="L189" i="1"/>
  <c r="M189" i="1" s="1"/>
  <c r="H189" i="1"/>
  <c r="S189" i="1" s="1"/>
  <c r="E189" i="1"/>
  <c r="P188" i="1"/>
  <c r="L188" i="1"/>
  <c r="M188" i="1" s="1"/>
  <c r="H188" i="1"/>
  <c r="S188" i="1" s="1"/>
  <c r="E188" i="1"/>
  <c r="P187" i="1"/>
  <c r="L187" i="1"/>
  <c r="M187" i="1" s="1"/>
  <c r="H187" i="1"/>
  <c r="S187" i="1" s="1"/>
  <c r="E187" i="1"/>
  <c r="P186" i="1"/>
  <c r="L186" i="1"/>
  <c r="M186" i="1" s="1"/>
  <c r="H186" i="1"/>
  <c r="S186" i="1" s="1"/>
  <c r="E186" i="1"/>
  <c r="P185" i="1"/>
  <c r="L185" i="1"/>
  <c r="M185" i="1" s="1"/>
  <c r="H185" i="1"/>
  <c r="S185" i="1" s="1"/>
  <c r="E185" i="1"/>
  <c r="P184" i="1"/>
  <c r="L184" i="1"/>
  <c r="M184" i="1" s="1"/>
  <c r="H184" i="1"/>
  <c r="S184" i="1" s="1"/>
  <c r="Q184" i="1" s="1"/>
  <c r="E184" i="1"/>
  <c r="P183" i="1"/>
  <c r="L183" i="1"/>
  <c r="M183" i="1" s="1"/>
  <c r="H183" i="1"/>
  <c r="S183" i="1" s="1"/>
  <c r="E183" i="1"/>
  <c r="P182" i="1"/>
  <c r="L182" i="1"/>
  <c r="M182" i="1" s="1"/>
  <c r="H182" i="1"/>
  <c r="S182" i="1" s="1"/>
  <c r="E182" i="1"/>
  <c r="P181" i="1"/>
  <c r="L181" i="1"/>
  <c r="M181" i="1" s="1"/>
  <c r="H181" i="1"/>
  <c r="T181" i="1" s="1"/>
  <c r="E181" i="1"/>
  <c r="P180" i="1"/>
  <c r="L180" i="1"/>
  <c r="M180" i="1" s="1"/>
  <c r="H180" i="1"/>
  <c r="S180" i="1" s="1"/>
  <c r="E180" i="1"/>
  <c r="P179" i="1"/>
  <c r="L179" i="1"/>
  <c r="M179" i="1" s="1"/>
  <c r="H179" i="1"/>
  <c r="S179" i="1" s="1"/>
  <c r="E179" i="1"/>
  <c r="P178" i="1"/>
  <c r="L178" i="1"/>
  <c r="M178" i="1" s="1"/>
  <c r="H178" i="1"/>
  <c r="S178" i="1" s="1"/>
  <c r="E178" i="1"/>
  <c r="P176" i="1"/>
  <c r="L176" i="1"/>
  <c r="M176" i="1" s="1"/>
  <c r="H176" i="1"/>
  <c r="S176" i="1" s="1"/>
  <c r="E176" i="1"/>
  <c r="P175" i="1"/>
  <c r="L175" i="1"/>
  <c r="M175" i="1" s="1"/>
  <c r="H175" i="1"/>
  <c r="S175" i="1" s="1"/>
  <c r="E175" i="1"/>
  <c r="P174" i="1"/>
  <c r="L174" i="1"/>
  <c r="M174" i="1" s="1"/>
  <c r="H174" i="1"/>
  <c r="T174" i="1" s="1"/>
  <c r="E174" i="1"/>
  <c r="P173" i="1"/>
  <c r="L173" i="1"/>
  <c r="M173" i="1" s="1"/>
  <c r="H173" i="1"/>
  <c r="S173" i="1" s="1"/>
  <c r="E173" i="1"/>
  <c r="P172" i="1"/>
  <c r="L172" i="1"/>
  <c r="M172" i="1" s="1"/>
  <c r="H172" i="1"/>
  <c r="T172" i="1" s="1"/>
  <c r="E172" i="1"/>
  <c r="P171" i="1"/>
  <c r="L171" i="1"/>
  <c r="M171" i="1" s="1"/>
  <c r="H171" i="1"/>
  <c r="T171" i="1" s="1"/>
  <c r="E171" i="1"/>
  <c r="P170" i="1"/>
  <c r="L170" i="1"/>
  <c r="M170" i="1" s="1"/>
  <c r="H170" i="1"/>
  <c r="S170" i="1" s="1"/>
  <c r="E170" i="1"/>
  <c r="N169" i="1"/>
  <c r="P169" i="1" s="1"/>
  <c r="L169" i="1"/>
  <c r="M169" i="1" s="1"/>
  <c r="H169" i="1"/>
  <c r="S169" i="1" s="1"/>
  <c r="E169" i="1"/>
  <c r="N56" i="1"/>
  <c r="P56" i="1" s="1"/>
  <c r="L56" i="1"/>
  <c r="M56" i="1" s="1"/>
  <c r="H56" i="1"/>
  <c r="S56" i="1" s="1"/>
  <c r="E56" i="1"/>
  <c r="N99" i="1"/>
  <c r="P99" i="1" s="1"/>
  <c r="L99" i="1"/>
  <c r="M99" i="1" s="1"/>
  <c r="H99" i="1"/>
  <c r="S99" i="1" s="1"/>
  <c r="E99" i="1"/>
  <c r="N98" i="1"/>
  <c r="P98" i="1" s="1"/>
  <c r="L98" i="1"/>
  <c r="M98" i="1" s="1"/>
  <c r="H98" i="1"/>
  <c r="S98" i="1" s="1"/>
  <c r="E98" i="1"/>
  <c r="N168" i="1"/>
  <c r="P168" i="1" s="1"/>
  <c r="L168" i="1"/>
  <c r="M168" i="1" s="1"/>
  <c r="H168" i="1"/>
  <c r="T168" i="1" s="1"/>
  <c r="E168" i="1"/>
  <c r="N160" i="1"/>
  <c r="P160" i="1" s="1"/>
  <c r="L160" i="1"/>
  <c r="M160" i="1" s="1"/>
  <c r="H160" i="1"/>
  <c r="T160" i="1" s="1"/>
  <c r="E160" i="1"/>
  <c r="N159" i="1"/>
  <c r="P159" i="1" s="1"/>
  <c r="L159" i="1"/>
  <c r="M159" i="1" s="1"/>
  <c r="H159" i="1"/>
  <c r="T159" i="1" s="1"/>
  <c r="E159" i="1"/>
  <c r="N158" i="1"/>
  <c r="P158" i="1" s="1"/>
  <c r="L158" i="1"/>
  <c r="M158" i="1" s="1"/>
  <c r="H158" i="1"/>
  <c r="T158" i="1" s="1"/>
  <c r="E158" i="1"/>
  <c r="N157" i="1"/>
  <c r="P157" i="1" s="1"/>
  <c r="L157" i="1"/>
  <c r="M157" i="1" s="1"/>
  <c r="H157" i="1"/>
  <c r="T157" i="1" s="1"/>
  <c r="E157" i="1"/>
  <c r="N156" i="1"/>
  <c r="P156" i="1" s="1"/>
  <c r="L156" i="1"/>
  <c r="M156" i="1" s="1"/>
  <c r="H156" i="1"/>
  <c r="T156" i="1" s="1"/>
  <c r="E156" i="1"/>
  <c r="N155" i="1"/>
  <c r="P155" i="1" s="1"/>
  <c r="L155" i="1"/>
  <c r="M155" i="1" s="1"/>
  <c r="H155" i="1"/>
  <c r="T155" i="1" s="1"/>
  <c r="E155" i="1"/>
  <c r="N154" i="1"/>
  <c r="P154" i="1" s="1"/>
  <c r="L154" i="1"/>
  <c r="M154" i="1" s="1"/>
  <c r="H154" i="1"/>
  <c r="T154" i="1" s="1"/>
  <c r="E154" i="1"/>
  <c r="N150" i="1"/>
  <c r="P150" i="1" s="1"/>
  <c r="L150" i="1"/>
  <c r="M150" i="1" s="1"/>
  <c r="H150" i="1"/>
  <c r="S150" i="1" s="1"/>
  <c r="Q150" i="1" s="1"/>
  <c r="E150" i="1"/>
  <c r="N149" i="1"/>
  <c r="P149" i="1" s="1"/>
  <c r="L149" i="1"/>
  <c r="M149" i="1" s="1"/>
  <c r="H149" i="1"/>
  <c r="S149" i="1" s="1"/>
  <c r="E149" i="1"/>
  <c r="N145" i="1"/>
  <c r="P145" i="1" s="1"/>
  <c r="L145" i="1"/>
  <c r="M145" i="1" s="1"/>
  <c r="H145" i="1"/>
  <c r="S145" i="1" s="1"/>
  <c r="E145" i="1"/>
  <c r="N144" i="1"/>
  <c r="P144" i="1" s="1"/>
  <c r="L144" i="1"/>
  <c r="M144" i="1" s="1"/>
  <c r="H144" i="1"/>
  <c r="S144" i="1" s="1"/>
  <c r="E144" i="1"/>
  <c r="N142" i="1"/>
  <c r="P142" i="1" s="1"/>
  <c r="L142" i="1"/>
  <c r="M142" i="1" s="1"/>
  <c r="H142" i="1"/>
  <c r="S142" i="1" s="1"/>
  <c r="E142" i="1"/>
  <c r="N139" i="1"/>
  <c r="P139" i="1" s="1"/>
  <c r="L139" i="1"/>
  <c r="M139" i="1" s="1"/>
  <c r="H139" i="1"/>
  <c r="S139" i="1" s="1"/>
  <c r="E139" i="1"/>
  <c r="N136" i="1"/>
  <c r="P136" i="1" s="1"/>
  <c r="L136" i="1"/>
  <c r="M136" i="1" s="1"/>
  <c r="H136" i="1"/>
  <c r="S136" i="1" s="1"/>
  <c r="E136" i="1"/>
  <c r="N134" i="1"/>
  <c r="P134" i="1" s="1"/>
  <c r="L134" i="1"/>
  <c r="M134" i="1" s="1"/>
  <c r="H134" i="1"/>
  <c r="S134" i="1" s="1"/>
  <c r="Q134" i="1" s="1"/>
  <c r="E134" i="1"/>
  <c r="H132" i="1"/>
  <c r="H133" i="1"/>
  <c r="S133" i="1" s="1"/>
  <c r="N143" i="1"/>
  <c r="P143" i="1" s="1"/>
  <c r="L143" i="1"/>
  <c r="M143" i="1" s="1"/>
  <c r="H143" i="1"/>
  <c r="S143" i="1" s="1"/>
  <c r="Q143" i="1" s="1"/>
  <c r="E143" i="1"/>
  <c r="N140" i="1"/>
  <c r="P140" i="1" s="1"/>
  <c r="L140" i="1"/>
  <c r="M140" i="1" s="1"/>
  <c r="H140" i="1"/>
  <c r="S140" i="1" s="1"/>
  <c r="Q140" i="1" s="1"/>
  <c r="E140" i="1"/>
  <c r="N137" i="1"/>
  <c r="P137" i="1" s="1"/>
  <c r="L137" i="1"/>
  <c r="M137" i="1" s="1"/>
  <c r="H137" i="1"/>
  <c r="S137" i="1" s="1"/>
  <c r="Q137" i="1" s="1"/>
  <c r="E137" i="1"/>
  <c r="N133" i="1"/>
  <c r="P133" i="1" s="1"/>
  <c r="L133" i="1"/>
  <c r="M133" i="1" s="1"/>
  <c r="E133" i="1"/>
  <c r="H118" i="1"/>
  <c r="S118" i="1" s="1"/>
  <c r="H119" i="1"/>
  <c r="T119" i="1" s="1"/>
  <c r="H120" i="1"/>
  <c r="T120" i="1" s="1"/>
  <c r="H121" i="1"/>
  <c r="T121" i="1" s="1"/>
  <c r="N131" i="1"/>
  <c r="P131" i="1" s="1"/>
  <c r="L131" i="1"/>
  <c r="M131" i="1" s="1"/>
  <c r="H131" i="1"/>
  <c r="S131" i="1" s="1"/>
  <c r="E131" i="1"/>
  <c r="N130" i="1"/>
  <c r="P130" i="1" s="1"/>
  <c r="L130" i="1"/>
  <c r="M130" i="1" s="1"/>
  <c r="H130" i="1"/>
  <c r="S130" i="1" s="1"/>
  <c r="E130" i="1"/>
  <c r="N129" i="1"/>
  <c r="P129" i="1" s="1"/>
  <c r="L129" i="1"/>
  <c r="M129" i="1" s="1"/>
  <c r="H129" i="1"/>
  <c r="S129" i="1" s="1"/>
  <c r="E129" i="1"/>
  <c r="N128" i="1"/>
  <c r="P128" i="1" s="1"/>
  <c r="L128" i="1"/>
  <c r="M128" i="1" s="1"/>
  <c r="H128" i="1"/>
  <c r="S128" i="1" s="1"/>
  <c r="E128" i="1"/>
  <c r="N127" i="1"/>
  <c r="P127" i="1" s="1"/>
  <c r="L127" i="1"/>
  <c r="M127" i="1" s="1"/>
  <c r="H127" i="1"/>
  <c r="S127" i="1" s="1"/>
  <c r="E127" i="1"/>
  <c r="N126" i="1"/>
  <c r="P126" i="1" s="1"/>
  <c r="L126" i="1"/>
  <c r="M126" i="1" s="1"/>
  <c r="H126" i="1"/>
  <c r="S126" i="1" s="1"/>
  <c r="E126" i="1"/>
  <c r="N125" i="1"/>
  <c r="P125" i="1" s="1"/>
  <c r="L125" i="1"/>
  <c r="M125" i="1" s="1"/>
  <c r="H125" i="1"/>
  <c r="S125" i="1" s="1"/>
  <c r="E125" i="1"/>
  <c r="N124" i="1"/>
  <c r="P124" i="1" s="1"/>
  <c r="L124" i="1"/>
  <c r="M124" i="1" s="1"/>
  <c r="H124" i="1"/>
  <c r="S124" i="1" s="1"/>
  <c r="E124" i="1"/>
  <c r="N123" i="1"/>
  <c r="P123" i="1" s="1"/>
  <c r="L123" i="1"/>
  <c r="M123" i="1" s="1"/>
  <c r="H123" i="1"/>
  <c r="S123" i="1" s="1"/>
  <c r="E123" i="1"/>
  <c r="N122" i="1"/>
  <c r="P122" i="1" s="1"/>
  <c r="L122" i="1"/>
  <c r="M122" i="1" s="1"/>
  <c r="H122" i="1"/>
  <c r="S122" i="1" s="1"/>
  <c r="E122" i="1"/>
  <c r="N121" i="1"/>
  <c r="P121" i="1" s="1"/>
  <c r="L121" i="1"/>
  <c r="M121" i="1" s="1"/>
  <c r="E121" i="1"/>
  <c r="N120" i="1"/>
  <c r="P120" i="1" s="1"/>
  <c r="L120" i="1"/>
  <c r="M120" i="1" s="1"/>
  <c r="E120" i="1"/>
  <c r="N119" i="1"/>
  <c r="P119" i="1" s="1"/>
  <c r="L119" i="1"/>
  <c r="M119" i="1" s="1"/>
  <c r="E119" i="1"/>
  <c r="N118" i="1"/>
  <c r="P118" i="1" s="1"/>
  <c r="L118" i="1"/>
  <c r="M118" i="1" s="1"/>
  <c r="E118" i="1"/>
  <c r="N117" i="1"/>
  <c r="P117" i="1" s="1"/>
  <c r="L117" i="1"/>
  <c r="M117" i="1" s="1"/>
  <c r="H117" i="1"/>
  <c r="S117" i="1" s="1"/>
  <c r="E117" i="1"/>
  <c r="N116" i="1"/>
  <c r="P116" i="1" s="1"/>
  <c r="L116" i="1"/>
  <c r="M116" i="1" s="1"/>
  <c r="H116" i="1"/>
  <c r="T116" i="1" s="1"/>
  <c r="E116" i="1"/>
  <c r="N115" i="1"/>
  <c r="P115" i="1" s="1"/>
  <c r="L115" i="1"/>
  <c r="M115" i="1" s="1"/>
  <c r="H115" i="1"/>
  <c r="S115" i="1" s="1"/>
  <c r="Q115" i="1" s="1"/>
  <c r="E115" i="1"/>
  <c r="N114" i="1"/>
  <c r="P114" i="1" s="1"/>
  <c r="L114" i="1"/>
  <c r="M114" i="1" s="1"/>
  <c r="H114" i="1"/>
  <c r="T114" i="1" s="1"/>
  <c r="E114" i="1"/>
  <c r="N113" i="1"/>
  <c r="P113" i="1" s="1"/>
  <c r="L113" i="1"/>
  <c r="M113" i="1" s="1"/>
  <c r="H113" i="1"/>
  <c r="S113" i="1" s="1"/>
  <c r="E113" i="1"/>
  <c r="N112" i="1"/>
  <c r="P112" i="1" s="1"/>
  <c r="L112" i="1"/>
  <c r="M112" i="1" s="1"/>
  <c r="H112" i="1"/>
  <c r="S112" i="1" s="1"/>
  <c r="Q112" i="1" s="1"/>
  <c r="E112" i="1"/>
  <c r="Q189" i="1" l="1"/>
  <c r="Q188" i="1"/>
  <c r="Q185" i="1"/>
  <c r="Q183" i="1"/>
  <c r="Q187" i="1"/>
  <c r="Q182" i="1"/>
  <c r="Q186" i="1"/>
  <c r="Q170" i="1"/>
  <c r="Q173" i="1"/>
  <c r="Q169" i="1"/>
  <c r="Q177" i="1"/>
  <c r="O177" i="1"/>
  <c r="T177" i="1"/>
  <c r="Q167" i="1"/>
  <c r="Q180" i="1"/>
  <c r="Q178" i="1"/>
  <c r="Q176" i="1"/>
  <c r="Q179" i="1"/>
  <c r="Q175" i="1"/>
  <c r="O167" i="1"/>
  <c r="T167" i="1"/>
  <c r="Q166" i="1"/>
  <c r="Q165" i="1"/>
  <c r="Q164" i="1"/>
  <c r="Q163" i="1"/>
  <c r="O162" i="1"/>
  <c r="T162" i="1"/>
  <c r="O163" i="1"/>
  <c r="T163" i="1"/>
  <c r="O164" i="1"/>
  <c r="T164" i="1"/>
  <c r="O165" i="1"/>
  <c r="T165" i="1"/>
  <c r="O166" i="1"/>
  <c r="T166" i="1"/>
  <c r="S198" i="1"/>
  <c r="Q198" i="1" s="1"/>
  <c r="S199" i="1"/>
  <c r="Q199" i="1" s="1"/>
  <c r="S200" i="1"/>
  <c r="Q200" i="1" s="1"/>
  <c r="S201" i="1"/>
  <c r="Q201" i="1" s="1"/>
  <c r="S202" i="1"/>
  <c r="Q202" i="1" s="1"/>
  <c r="S203" i="1"/>
  <c r="Q203" i="1" s="1"/>
  <c r="S204" i="1"/>
  <c r="Q204" i="1" s="1"/>
  <c r="O198" i="1"/>
  <c r="O199" i="1"/>
  <c r="O200" i="1"/>
  <c r="O201" i="1"/>
  <c r="O202" i="1"/>
  <c r="O203" i="1"/>
  <c r="O204" i="1"/>
  <c r="S191" i="1"/>
  <c r="Q191" i="1" s="1"/>
  <c r="S192" i="1"/>
  <c r="Q192" i="1" s="1"/>
  <c r="S193" i="1"/>
  <c r="Q193" i="1" s="1"/>
  <c r="S194" i="1"/>
  <c r="Q194" i="1" s="1"/>
  <c r="S195" i="1"/>
  <c r="Q195" i="1" s="1"/>
  <c r="S196" i="1"/>
  <c r="Q196" i="1" s="1"/>
  <c r="S197" i="1"/>
  <c r="Q197" i="1" s="1"/>
  <c r="O191" i="1"/>
  <c r="O192" i="1"/>
  <c r="O193" i="1"/>
  <c r="O194" i="1"/>
  <c r="O195" i="1"/>
  <c r="O196" i="1"/>
  <c r="O197" i="1"/>
  <c r="S171" i="1"/>
  <c r="Q171" i="1" s="1"/>
  <c r="O182" i="1"/>
  <c r="O183" i="1"/>
  <c r="T183" i="1"/>
  <c r="O184" i="1"/>
  <c r="T184" i="1"/>
  <c r="O185" i="1"/>
  <c r="T185" i="1"/>
  <c r="O186" i="1"/>
  <c r="T186" i="1"/>
  <c r="O187" i="1"/>
  <c r="T187" i="1"/>
  <c r="O188" i="1"/>
  <c r="T188" i="1"/>
  <c r="O189" i="1"/>
  <c r="T189" i="1"/>
  <c r="O190" i="1"/>
  <c r="T190" i="1"/>
  <c r="S181" i="1"/>
  <c r="Q181" i="1" s="1"/>
  <c r="O181" i="1"/>
  <c r="T182" i="1"/>
  <c r="S172" i="1"/>
  <c r="Q172" i="1" s="1"/>
  <c r="O174" i="1"/>
  <c r="O175" i="1"/>
  <c r="T175" i="1"/>
  <c r="O176" i="1"/>
  <c r="T176" i="1"/>
  <c r="O178" i="1"/>
  <c r="T178" i="1"/>
  <c r="O179" i="1"/>
  <c r="T179" i="1"/>
  <c r="O180" i="1"/>
  <c r="T180" i="1"/>
  <c r="S174" i="1"/>
  <c r="Q174" i="1" s="1"/>
  <c r="O171" i="1"/>
  <c r="O172" i="1"/>
  <c r="O173" i="1"/>
  <c r="T173" i="1"/>
  <c r="O170" i="1"/>
  <c r="T170" i="1"/>
  <c r="O169" i="1"/>
  <c r="T169" i="1"/>
  <c r="Q56" i="1"/>
  <c r="O56" i="1"/>
  <c r="T56" i="1"/>
  <c r="Q98" i="1"/>
  <c r="Q99" i="1"/>
  <c r="O98" i="1"/>
  <c r="T98" i="1"/>
  <c r="O99" i="1"/>
  <c r="T99" i="1"/>
  <c r="S168" i="1"/>
  <c r="Q168" i="1" s="1"/>
  <c r="S156" i="1"/>
  <c r="Q156" i="1" s="1"/>
  <c r="S154" i="1"/>
  <c r="Q154" i="1" s="1"/>
  <c r="S155" i="1"/>
  <c r="Q155" i="1" s="1"/>
  <c r="S157" i="1"/>
  <c r="Q157" i="1" s="1"/>
  <c r="S158" i="1"/>
  <c r="Q158" i="1" s="1"/>
  <c r="S159" i="1"/>
  <c r="Q159" i="1" s="1"/>
  <c r="S160" i="1"/>
  <c r="Q160" i="1" s="1"/>
  <c r="O154" i="1"/>
  <c r="O155" i="1"/>
  <c r="O156" i="1"/>
  <c r="O157" i="1"/>
  <c r="O158" i="1"/>
  <c r="O159" i="1"/>
  <c r="O160" i="1"/>
  <c r="O168" i="1"/>
  <c r="Q149" i="1"/>
  <c r="O149" i="1"/>
  <c r="T149" i="1"/>
  <c r="O150" i="1"/>
  <c r="T150" i="1"/>
  <c r="Q145" i="1"/>
  <c r="Q144" i="1"/>
  <c r="O144" i="1"/>
  <c r="T144" i="1"/>
  <c r="O145" i="1"/>
  <c r="T145" i="1"/>
  <c r="Q142" i="1"/>
  <c r="Q139" i="1"/>
  <c r="Q136" i="1"/>
  <c r="Q133" i="1"/>
  <c r="O142" i="1"/>
  <c r="T142" i="1"/>
  <c r="O139" i="1"/>
  <c r="T139" i="1"/>
  <c r="O136" i="1"/>
  <c r="T136" i="1"/>
  <c r="O134" i="1"/>
  <c r="T134" i="1"/>
  <c r="O143" i="1"/>
  <c r="T143" i="1"/>
  <c r="O140" i="1"/>
  <c r="T140" i="1"/>
  <c r="O137" i="1"/>
  <c r="T137" i="1"/>
  <c r="O133" i="1"/>
  <c r="T133" i="1"/>
  <c r="Q131" i="1"/>
  <c r="Q130" i="1"/>
  <c r="Q129" i="1"/>
  <c r="O131" i="1"/>
  <c r="T131" i="1"/>
  <c r="O130" i="1"/>
  <c r="T130" i="1"/>
  <c r="O129" i="1"/>
  <c r="T129" i="1"/>
  <c r="Q128" i="1"/>
  <c r="O128" i="1"/>
  <c r="T128" i="1"/>
  <c r="Q118" i="1"/>
  <c r="Q127" i="1"/>
  <c r="Q125" i="1"/>
  <c r="O127" i="1"/>
  <c r="T127" i="1"/>
  <c r="Q126" i="1"/>
  <c r="O126" i="1"/>
  <c r="T126" i="1"/>
  <c r="Q122" i="1"/>
  <c r="O125" i="1"/>
  <c r="T125" i="1"/>
  <c r="Q124" i="1"/>
  <c r="Q123" i="1"/>
  <c r="O124" i="1"/>
  <c r="T124" i="1"/>
  <c r="O123" i="1"/>
  <c r="T123" i="1"/>
  <c r="O122" i="1"/>
  <c r="T122" i="1"/>
  <c r="S119" i="1"/>
  <c r="Q119" i="1" s="1"/>
  <c r="S121" i="1"/>
  <c r="Q121" i="1" s="1"/>
  <c r="S120" i="1"/>
  <c r="Q120" i="1" s="1"/>
  <c r="Q117" i="1"/>
  <c r="O119" i="1"/>
  <c r="O120" i="1"/>
  <c r="O121" i="1"/>
  <c r="S116" i="1"/>
  <c r="Q116" i="1" s="1"/>
  <c r="O118" i="1"/>
  <c r="T118" i="1"/>
  <c r="Q113" i="1"/>
  <c r="S114" i="1"/>
  <c r="Q114" i="1" s="1"/>
  <c r="O116" i="1"/>
  <c r="O117" i="1"/>
  <c r="T117" i="1"/>
  <c r="O114" i="1"/>
  <c r="O115" i="1"/>
  <c r="T115" i="1"/>
  <c r="O113" i="1"/>
  <c r="T113" i="1"/>
  <c r="O112" i="1"/>
  <c r="T112" i="1"/>
  <c r="N111" i="1" l="1"/>
  <c r="P111" i="1" s="1"/>
  <c r="L111" i="1"/>
  <c r="M111" i="1" s="1"/>
  <c r="H111" i="1"/>
  <c r="E111" i="1"/>
  <c r="N109" i="1"/>
  <c r="P109" i="1" s="1"/>
  <c r="L109" i="1"/>
  <c r="M109" i="1" s="1"/>
  <c r="H109" i="1"/>
  <c r="E109" i="1"/>
  <c r="N110" i="1"/>
  <c r="P110" i="1" s="1"/>
  <c r="L110" i="1"/>
  <c r="M110" i="1" s="1"/>
  <c r="H110" i="1"/>
  <c r="E110" i="1"/>
  <c r="N106" i="1"/>
  <c r="P106" i="1" s="1"/>
  <c r="L106" i="1"/>
  <c r="M106" i="1" s="1"/>
  <c r="H106" i="1"/>
  <c r="S106" i="1" s="1"/>
  <c r="E106" i="1"/>
  <c r="H100" i="1"/>
  <c r="H101" i="1"/>
  <c r="H102" i="1"/>
  <c r="H103" i="1"/>
  <c r="S103" i="1" s="1"/>
  <c r="H104" i="1"/>
  <c r="S104" i="1" s="1"/>
  <c r="H105" i="1"/>
  <c r="S105" i="1" s="1"/>
  <c r="H107" i="1"/>
  <c r="H108" i="1"/>
  <c r="O111" i="1" l="1"/>
  <c r="T111" i="1"/>
  <c r="S111" i="1"/>
  <c r="Q111" i="1" s="1"/>
  <c r="O109" i="1"/>
  <c r="T109" i="1"/>
  <c r="S109" i="1"/>
  <c r="Q109" i="1" s="1"/>
  <c r="O110" i="1"/>
  <c r="T110" i="1"/>
  <c r="S110" i="1"/>
  <c r="Q110" i="1" s="1"/>
  <c r="Q106" i="1"/>
  <c r="O106" i="1"/>
  <c r="T106" i="1"/>
  <c r="N90" i="1" l="1"/>
  <c r="N78" i="1" l="1"/>
  <c r="P78" i="1" s="1"/>
  <c r="L78" i="1"/>
  <c r="M78" i="1" s="1"/>
  <c r="H78" i="1"/>
  <c r="S78" i="1" s="1"/>
  <c r="Q78" i="1" s="1"/>
  <c r="E78" i="1"/>
  <c r="N77" i="1"/>
  <c r="P77" i="1" s="1"/>
  <c r="L77" i="1"/>
  <c r="M77" i="1" s="1"/>
  <c r="H77" i="1"/>
  <c r="T77" i="1" s="1"/>
  <c r="E77" i="1"/>
  <c r="N76" i="1"/>
  <c r="P76" i="1" s="1"/>
  <c r="L76" i="1"/>
  <c r="M76" i="1" s="1"/>
  <c r="H76" i="1"/>
  <c r="T76" i="1" s="1"/>
  <c r="E76" i="1"/>
  <c r="N75" i="1"/>
  <c r="P75" i="1" s="1"/>
  <c r="L75" i="1"/>
  <c r="M75" i="1" s="1"/>
  <c r="H75" i="1"/>
  <c r="S75" i="1" s="1"/>
  <c r="E75" i="1"/>
  <c r="N74" i="1"/>
  <c r="P74" i="1" s="1"/>
  <c r="L74" i="1"/>
  <c r="M74" i="1" s="1"/>
  <c r="H74" i="1"/>
  <c r="S74" i="1" s="1"/>
  <c r="E74" i="1"/>
  <c r="N73" i="1"/>
  <c r="P73" i="1" s="1"/>
  <c r="L73" i="1"/>
  <c r="M73" i="1" s="1"/>
  <c r="H73" i="1"/>
  <c r="S73" i="1" s="1"/>
  <c r="E73" i="1"/>
  <c r="N72" i="1"/>
  <c r="P72" i="1" s="1"/>
  <c r="L72" i="1"/>
  <c r="M72" i="1" s="1"/>
  <c r="H72" i="1"/>
  <c r="T72" i="1" s="1"/>
  <c r="E72" i="1"/>
  <c r="N71" i="1"/>
  <c r="P71" i="1" s="1"/>
  <c r="L71" i="1"/>
  <c r="M71" i="1" s="1"/>
  <c r="H71" i="1"/>
  <c r="S71" i="1" s="1"/>
  <c r="E71" i="1"/>
  <c r="N81" i="1"/>
  <c r="P81" i="1" s="1"/>
  <c r="L81" i="1"/>
  <c r="M81" i="1" s="1"/>
  <c r="H81" i="1"/>
  <c r="S81" i="1" s="1"/>
  <c r="Q81" i="1" s="1"/>
  <c r="E81" i="1"/>
  <c r="N80" i="1"/>
  <c r="P80" i="1" s="1"/>
  <c r="L80" i="1"/>
  <c r="M80" i="1" s="1"/>
  <c r="H80" i="1"/>
  <c r="S80" i="1" s="1"/>
  <c r="E80" i="1"/>
  <c r="N79" i="1"/>
  <c r="P79" i="1" s="1"/>
  <c r="L79" i="1"/>
  <c r="M79" i="1" s="1"/>
  <c r="H79" i="1"/>
  <c r="S79" i="1" s="1"/>
  <c r="E79" i="1"/>
  <c r="Q79" i="1" l="1"/>
  <c r="Q80" i="1"/>
  <c r="S77" i="1"/>
  <c r="Q77" i="1" s="1"/>
  <c r="S76" i="1"/>
  <c r="Q76" i="1" s="1"/>
  <c r="O76" i="1"/>
  <c r="O77" i="1"/>
  <c r="O78" i="1"/>
  <c r="T78" i="1"/>
  <c r="Q75" i="1"/>
  <c r="O75" i="1"/>
  <c r="T75" i="1"/>
  <c r="Q74" i="1"/>
  <c r="Q71" i="1"/>
  <c r="O74" i="1"/>
  <c r="T74" i="1"/>
  <c r="Q73" i="1"/>
  <c r="S72" i="1"/>
  <c r="Q72" i="1" s="1"/>
  <c r="O72" i="1"/>
  <c r="O73" i="1"/>
  <c r="T73" i="1"/>
  <c r="O71" i="1"/>
  <c r="T71" i="1"/>
  <c r="O81" i="1"/>
  <c r="T81" i="1"/>
  <c r="O80" i="1"/>
  <c r="T80" i="1"/>
  <c r="O79" i="1"/>
  <c r="T79" i="1"/>
  <c r="N55" i="1" l="1"/>
  <c r="P55" i="1" s="1"/>
  <c r="L55" i="1"/>
  <c r="M55" i="1" s="1"/>
  <c r="H55" i="1"/>
  <c r="S55" i="1" s="1"/>
  <c r="Q55" i="1" s="1"/>
  <c r="E55" i="1"/>
  <c r="N54" i="1"/>
  <c r="P54" i="1" s="1"/>
  <c r="L54" i="1"/>
  <c r="M54" i="1" s="1"/>
  <c r="H54" i="1"/>
  <c r="S54" i="1" s="1"/>
  <c r="Q54" i="1" s="1"/>
  <c r="E54" i="1"/>
  <c r="N53" i="1"/>
  <c r="P53" i="1" s="1"/>
  <c r="L53" i="1"/>
  <c r="M53" i="1" s="1"/>
  <c r="H53" i="1"/>
  <c r="S53" i="1" s="1"/>
  <c r="Q53" i="1" s="1"/>
  <c r="E53" i="1"/>
  <c r="N52" i="1"/>
  <c r="P52" i="1" s="1"/>
  <c r="L52" i="1"/>
  <c r="M52" i="1" s="1"/>
  <c r="H52" i="1"/>
  <c r="S52" i="1" s="1"/>
  <c r="Q52" i="1" s="1"/>
  <c r="E52" i="1"/>
  <c r="N51" i="1"/>
  <c r="P51" i="1" s="1"/>
  <c r="L51" i="1"/>
  <c r="M51" i="1" s="1"/>
  <c r="H51" i="1"/>
  <c r="S51" i="1" s="1"/>
  <c r="Q51" i="1" s="1"/>
  <c r="E51" i="1"/>
  <c r="N50" i="1"/>
  <c r="P50" i="1" s="1"/>
  <c r="L50" i="1"/>
  <c r="M50" i="1" s="1"/>
  <c r="H50" i="1"/>
  <c r="S50" i="1" s="1"/>
  <c r="Q50" i="1" s="1"/>
  <c r="E50" i="1"/>
  <c r="N45" i="1"/>
  <c r="P45" i="1" s="1"/>
  <c r="L45" i="1"/>
  <c r="M45" i="1" s="1"/>
  <c r="H45" i="1"/>
  <c r="S45" i="1" s="1"/>
  <c r="E45" i="1"/>
  <c r="N44" i="1"/>
  <c r="P44" i="1" s="1"/>
  <c r="L44" i="1"/>
  <c r="M44" i="1" s="1"/>
  <c r="H44" i="1"/>
  <c r="T44" i="1" s="1"/>
  <c r="E44" i="1"/>
  <c r="N43" i="1"/>
  <c r="P43" i="1" s="1"/>
  <c r="L43" i="1"/>
  <c r="M43" i="1" s="1"/>
  <c r="H43" i="1"/>
  <c r="S43" i="1" s="1"/>
  <c r="E43" i="1"/>
  <c r="N40" i="1"/>
  <c r="P40" i="1" s="1"/>
  <c r="L40" i="1"/>
  <c r="M40" i="1" s="1"/>
  <c r="H40" i="1"/>
  <c r="S40" i="1" s="1"/>
  <c r="E40" i="1"/>
  <c r="N39" i="1"/>
  <c r="P39" i="1" s="1"/>
  <c r="L39" i="1"/>
  <c r="M39" i="1" s="1"/>
  <c r="H39" i="1"/>
  <c r="S39" i="1" s="1"/>
  <c r="E39" i="1"/>
  <c r="N41" i="1"/>
  <c r="P41" i="1" s="1"/>
  <c r="L41" i="1"/>
  <c r="M41" i="1" s="1"/>
  <c r="H41" i="1"/>
  <c r="S41" i="1" s="1"/>
  <c r="E41" i="1"/>
  <c r="N38" i="1"/>
  <c r="P38" i="1" s="1"/>
  <c r="L38" i="1"/>
  <c r="M38" i="1" s="1"/>
  <c r="H38" i="1"/>
  <c r="S38" i="1" s="1"/>
  <c r="E38" i="1"/>
  <c r="N10" i="1"/>
  <c r="P10" i="1" s="1"/>
  <c r="L10" i="1"/>
  <c r="M10" i="1" s="1"/>
  <c r="H10" i="1"/>
  <c r="S10" i="1" s="1"/>
  <c r="E10" i="1"/>
  <c r="N47" i="1"/>
  <c r="P47" i="1" s="1"/>
  <c r="L47" i="1"/>
  <c r="M47" i="1" s="1"/>
  <c r="H47" i="1"/>
  <c r="S47" i="1" s="1"/>
  <c r="E47" i="1"/>
  <c r="N46" i="1"/>
  <c r="P46" i="1" s="1"/>
  <c r="L46" i="1"/>
  <c r="M46" i="1" s="1"/>
  <c r="H46" i="1"/>
  <c r="S46" i="1" s="1"/>
  <c r="E46" i="1"/>
  <c r="Q47" i="1" l="1"/>
  <c r="Q46" i="1"/>
  <c r="O50" i="1"/>
  <c r="T50" i="1"/>
  <c r="O51" i="1"/>
  <c r="T51" i="1"/>
  <c r="O52" i="1"/>
  <c r="T52" i="1"/>
  <c r="O53" i="1"/>
  <c r="T53" i="1"/>
  <c r="O54" i="1"/>
  <c r="T54" i="1"/>
  <c r="O55" i="1"/>
  <c r="T55" i="1"/>
  <c r="Q45" i="1"/>
  <c r="Q43" i="1"/>
  <c r="S44" i="1"/>
  <c r="Q44" i="1" s="1"/>
  <c r="O44" i="1"/>
  <c r="O45" i="1"/>
  <c r="T45" i="1"/>
  <c r="O43" i="1"/>
  <c r="T43" i="1"/>
  <c r="Q41" i="1"/>
  <c r="Q38" i="1"/>
  <c r="Q40" i="1"/>
  <c r="Q39" i="1"/>
  <c r="O39" i="1"/>
  <c r="T39" i="1"/>
  <c r="O40" i="1"/>
  <c r="T40" i="1"/>
  <c r="O41" i="1"/>
  <c r="T41" i="1"/>
  <c r="O38" i="1"/>
  <c r="T38" i="1"/>
  <c r="Q10" i="1"/>
  <c r="O10" i="1"/>
  <c r="T10" i="1"/>
  <c r="O46" i="1"/>
  <c r="T46" i="1"/>
  <c r="O47" i="1"/>
  <c r="T47" i="1"/>
  <c r="E17" i="1" l="1"/>
  <c r="H17" i="1"/>
  <c r="S17" i="1" s="1"/>
  <c r="L17" i="1"/>
  <c r="O17" i="1" s="1"/>
  <c r="N17" i="1"/>
  <c r="P17" i="1" s="1"/>
  <c r="N23" i="1"/>
  <c r="P23" i="1" s="1"/>
  <c r="L23" i="1"/>
  <c r="M23" i="1" s="1"/>
  <c r="H23" i="1"/>
  <c r="S23" i="1" s="1"/>
  <c r="E23" i="1"/>
  <c r="N11" i="1"/>
  <c r="P11" i="1" s="1"/>
  <c r="L11" i="1"/>
  <c r="M11" i="1" s="1"/>
  <c r="H11" i="1"/>
  <c r="S11" i="1" s="1"/>
  <c r="E11" i="1"/>
  <c r="N20" i="1"/>
  <c r="P20" i="1" s="1"/>
  <c r="L20" i="1"/>
  <c r="M20" i="1" s="1"/>
  <c r="H20" i="1"/>
  <c r="S20" i="1" s="1"/>
  <c r="E20" i="1"/>
  <c r="N19" i="1"/>
  <c r="P19" i="1" s="1"/>
  <c r="L19" i="1"/>
  <c r="M19" i="1" s="1"/>
  <c r="H19" i="1"/>
  <c r="S19" i="1" s="1"/>
  <c r="E19" i="1"/>
  <c r="N18" i="1"/>
  <c r="P18" i="1" s="1"/>
  <c r="L18" i="1"/>
  <c r="M18" i="1" s="1"/>
  <c r="H18" i="1"/>
  <c r="T18" i="1" s="1"/>
  <c r="E18" i="1"/>
  <c r="N16" i="1"/>
  <c r="P16" i="1" s="1"/>
  <c r="L16" i="1"/>
  <c r="M16" i="1" s="1"/>
  <c r="H16" i="1"/>
  <c r="T16" i="1" s="1"/>
  <c r="E16" i="1"/>
  <c r="N15" i="1"/>
  <c r="P15" i="1" s="1"/>
  <c r="L15" i="1"/>
  <c r="M15" i="1" s="1"/>
  <c r="H15" i="1"/>
  <c r="T15" i="1" s="1"/>
  <c r="E15" i="1"/>
  <c r="N14" i="1"/>
  <c r="P14" i="1" s="1"/>
  <c r="L14" i="1"/>
  <c r="M14" i="1" s="1"/>
  <c r="H14" i="1"/>
  <c r="T14" i="1" s="1"/>
  <c r="E14" i="1"/>
  <c r="N13" i="1"/>
  <c r="P13" i="1" s="1"/>
  <c r="L13" i="1"/>
  <c r="M13" i="1" s="1"/>
  <c r="H13" i="1"/>
  <c r="T13" i="1" s="1"/>
  <c r="E13" i="1"/>
  <c r="N12" i="1"/>
  <c r="P12" i="1" s="1"/>
  <c r="L12" i="1"/>
  <c r="M12" i="1" s="1"/>
  <c r="H12" i="1"/>
  <c r="T12" i="1" s="1"/>
  <c r="E12" i="1"/>
  <c r="H24" i="1"/>
  <c r="T17" i="1" l="1"/>
  <c r="Q17" i="1"/>
  <c r="M17" i="1"/>
  <c r="Q23" i="1"/>
  <c r="O23" i="1"/>
  <c r="T23" i="1"/>
  <c r="Q11" i="1"/>
  <c r="O11" i="1"/>
  <c r="T11" i="1"/>
  <c r="S12" i="1"/>
  <c r="Q12" i="1" s="1"/>
  <c r="S13" i="1"/>
  <c r="Q13" i="1" s="1"/>
  <c r="S14" i="1"/>
  <c r="Q14" i="1" s="1"/>
  <c r="S15" i="1"/>
  <c r="Q15" i="1" s="1"/>
  <c r="S16" i="1"/>
  <c r="Q16" i="1" s="1"/>
  <c r="S18" i="1"/>
  <c r="Q18" i="1" s="1"/>
  <c r="Q19" i="1"/>
  <c r="Q20" i="1"/>
  <c r="O12" i="1"/>
  <c r="O13" i="1"/>
  <c r="O14" i="1"/>
  <c r="O15" i="1"/>
  <c r="O16" i="1"/>
  <c r="O18" i="1"/>
  <c r="O19" i="1"/>
  <c r="T19" i="1"/>
  <c r="O20" i="1"/>
  <c r="T20" i="1"/>
  <c r="N153" i="1" l="1"/>
  <c r="P153" i="1" s="1"/>
  <c r="L153" i="1"/>
  <c r="M153" i="1" s="1"/>
  <c r="H153" i="1"/>
  <c r="S153" i="1" s="1"/>
  <c r="Q153" i="1" s="1"/>
  <c r="E153" i="1"/>
  <c r="N152" i="1"/>
  <c r="P152" i="1" s="1"/>
  <c r="L152" i="1"/>
  <c r="M152" i="1" s="1"/>
  <c r="H152" i="1"/>
  <c r="T152" i="1" s="1"/>
  <c r="E152" i="1"/>
  <c r="N151" i="1"/>
  <c r="P151" i="1" s="1"/>
  <c r="L151" i="1"/>
  <c r="M151" i="1" s="1"/>
  <c r="H151" i="1"/>
  <c r="T151" i="1" s="1"/>
  <c r="E151" i="1"/>
  <c r="N148" i="1"/>
  <c r="P148" i="1" s="1"/>
  <c r="L148" i="1"/>
  <c r="M148" i="1" s="1"/>
  <c r="H148" i="1"/>
  <c r="T148" i="1" s="1"/>
  <c r="E148" i="1"/>
  <c r="N147" i="1"/>
  <c r="P147" i="1" s="1"/>
  <c r="L147" i="1"/>
  <c r="M147" i="1" s="1"/>
  <c r="H147" i="1"/>
  <c r="T147" i="1" s="1"/>
  <c r="E147" i="1"/>
  <c r="N146" i="1"/>
  <c r="P146" i="1" s="1"/>
  <c r="L146" i="1"/>
  <c r="M146" i="1" s="1"/>
  <c r="H146" i="1"/>
  <c r="T146" i="1" s="1"/>
  <c r="E146" i="1"/>
  <c r="N141" i="1"/>
  <c r="P141" i="1" s="1"/>
  <c r="L141" i="1"/>
  <c r="M141" i="1" s="1"/>
  <c r="H141" i="1"/>
  <c r="T141" i="1" s="1"/>
  <c r="E141" i="1"/>
  <c r="N138" i="1"/>
  <c r="P138" i="1" s="1"/>
  <c r="L138" i="1"/>
  <c r="M138" i="1" s="1"/>
  <c r="H138" i="1"/>
  <c r="T138" i="1" s="1"/>
  <c r="E138" i="1"/>
  <c r="N135" i="1"/>
  <c r="P135" i="1" s="1"/>
  <c r="L135" i="1"/>
  <c r="M135" i="1" s="1"/>
  <c r="H135" i="1"/>
  <c r="T135" i="1" s="1"/>
  <c r="E135" i="1"/>
  <c r="N132" i="1"/>
  <c r="P132" i="1" s="1"/>
  <c r="L132" i="1"/>
  <c r="M132" i="1" s="1"/>
  <c r="T132" i="1"/>
  <c r="E132" i="1"/>
  <c r="N108" i="1"/>
  <c r="P108" i="1" s="1"/>
  <c r="L108" i="1"/>
  <c r="M108" i="1" s="1"/>
  <c r="T108" i="1"/>
  <c r="E108" i="1"/>
  <c r="N107" i="1"/>
  <c r="P107" i="1" s="1"/>
  <c r="L107" i="1"/>
  <c r="M107" i="1" s="1"/>
  <c r="T107" i="1"/>
  <c r="E107" i="1"/>
  <c r="N105" i="1"/>
  <c r="P105" i="1" s="1"/>
  <c r="L105" i="1"/>
  <c r="M105" i="1" s="1"/>
  <c r="T105" i="1"/>
  <c r="E105" i="1"/>
  <c r="N104" i="1"/>
  <c r="P104" i="1" s="1"/>
  <c r="L104" i="1"/>
  <c r="M104" i="1" s="1"/>
  <c r="T104" i="1"/>
  <c r="E104" i="1"/>
  <c r="N103" i="1"/>
  <c r="P103" i="1" s="1"/>
  <c r="L103" i="1"/>
  <c r="M103" i="1" s="1"/>
  <c r="T103" i="1"/>
  <c r="E103" i="1"/>
  <c r="N102" i="1"/>
  <c r="P102" i="1" s="1"/>
  <c r="L102" i="1"/>
  <c r="M102" i="1" s="1"/>
  <c r="T102" i="1"/>
  <c r="E102" i="1"/>
  <c r="N101" i="1"/>
  <c r="P101" i="1" s="1"/>
  <c r="L101" i="1"/>
  <c r="M101" i="1" s="1"/>
  <c r="T101" i="1"/>
  <c r="E101" i="1"/>
  <c r="N100" i="1"/>
  <c r="P100" i="1" s="1"/>
  <c r="L100" i="1"/>
  <c r="M100" i="1" s="1"/>
  <c r="T100" i="1"/>
  <c r="E100" i="1"/>
  <c r="N97" i="1"/>
  <c r="P97" i="1" s="1"/>
  <c r="L97" i="1"/>
  <c r="M97" i="1" s="1"/>
  <c r="H97" i="1"/>
  <c r="T97" i="1" s="1"/>
  <c r="E97" i="1"/>
  <c r="N96" i="1"/>
  <c r="P96" i="1" s="1"/>
  <c r="L96" i="1"/>
  <c r="M96" i="1" s="1"/>
  <c r="H96" i="1"/>
  <c r="T96" i="1" s="1"/>
  <c r="E96" i="1"/>
  <c r="N95" i="1"/>
  <c r="P95" i="1" s="1"/>
  <c r="L95" i="1"/>
  <c r="M95" i="1" s="1"/>
  <c r="H95" i="1"/>
  <c r="T95" i="1" s="1"/>
  <c r="E95" i="1"/>
  <c r="N94" i="1"/>
  <c r="P94" i="1" s="1"/>
  <c r="L94" i="1"/>
  <c r="M94" i="1" s="1"/>
  <c r="H94" i="1"/>
  <c r="T94" i="1" s="1"/>
  <c r="E94" i="1"/>
  <c r="N93" i="1"/>
  <c r="P93" i="1" s="1"/>
  <c r="L93" i="1"/>
  <c r="M93" i="1" s="1"/>
  <c r="H93" i="1"/>
  <c r="T93" i="1" s="1"/>
  <c r="E93" i="1"/>
  <c r="N92" i="1"/>
  <c r="P92" i="1" s="1"/>
  <c r="L92" i="1"/>
  <c r="M92" i="1" s="1"/>
  <c r="H92" i="1"/>
  <c r="T92" i="1" s="1"/>
  <c r="E92" i="1"/>
  <c r="N91" i="1"/>
  <c r="P91" i="1" s="1"/>
  <c r="L91" i="1"/>
  <c r="M91" i="1" s="1"/>
  <c r="H91" i="1"/>
  <c r="T91" i="1" s="1"/>
  <c r="E91" i="1"/>
  <c r="P90" i="1"/>
  <c r="L90" i="1"/>
  <c r="M90" i="1" s="1"/>
  <c r="H90" i="1"/>
  <c r="T90" i="1" s="1"/>
  <c r="E90" i="1"/>
  <c r="N89" i="1"/>
  <c r="P89" i="1" s="1"/>
  <c r="L89" i="1"/>
  <c r="M89" i="1" s="1"/>
  <c r="H89" i="1"/>
  <c r="T89" i="1" s="1"/>
  <c r="E89" i="1"/>
  <c r="N88" i="1"/>
  <c r="P88" i="1" s="1"/>
  <c r="L88" i="1"/>
  <c r="M88" i="1" s="1"/>
  <c r="H88" i="1"/>
  <c r="T88" i="1" s="1"/>
  <c r="E88" i="1"/>
  <c r="N87" i="1"/>
  <c r="P87" i="1" s="1"/>
  <c r="L87" i="1"/>
  <c r="M87" i="1" s="1"/>
  <c r="H87" i="1"/>
  <c r="T87" i="1" s="1"/>
  <c r="E87" i="1"/>
  <c r="N86" i="1"/>
  <c r="P86" i="1" s="1"/>
  <c r="L86" i="1"/>
  <c r="M86" i="1" s="1"/>
  <c r="H86" i="1"/>
  <c r="T86" i="1" s="1"/>
  <c r="E86" i="1"/>
  <c r="N85" i="1"/>
  <c r="P85" i="1" s="1"/>
  <c r="L85" i="1"/>
  <c r="M85" i="1" s="1"/>
  <c r="H85" i="1"/>
  <c r="T85" i="1" s="1"/>
  <c r="E85" i="1"/>
  <c r="N84" i="1"/>
  <c r="P84" i="1" s="1"/>
  <c r="L84" i="1"/>
  <c r="M84" i="1" s="1"/>
  <c r="H84" i="1"/>
  <c r="T84" i="1" s="1"/>
  <c r="E84" i="1"/>
  <c r="N83" i="1"/>
  <c r="P83" i="1" s="1"/>
  <c r="L83" i="1"/>
  <c r="M83" i="1" s="1"/>
  <c r="H83" i="1"/>
  <c r="T83" i="1" s="1"/>
  <c r="E83" i="1"/>
  <c r="N82" i="1"/>
  <c r="P82" i="1" s="1"/>
  <c r="L82" i="1"/>
  <c r="M82" i="1" s="1"/>
  <c r="H82" i="1"/>
  <c r="T82" i="1" s="1"/>
  <c r="E82" i="1"/>
  <c r="N70" i="1"/>
  <c r="P70" i="1" s="1"/>
  <c r="L70" i="1"/>
  <c r="M70" i="1" s="1"/>
  <c r="H70" i="1"/>
  <c r="T70" i="1" s="1"/>
  <c r="E70" i="1"/>
  <c r="N69" i="1"/>
  <c r="P69" i="1" s="1"/>
  <c r="L69" i="1"/>
  <c r="M69" i="1" s="1"/>
  <c r="H69" i="1"/>
  <c r="T69" i="1" s="1"/>
  <c r="E69" i="1"/>
  <c r="N68" i="1"/>
  <c r="P68" i="1" s="1"/>
  <c r="L68" i="1"/>
  <c r="M68" i="1" s="1"/>
  <c r="H68" i="1"/>
  <c r="T68" i="1" s="1"/>
  <c r="E68" i="1"/>
  <c r="N67" i="1"/>
  <c r="P67" i="1" s="1"/>
  <c r="L67" i="1"/>
  <c r="M67" i="1" s="1"/>
  <c r="H67" i="1"/>
  <c r="T67" i="1" s="1"/>
  <c r="E67" i="1"/>
  <c r="N66" i="1"/>
  <c r="P66" i="1" s="1"/>
  <c r="L66" i="1"/>
  <c r="M66" i="1" s="1"/>
  <c r="H66" i="1"/>
  <c r="T66" i="1" s="1"/>
  <c r="E66" i="1"/>
  <c r="N65" i="1"/>
  <c r="P65" i="1" s="1"/>
  <c r="L65" i="1"/>
  <c r="M65" i="1" s="1"/>
  <c r="H65" i="1"/>
  <c r="T65" i="1" s="1"/>
  <c r="E65" i="1"/>
  <c r="N64" i="1"/>
  <c r="P64" i="1" s="1"/>
  <c r="L64" i="1"/>
  <c r="M64" i="1" s="1"/>
  <c r="H64" i="1"/>
  <c r="T64" i="1" s="1"/>
  <c r="E64" i="1"/>
  <c r="N63" i="1"/>
  <c r="P63" i="1" s="1"/>
  <c r="L63" i="1"/>
  <c r="M63" i="1" s="1"/>
  <c r="H63" i="1"/>
  <c r="T63" i="1" s="1"/>
  <c r="E63" i="1"/>
  <c r="N62" i="1"/>
  <c r="P62" i="1" s="1"/>
  <c r="L62" i="1"/>
  <c r="M62" i="1" s="1"/>
  <c r="H62" i="1"/>
  <c r="T62" i="1" s="1"/>
  <c r="E62" i="1"/>
  <c r="N61" i="1"/>
  <c r="P61" i="1" s="1"/>
  <c r="L61" i="1"/>
  <c r="M61" i="1" s="1"/>
  <c r="H61" i="1"/>
  <c r="T61" i="1" s="1"/>
  <c r="E61" i="1"/>
  <c r="N60" i="1"/>
  <c r="P60" i="1" s="1"/>
  <c r="L60" i="1"/>
  <c r="M60" i="1" s="1"/>
  <c r="H60" i="1"/>
  <c r="T60" i="1" s="1"/>
  <c r="E60" i="1"/>
  <c r="N59" i="1"/>
  <c r="P59" i="1" s="1"/>
  <c r="L59" i="1"/>
  <c r="M59" i="1" s="1"/>
  <c r="H59" i="1"/>
  <c r="T59" i="1" s="1"/>
  <c r="E59" i="1"/>
  <c r="N58" i="1"/>
  <c r="P58" i="1" s="1"/>
  <c r="L58" i="1"/>
  <c r="M58" i="1" s="1"/>
  <c r="H58" i="1"/>
  <c r="T58" i="1" s="1"/>
  <c r="E58" i="1"/>
  <c r="N49" i="1"/>
  <c r="P49" i="1" s="1"/>
  <c r="L49" i="1"/>
  <c r="M49" i="1" s="1"/>
  <c r="H49" i="1"/>
  <c r="T49" i="1" s="1"/>
  <c r="E49" i="1"/>
  <c r="N48" i="1"/>
  <c r="P48" i="1" s="1"/>
  <c r="L48" i="1"/>
  <c r="M48" i="1" s="1"/>
  <c r="H48" i="1"/>
  <c r="T48" i="1" s="1"/>
  <c r="E48" i="1"/>
  <c r="N42" i="1"/>
  <c r="P42" i="1" s="1"/>
  <c r="L42" i="1"/>
  <c r="M42" i="1" s="1"/>
  <c r="H42" i="1"/>
  <c r="T42" i="1" s="1"/>
  <c r="E42" i="1"/>
  <c r="N37" i="1"/>
  <c r="P37" i="1" s="1"/>
  <c r="L37" i="1"/>
  <c r="M37" i="1" s="1"/>
  <c r="H37" i="1"/>
  <c r="T37" i="1" s="1"/>
  <c r="E37" i="1"/>
  <c r="N36" i="1"/>
  <c r="P36" i="1" s="1"/>
  <c r="L36" i="1"/>
  <c r="M36" i="1" s="1"/>
  <c r="H36" i="1"/>
  <c r="T36" i="1" s="1"/>
  <c r="E36" i="1"/>
  <c r="N35" i="1"/>
  <c r="P35" i="1" s="1"/>
  <c r="L35" i="1"/>
  <c r="M35" i="1" s="1"/>
  <c r="H35" i="1"/>
  <c r="T35" i="1" s="1"/>
  <c r="E35" i="1"/>
  <c r="N34" i="1"/>
  <c r="P34" i="1" s="1"/>
  <c r="L34" i="1"/>
  <c r="M34" i="1" s="1"/>
  <c r="H34" i="1"/>
  <c r="T34" i="1" s="1"/>
  <c r="E34" i="1"/>
  <c r="N33" i="1"/>
  <c r="P33" i="1" s="1"/>
  <c r="L33" i="1"/>
  <c r="M33" i="1" s="1"/>
  <c r="H33" i="1"/>
  <c r="T33" i="1" s="1"/>
  <c r="E33" i="1"/>
  <c r="N32" i="1"/>
  <c r="P32" i="1" s="1"/>
  <c r="L32" i="1"/>
  <c r="M32" i="1" s="1"/>
  <c r="H32" i="1"/>
  <c r="T32" i="1" s="1"/>
  <c r="E32" i="1"/>
  <c r="N31" i="1"/>
  <c r="P31" i="1" s="1"/>
  <c r="L31" i="1"/>
  <c r="M31" i="1" s="1"/>
  <c r="H31" i="1"/>
  <c r="T31" i="1" s="1"/>
  <c r="E31" i="1"/>
  <c r="N30" i="1"/>
  <c r="P30" i="1" s="1"/>
  <c r="L30" i="1"/>
  <c r="M30" i="1" s="1"/>
  <c r="H30" i="1"/>
  <c r="T30" i="1" s="1"/>
  <c r="E30" i="1"/>
  <c r="N29" i="1"/>
  <c r="P29" i="1" s="1"/>
  <c r="L29" i="1"/>
  <c r="M29" i="1" s="1"/>
  <c r="H29" i="1"/>
  <c r="T29" i="1" s="1"/>
  <c r="E29" i="1"/>
  <c r="N28" i="1"/>
  <c r="P28" i="1" s="1"/>
  <c r="L28" i="1"/>
  <c r="M28" i="1" s="1"/>
  <c r="H28" i="1"/>
  <c r="T28" i="1" s="1"/>
  <c r="E28" i="1"/>
  <c r="N27" i="1"/>
  <c r="P27" i="1" s="1"/>
  <c r="L27" i="1"/>
  <c r="M27" i="1" s="1"/>
  <c r="H27" i="1"/>
  <c r="T27" i="1" s="1"/>
  <c r="E27" i="1"/>
  <c r="N26" i="1"/>
  <c r="P26" i="1" s="1"/>
  <c r="L26" i="1"/>
  <c r="M26" i="1" s="1"/>
  <c r="H26" i="1"/>
  <c r="T26" i="1" s="1"/>
  <c r="E26" i="1"/>
  <c r="N25" i="1"/>
  <c r="P25" i="1" s="1"/>
  <c r="L25" i="1"/>
  <c r="M25" i="1" s="1"/>
  <c r="H25" i="1"/>
  <c r="T25" i="1" s="1"/>
  <c r="E25" i="1"/>
  <c r="N24" i="1"/>
  <c r="P24" i="1" s="1"/>
  <c r="L24" i="1"/>
  <c r="M24" i="1" s="1"/>
  <c r="T24" i="1"/>
  <c r="E24" i="1"/>
  <c r="N22" i="1"/>
  <c r="P22" i="1" s="1"/>
  <c r="L22" i="1"/>
  <c r="M22" i="1" s="1"/>
  <c r="H22" i="1"/>
  <c r="T22" i="1" s="1"/>
  <c r="E22" i="1"/>
  <c r="N21" i="1"/>
  <c r="P21" i="1" s="1"/>
  <c r="L21" i="1"/>
  <c r="M21" i="1" s="1"/>
  <c r="H21" i="1"/>
  <c r="T21" i="1" s="1"/>
  <c r="E21" i="1"/>
  <c r="N2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L9" i="1"/>
  <c r="M9" i="1" s="1"/>
  <c r="H9" i="1"/>
  <c r="S9" i="1" s="1"/>
  <c r="E9" i="1"/>
  <c r="L6" i="1"/>
  <c r="M6" i="1" s="1"/>
  <c r="H6" i="1"/>
  <c r="S6" i="1" s="1"/>
  <c r="E6" i="1"/>
  <c r="L3" i="1"/>
  <c r="M3" i="1" s="1"/>
  <c r="H3" i="1"/>
  <c r="S3" i="1" s="1"/>
  <c r="E3" i="1"/>
  <c r="L8" i="1"/>
  <c r="M8" i="1" s="1"/>
  <c r="H8" i="1"/>
  <c r="S8" i="1" s="1"/>
  <c r="E8" i="1"/>
  <c r="L5" i="1"/>
  <c r="M5" i="1" s="1"/>
  <c r="H5" i="1"/>
  <c r="S5" i="1" s="1"/>
  <c r="E5" i="1"/>
  <c r="H6" i="6"/>
  <c r="H9" i="6"/>
  <c r="H12" i="6"/>
  <c r="L2" i="1"/>
  <c r="M2" i="1" s="1"/>
  <c r="L4" i="1"/>
  <c r="L7" i="1"/>
  <c r="S21" i="1" l="1"/>
  <c r="Q21" i="1" s="1"/>
  <c r="S22" i="1"/>
  <c r="Q22" i="1" s="1"/>
  <c r="S24" i="1"/>
  <c r="Q24" i="1" s="1"/>
  <c r="S25" i="1"/>
  <c r="Q25" i="1" s="1"/>
  <c r="S26" i="1"/>
  <c r="Q26" i="1" s="1"/>
  <c r="S27" i="1"/>
  <c r="Q27" i="1" s="1"/>
  <c r="S28" i="1"/>
  <c r="Q28" i="1" s="1"/>
  <c r="S29" i="1"/>
  <c r="Q29" i="1" s="1"/>
  <c r="S30" i="1"/>
  <c r="Q30" i="1" s="1"/>
  <c r="S31" i="1"/>
  <c r="Q31" i="1" s="1"/>
  <c r="S32" i="1"/>
  <c r="Q32" i="1" s="1"/>
  <c r="S33" i="1"/>
  <c r="Q33" i="1" s="1"/>
  <c r="S34" i="1"/>
  <c r="Q34" i="1" s="1"/>
  <c r="S35" i="1"/>
  <c r="Q35" i="1" s="1"/>
  <c r="S36" i="1"/>
  <c r="Q36" i="1" s="1"/>
  <c r="S37" i="1"/>
  <c r="Q37" i="1" s="1"/>
  <c r="S42" i="1"/>
  <c r="Q42" i="1" s="1"/>
  <c r="S48" i="1"/>
  <c r="Q48" i="1" s="1"/>
  <c r="S49" i="1"/>
  <c r="Q49" i="1" s="1"/>
  <c r="S58" i="1"/>
  <c r="Q58" i="1" s="1"/>
  <c r="S59" i="1"/>
  <c r="Q59" i="1" s="1"/>
  <c r="S60" i="1"/>
  <c r="Q60" i="1" s="1"/>
  <c r="H11" i="6" s="1"/>
  <c r="S61" i="1"/>
  <c r="Q61" i="1" s="1"/>
  <c r="S62" i="1"/>
  <c r="Q62" i="1" s="1"/>
  <c r="S63" i="1"/>
  <c r="Q63" i="1" s="1"/>
  <c r="S64" i="1"/>
  <c r="Q64" i="1" s="1"/>
  <c r="S65" i="1"/>
  <c r="Q65" i="1" s="1"/>
  <c r="S66" i="1"/>
  <c r="Q66" i="1" s="1"/>
  <c r="S67" i="1"/>
  <c r="Q67" i="1" s="1"/>
  <c r="S68" i="1"/>
  <c r="Q68" i="1" s="1"/>
  <c r="S69" i="1"/>
  <c r="Q69" i="1" s="1"/>
  <c r="S70" i="1"/>
  <c r="Q70" i="1" s="1"/>
  <c r="S82" i="1"/>
  <c r="Q82" i="1" s="1"/>
  <c r="S83" i="1"/>
  <c r="Q83" i="1" s="1"/>
  <c r="S84" i="1"/>
  <c r="Q84" i="1" s="1"/>
  <c r="S85" i="1"/>
  <c r="Q85" i="1" s="1"/>
  <c r="S86" i="1"/>
  <c r="Q86" i="1" s="1"/>
  <c r="S87" i="1"/>
  <c r="Q87" i="1" s="1"/>
  <c r="S88" i="1"/>
  <c r="Q88" i="1" s="1"/>
  <c r="S89" i="1"/>
  <c r="Q89" i="1" s="1"/>
  <c r="S90" i="1"/>
  <c r="Q90" i="1" s="1"/>
  <c r="S91" i="1"/>
  <c r="Q91" i="1" s="1"/>
  <c r="S92" i="1"/>
  <c r="Q92" i="1" s="1"/>
  <c r="S93" i="1"/>
  <c r="Q93" i="1" s="1"/>
  <c r="S94" i="1"/>
  <c r="Q94" i="1" s="1"/>
  <c r="S95" i="1"/>
  <c r="Q95" i="1" s="1"/>
  <c r="S96" i="1"/>
  <c r="Q96" i="1" s="1"/>
  <c r="S97" i="1"/>
  <c r="Q97" i="1" s="1"/>
  <c r="S100" i="1"/>
  <c r="Q100" i="1" s="1"/>
  <c r="S101" i="1"/>
  <c r="Q101" i="1" s="1"/>
  <c r="S102" i="1"/>
  <c r="Q102" i="1" s="1"/>
  <c r="Q103" i="1"/>
  <c r="Q104" i="1"/>
  <c r="Q105" i="1"/>
  <c r="S107" i="1"/>
  <c r="Q107" i="1" s="1"/>
  <c r="S108" i="1"/>
  <c r="Q108" i="1" s="1"/>
  <c r="S132" i="1"/>
  <c r="Q132" i="1" s="1"/>
  <c r="S135" i="1"/>
  <c r="Q135" i="1" s="1"/>
  <c r="S138" i="1"/>
  <c r="Q138" i="1" s="1"/>
  <c r="S141" i="1"/>
  <c r="Q141" i="1" s="1"/>
  <c r="S146" i="1"/>
  <c r="Q146" i="1" s="1"/>
  <c r="S147" i="1"/>
  <c r="Q147" i="1" s="1"/>
  <c r="S148" i="1"/>
  <c r="Q148" i="1" s="1"/>
  <c r="S151" i="1"/>
  <c r="Q151" i="1" s="1"/>
  <c r="S152" i="1"/>
  <c r="Q152" i="1" s="1"/>
  <c r="O21" i="1"/>
  <c r="O2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42" i="1"/>
  <c r="O48" i="1"/>
  <c r="O49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100" i="1"/>
  <c r="O101" i="1"/>
  <c r="O102" i="1"/>
  <c r="O103" i="1"/>
  <c r="O104" i="1"/>
  <c r="O105" i="1"/>
  <c r="O107" i="1"/>
  <c r="O108" i="1"/>
  <c r="O132" i="1"/>
  <c r="O135" i="1"/>
  <c r="O138" i="1"/>
  <c r="O141" i="1"/>
  <c r="O146" i="1"/>
  <c r="O147" i="1"/>
  <c r="O148" i="1"/>
  <c r="O151" i="1"/>
  <c r="O152" i="1"/>
  <c r="O153" i="1"/>
  <c r="T153" i="1"/>
  <c r="Q9" i="1"/>
  <c r="O9" i="1"/>
  <c r="T9" i="1"/>
  <c r="Q5" i="1"/>
  <c r="Q6" i="1"/>
  <c r="Q8" i="1"/>
  <c r="O6" i="1"/>
  <c r="T6" i="1"/>
  <c r="Q3" i="1"/>
  <c r="O3" i="1"/>
  <c r="T3" i="1"/>
  <c r="O8" i="1"/>
  <c r="T8" i="1"/>
  <c r="O5" i="1"/>
  <c r="T5" i="1"/>
  <c r="K31" i="6"/>
  <c r="L31" i="6"/>
  <c r="M31" i="6"/>
  <c r="N31" i="6"/>
  <c r="O31" i="6"/>
  <c r="P31" i="6"/>
  <c r="Q31" i="6"/>
  <c r="R31" i="6"/>
  <c r="S31" i="6"/>
  <c r="T31" i="6"/>
  <c r="U31" i="6"/>
  <c r="K32" i="6"/>
  <c r="L32" i="6"/>
  <c r="M32" i="6"/>
  <c r="N32" i="6"/>
  <c r="O32" i="6"/>
  <c r="P32" i="6"/>
  <c r="Q32" i="6"/>
  <c r="R32" i="6"/>
  <c r="S32" i="6"/>
  <c r="T32" i="6"/>
  <c r="U32" i="6"/>
  <c r="K33" i="6"/>
  <c r="L33" i="6"/>
  <c r="M33" i="6"/>
  <c r="N33" i="6"/>
  <c r="O33" i="6"/>
  <c r="P33" i="6"/>
  <c r="Q33" i="6"/>
  <c r="R33" i="6"/>
  <c r="S33" i="6"/>
  <c r="T33" i="6"/>
  <c r="U33" i="6"/>
  <c r="K34" i="6"/>
  <c r="L34" i="6"/>
  <c r="M34" i="6"/>
  <c r="N34" i="6"/>
  <c r="O34" i="6"/>
  <c r="P34" i="6"/>
  <c r="Q34" i="6"/>
  <c r="R34" i="6"/>
  <c r="S34" i="6"/>
  <c r="T34" i="6"/>
  <c r="U34" i="6"/>
  <c r="K35" i="6"/>
  <c r="L35" i="6"/>
  <c r="M35" i="6"/>
  <c r="N35" i="6"/>
  <c r="O35" i="6"/>
  <c r="P35" i="6"/>
  <c r="Q35" i="6"/>
  <c r="R35" i="6"/>
  <c r="S35" i="6"/>
  <c r="T35" i="6"/>
  <c r="U35" i="6"/>
  <c r="K36" i="6"/>
  <c r="L36" i="6"/>
  <c r="M36" i="6"/>
  <c r="N36" i="6"/>
  <c r="O36" i="6"/>
  <c r="P36" i="6"/>
  <c r="Q36" i="6"/>
  <c r="R36" i="6"/>
  <c r="S36" i="6"/>
  <c r="T36" i="6"/>
  <c r="U36" i="6"/>
  <c r="K37" i="6"/>
  <c r="L37" i="6"/>
  <c r="M37" i="6"/>
  <c r="N37" i="6"/>
  <c r="O37" i="6"/>
  <c r="P37" i="6"/>
  <c r="Q37" i="6"/>
  <c r="R37" i="6"/>
  <c r="S37" i="6"/>
  <c r="T37" i="6"/>
  <c r="U37" i="6"/>
  <c r="K38" i="6"/>
  <c r="L38" i="6"/>
  <c r="M38" i="6"/>
  <c r="N38" i="6"/>
  <c r="O38" i="6"/>
  <c r="P38" i="6"/>
  <c r="Q38" i="6"/>
  <c r="S38" i="6"/>
  <c r="T38" i="6"/>
  <c r="U38" i="6"/>
  <c r="K39" i="6"/>
  <c r="L39" i="6"/>
  <c r="M39" i="6"/>
  <c r="N39" i="6"/>
  <c r="O39" i="6"/>
  <c r="P39" i="6"/>
  <c r="Q39" i="6"/>
  <c r="R39" i="6"/>
  <c r="S39" i="6"/>
  <c r="T39" i="6"/>
  <c r="U39" i="6"/>
  <c r="K40" i="6"/>
  <c r="L40" i="6"/>
  <c r="M40" i="6"/>
  <c r="N40" i="6"/>
  <c r="O40" i="6"/>
  <c r="P40" i="6"/>
  <c r="Q40" i="6"/>
  <c r="R40" i="6"/>
  <c r="S40" i="6"/>
  <c r="T40" i="6"/>
  <c r="U40" i="6"/>
  <c r="K41" i="6"/>
  <c r="L41" i="6"/>
  <c r="M41" i="6"/>
  <c r="N41" i="6"/>
  <c r="O41" i="6"/>
  <c r="P41" i="6"/>
  <c r="Q41" i="6"/>
  <c r="R41" i="6"/>
  <c r="S41" i="6"/>
  <c r="T41" i="6"/>
  <c r="U41" i="6"/>
  <c r="K42" i="6"/>
  <c r="L42" i="6"/>
  <c r="M42" i="6"/>
  <c r="N42" i="6"/>
  <c r="O42" i="6"/>
  <c r="P42" i="6"/>
  <c r="Q42" i="6"/>
  <c r="R42" i="6"/>
  <c r="S42" i="6"/>
  <c r="T42" i="6"/>
  <c r="U42" i="6"/>
  <c r="K43" i="6"/>
  <c r="L43" i="6"/>
  <c r="M43" i="6"/>
  <c r="N43" i="6"/>
  <c r="O43" i="6"/>
  <c r="P43" i="6"/>
  <c r="Q43" i="6"/>
  <c r="R43" i="6"/>
  <c r="S43" i="6"/>
  <c r="T43" i="6"/>
  <c r="U43" i="6"/>
  <c r="K44" i="6"/>
  <c r="L44" i="6"/>
  <c r="M44" i="6"/>
  <c r="N44" i="6"/>
  <c r="O44" i="6"/>
  <c r="P44" i="6"/>
  <c r="Q44" i="6"/>
  <c r="R44" i="6"/>
  <c r="S44" i="6"/>
  <c r="T44" i="6"/>
  <c r="U44" i="6"/>
  <c r="K45" i="6"/>
  <c r="L45" i="6"/>
  <c r="M45" i="6"/>
  <c r="N45" i="6"/>
  <c r="O45" i="6"/>
  <c r="P45" i="6"/>
  <c r="Q45" i="6"/>
  <c r="R45" i="6"/>
  <c r="S45" i="6"/>
  <c r="T45" i="6"/>
  <c r="U45" i="6"/>
  <c r="E7" i="1"/>
  <c r="H7" i="1"/>
  <c r="T7" i="1" s="1"/>
  <c r="O7" i="1"/>
  <c r="E2" i="1"/>
  <c r="H2" i="1"/>
  <c r="S2" i="1" s="1"/>
  <c r="O2" i="1"/>
  <c r="P2" i="1"/>
  <c r="E4" i="1"/>
  <c r="H4" i="1"/>
  <c r="T4" i="1" s="1"/>
  <c r="M4" i="1"/>
  <c r="H8" i="6" l="1"/>
  <c r="H10" i="6"/>
  <c r="Q2" i="1"/>
  <c r="H18" i="6"/>
  <c r="S4" i="1"/>
  <c r="Q4" i="1" s="1"/>
  <c r="T2" i="1"/>
  <c r="M7" i="1"/>
  <c r="S7" i="1"/>
  <c r="Q7" i="1" s="1"/>
  <c r="O4" i="1"/>
  <c r="H5" i="6"/>
  <c r="H4" i="6"/>
  <c r="H45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7" i="6"/>
  <c r="H16" i="6"/>
  <c r="H15" i="6"/>
  <c r="H14" i="6"/>
  <c r="H13" i="6"/>
  <c r="Z15" i="6"/>
  <c r="Y15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4" i="6"/>
  <c r="E12" i="2"/>
  <c r="E13" i="2"/>
  <c r="E14" i="2"/>
  <c r="E15" i="2"/>
  <c r="E16" i="2"/>
  <c r="E17" i="2"/>
  <c r="E18" i="2"/>
  <c r="E21" i="2"/>
  <c r="E25" i="2"/>
  <c r="E31" i="2"/>
  <c r="E38" i="2"/>
  <c r="E39" i="2"/>
  <c r="E40" i="2"/>
  <c r="E41" i="2"/>
  <c r="E42" i="2"/>
  <c r="E48" i="2"/>
  <c r="E49" i="2"/>
  <c r="E50" i="2"/>
  <c r="E51" i="2"/>
  <c r="E52" i="2"/>
  <c r="E53" i="2"/>
  <c r="E57" i="2"/>
  <c r="E58" i="2"/>
  <c r="E59" i="2"/>
  <c r="E60" i="2"/>
  <c r="E61" i="2"/>
  <c r="E63" i="2"/>
  <c r="E65" i="2"/>
  <c r="E68" i="2"/>
  <c r="E74" i="2"/>
  <c r="E76" i="2"/>
  <c r="E77" i="2"/>
  <c r="E78" i="2"/>
  <c r="E79" i="2"/>
  <c r="E83" i="2"/>
  <c r="E84" i="2"/>
  <c r="E85" i="2"/>
  <c r="E86" i="2"/>
  <c r="E87" i="2"/>
  <c r="E88" i="2"/>
  <c r="D35" i="3"/>
  <c r="H7" i="6" l="1"/>
  <c r="U46" i="6"/>
  <c r="E7" i="6"/>
  <c r="E43" i="6"/>
  <c r="E23" i="6"/>
  <c r="E39" i="6"/>
  <c r="E64" i="6"/>
  <c r="E13" i="6"/>
  <c r="E6" i="6"/>
  <c r="E14" i="6"/>
  <c r="E22" i="6"/>
  <c r="E38" i="6"/>
  <c r="E62" i="6"/>
  <c r="E66" i="6"/>
  <c r="E32" i="6"/>
  <c r="E36" i="6"/>
  <c r="E25" i="6"/>
  <c r="E29" i="6"/>
  <c r="E49" i="6"/>
  <c r="E53" i="6"/>
  <c r="E61" i="6"/>
  <c r="E65" i="6"/>
  <c r="E17" i="6"/>
  <c r="E40" i="6"/>
  <c r="E44" i="6"/>
  <c r="E56" i="6"/>
  <c r="E60" i="6"/>
  <c r="E30" i="6"/>
  <c r="E34" i="6"/>
  <c r="E19" i="6"/>
  <c r="E46" i="6"/>
  <c r="E50" i="6"/>
  <c r="E54" i="6"/>
  <c r="E58" i="6"/>
  <c r="E35" i="6"/>
  <c r="E16" i="6"/>
  <c r="E20" i="6"/>
  <c r="E59" i="6"/>
  <c r="E67" i="6"/>
  <c r="E5" i="6"/>
  <c r="E9" i="6"/>
  <c r="E24" i="6"/>
  <c r="E28" i="6"/>
  <c r="E31" i="6"/>
  <c r="E51" i="6"/>
  <c r="E10" i="6"/>
  <c r="E21" i="6"/>
  <c r="E47" i="6"/>
  <c r="E18" i="6"/>
  <c r="E33" i="6"/>
  <c r="E37" i="6"/>
  <c r="E48" i="6"/>
  <c r="E52" i="6"/>
  <c r="E55" i="6"/>
  <c r="E11" i="6"/>
  <c r="E26" i="6"/>
  <c r="E41" i="6"/>
  <c r="E45" i="6"/>
  <c r="E63" i="6"/>
  <c r="E8" i="6"/>
  <c r="E12" i="6"/>
  <c r="E15" i="6"/>
  <c r="E27" i="6"/>
  <c r="E42" i="6"/>
  <c r="E57" i="6"/>
  <c r="AA15" i="6"/>
  <c r="AB15" i="6" s="1"/>
  <c r="K26" i="6"/>
  <c r="L26" i="6"/>
  <c r="M26" i="6"/>
  <c r="N26" i="6"/>
  <c r="O26" i="6"/>
  <c r="P26" i="6"/>
  <c r="Q26" i="6"/>
  <c r="R26" i="6"/>
  <c r="S26" i="6"/>
  <c r="T26" i="6"/>
  <c r="K27" i="6"/>
  <c r="L27" i="6"/>
  <c r="M27" i="6"/>
  <c r="N27" i="6"/>
  <c r="O27" i="6"/>
  <c r="P27" i="6"/>
  <c r="Q27" i="6"/>
  <c r="R27" i="6"/>
  <c r="S27" i="6"/>
  <c r="T27" i="6"/>
  <c r="K28" i="6"/>
  <c r="L28" i="6"/>
  <c r="M28" i="6"/>
  <c r="N28" i="6"/>
  <c r="O28" i="6"/>
  <c r="P28" i="6"/>
  <c r="Q28" i="6"/>
  <c r="R28" i="6"/>
  <c r="S28" i="6"/>
  <c r="T28" i="6"/>
  <c r="K29" i="6"/>
  <c r="L29" i="6"/>
  <c r="M29" i="6"/>
  <c r="N29" i="6"/>
  <c r="O29" i="6"/>
  <c r="P29" i="6"/>
  <c r="Q29" i="6"/>
  <c r="R29" i="6"/>
  <c r="S29" i="6"/>
  <c r="T29" i="6"/>
  <c r="K30" i="6"/>
  <c r="L30" i="6"/>
  <c r="M30" i="6"/>
  <c r="N30" i="6"/>
  <c r="O30" i="6"/>
  <c r="P30" i="6"/>
  <c r="Q30" i="6"/>
  <c r="R30" i="6"/>
  <c r="S30" i="6"/>
  <c r="T30" i="6"/>
  <c r="K5" i="6"/>
  <c r="L5" i="6"/>
  <c r="M5" i="6"/>
  <c r="N5" i="6"/>
  <c r="O5" i="6"/>
  <c r="R5" i="6"/>
  <c r="S5" i="6"/>
  <c r="T5" i="6"/>
  <c r="T4" i="6"/>
  <c r="S4" i="6"/>
  <c r="M4" i="6"/>
  <c r="L4" i="6"/>
  <c r="D36" i="3" l="1"/>
  <c r="D42" i="3"/>
  <c r="D3" i="3"/>
  <c r="K21" i="6" l="1"/>
  <c r="L21" i="6"/>
  <c r="M21" i="6"/>
  <c r="N21" i="6"/>
  <c r="O21" i="6"/>
  <c r="P21" i="6"/>
  <c r="Q21" i="6"/>
  <c r="R21" i="6"/>
  <c r="S21" i="6"/>
  <c r="T21" i="6"/>
  <c r="K22" i="6"/>
  <c r="L22" i="6"/>
  <c r="M22" i="6"/>
  <c r="N22" i="6"/>
  <c r="O22" i="6"/>
  <c r="P22" i="6"/>
  <c r="Q22" i="6"/>
  <c r="R22" i="6"/>
  <c r="S22" i="6"/>
  <c r="T22" i="6"/>
  <c r="K23" i="6"/>
  <c r="L23" i="6"/>
  <c r="M23" i="6"/>
  <c r="N23" i="6"/>
  <c r="O23" i="6"/>
  <c r="P23" i="6"/>
  <c r="Q23" i="6"/>
  <c r="R23" i="6"/>
  <c r="S23" i="6"/>
  <c r="T23" i="6"/>
  <c r="K24" i="6"/>
  <c r="L24" i="6"/>
  <c r="M24" i="6"/>
  <c r="N24" i="6"/>
  <c r="O24" i="6"/>
  <c r="P24" i="6"/>
  <c r="Q24" i="6"/>
  <c r="R24" i="6"/>
  <c r="S24" i="6"/>
  <c r="T24" i="6"/>
  <c r="K25" i="6"/>
  <c r="M25" i="6"/>
  <c r="N25" i="6"/>
  <c r="O25" i="6"/>
  <c r="P25" i="6"/>
  <c r="Q25" i="6"/>
  <c r="R25" i="6"/>
  <c r="S25" i="6"/>
  <c r="T25" i="6"/>
  <c r="L12" i="2"/>
  <c r="M12" i="2" s="1"/>
  <c r="L13" i="2"/>
  <c r="M13" i="2" s="1"/>
  <c r="L14" i="2"/>
  <c r="O14" i="2" s="1"/>
  <c r="L15" i="2"/>
  <c r="M15" i="2" s="1"/>
  <c r="L16" i="2"/>
  <c r="M16" i="2" s="1"/>
  <c r="L17" i="2"/>
  <c r="M17" i="2" s="1"/>
  <c r="L18" i="2"/>
  <c r="M18" i="2" s="1"/>
  <c r="L21" i="2"/>
  <c r="M21" i="2" s="1"/>
  <c r="L25" i="2"/>
  <c r="M25" i="2" s="1"/>
  <c r="L31" i="2"/>
  <c r="M31" i="2" s="1"/>
  <c r="L38" i="2"/>
  <c r="M38" i="2" s="1"/>
  <c r="L39" i="2"/>
  <c r="M39" i="2" s="1"/>
  <c r="L40" i="2"/>
  <c r="M40" i="2" s="1"/>
  <c r="L41" i="2"/>
  <c r="M41" i="2" s="1"/>
  <c r="L42" i="2"/>
  <c r="M42" i="2" s="1"/>
  <c r="L48" i="2"/>
  <c r="O48" i="2" s="1"/>
  <c r="L49" i="2"/>
  <c r="M49" i="2" s="1"/>
  <c r="L50" i="2"/>
  <c r="M50" i="2" s="1"/>
  <c r="L51" i="2"/>
  <c r="M51" i="2" s="1"/>
  <c r="L52" i="2"/>
  <c r="M52" i="2" s="1"/>
  <c r="L53" i="2"/>
  <c r="M53" i="2" s="1"/>
  <c r="L57" i="2"/>
  <c r="M57" i="2" s="1"/>
  <c r="L58" i="2"/>
  <c r="M58" i="2" s="1"/>
  <c r="L59" i="2"/>
  <c r="M59" i="2" s="1"/>
  <c r="L60" i="2"/>
  <c r="O60" i="2" s="1"/>
  <c r="L61" i="2"/>
  <c r="M61" i="2" s="1"/>
  <c r="L63" i="2"/>
  <c r="M63" i="2" s="1"/>
  <c r="L65" i="2"/>
  <c r="M65" i="2" s="1"/>
  <c r="L68" i="2"/>
  <c r="M68" i="2" s="1"/>
  <c r="L74" i="2"/>
  <c r="M74" i="2" s="1"/>
  <c r="L76" i="2"/>
  <c r="M76" i="2" s="1"/>
  <c r="L77" i="2"/>
  <c r="M77" i="2" s="1"/>
  <c r="L78" i="2"/>
  <c r="M78" i="2" s="1"/>
  <c r="L79" i="2"/>
  <c r="M79" i="2" s="1"/>
  <c r="L83" i="2"/>
  <c r="L84" i="2"/>
  <c r="L85" i="2"/>
  <c r="L86" i="2"/>
  <c r="L87" i="2"/>
  <c r="O87" i="2" s="1"/>
  <c r="L88" i="2"/>
  <c r="O88" i="2" s="1"/>
  <c r="S12" i="2"/>
  <c r="S13" i="2"/>
  <c r="S14" i="2"/>
  <c r="S15" i="2"/>
  <c r="S16" i="2"/>
  <c r="S17" i="2"/>
  <c r="S18" i="2"/>
  <c r="S21" i="2"/>
  <c r="S25" i="2"/>
  <c r="S31" i="2"/>
  <c r="S38" i="2"/>
  <c r="S39" i="2"/>
  <c r="S40" i="2"/>
  <c r="S41" i="2"/>
  <c r="S42" i="2"/>
  <c r="S48" i="2"/>
  <c r="S49" i="2"/>
  <c r="S50" i="2"/>
  <c r="S51" i="2"/>
  <c r="S52" i="2"/>
  <c r="S53" i="2"/>
  <c r="S57" i="2"/>
  <c r="S58" i="2"/>
  <c r="S59" i="2"/>
  <c r="S60" i="2"/>
  <c r="S61" i="2"/>
  <c r="S63" i="2"/>
  <c r="S65" i="2"/>
  <c r="S68" i="2"/>
  <c r="S74" i="2"/>
  <c r="S76" i="2"/>
  <c r="S77" i="2"/>
  <c r="S78" i="2"/>
  <c r="S79" i="2"/>
  <c r="S83" i="2"/>
  <c r="S84" i="2"/>
  <c r="S85" i="2"/>
  <c r="S86" i="2"/>
  <c r="S87" i="2"/>
  <c r="S88" i="2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21" i="2"/>
  <c r="P21" i="2" s="1"/>
  <c r="N25" i="2"/>
  <c r="P25" i="2" s="1"/>
  <c r="N31" i="2"/>
  <c r="P31" i="2" s="1"/>
  <c r="N38" i="2"/>
  <c r="P38" i="2" s="1"/>
  <c r="N39" i="2"/>
  <c r="P39" i="2" s="1"/>
  <c r="N40" i="2"/>
  <c r="P40" i="2" s="1"/>
  <c r="N41" i="2"/>
  <c r="P41" i="2" s="1"/>
  <c r="N42" i="2"/>
  <c r="P42" i="2" s="1"/>
  <c r="N48" i="2"/>
  <c r="P48" i="2" s="1"/>
  <c r="N49" i="2"/>
  <c r="P49" i="2" s="1"/>
  <c r="N50" i="2"/>
  <c r="P50" i="2" s="1"/>
  <c r="N51" i="2"/>
  <c r="P51" i="2" s="1"/>
  <c r="N52" i="2"/>
  <c r="P52" i="2" s="1"/>
  <c r="N53" i="2"/>
  <c r="P53" i="2" s="1"/>
  <c r="N57" i="2"/>
  <c r="P57" i="2" s="1"/>
  <c r="N58" i="2"/>
  <c r="P58" i="2" s="1"/>
  <c r="N59" i="2"/>
  <c r="P59" i="2" s="1"/>
  <c r="N60" i="2"/>
  <c r="P60" i="2" s="1"/>
  <c r="N61" i="2"/>
  <c r="P61" i="2" s="1"/>
  <c r="N63" i="2"/>
  <c r="P63" i="2" s="1"/>
  <c r="N65" i="2"/>
  <c r="P65" i="2" s="1"/>
  <c r="N68" i="2"/>
  <c r="P68" i="2" s="1"/>
  <c r="N74" i="2"/>
  <c r="P74" i="2" s="1"/>
  <c r="N76" i="2"/>
  <c r="P76" i="2" s="1"/>
  <c r="N77" i="2"/>
  <c r="P77" i="2" s="1"/>
  <c r="N78" i="2"/>
  <c r="P78" i="2" s="1"/>
  <c r="N79" i="2"/>
  <c r="P79" i="2" s="1"/>
  <c r="N83" i="2"/>
  <c r="P83" i="2" s="1"/>
  <c r="N84" i="2"/>
  <c r="P84" i="2" s="1"/>
  <c r="N85" i="2"/>
  <c r="P85" i="2" s="1"/>
  <c r="N86" i="2"/>
  <c r="P86" i="2" s="1"/>
  <c r="N87" i="2"/>
  <c r="P87" i="2" s="1"/>
  <c r="N88" i="2"/>
  <c r="P88" i="2" s="1"/>
  <c r="M86" i="2" l="1"/>
  <c r="O86" i="2"/>
  <c r="M85" i="2"/>
  <c r="O85" i="2"/>
  <c r="M84" i="2"/>
  <c r="O84" i="2"/>
  <c r="M83" i="2"/>
  <c r="O83" i="2"/>
  <c r="Y13" i="6"/>
  <c r="Z13" i="6"/>
  <c r="Z11" i="6"/>
  <c r="Y11" i="6"/>
  <c r="Z10" i="6"/>
  <c r="Y10" i="6"/>
  <c r="Y7" i="6"/>
  <c r="Z7" i="6"/>
  <c r="Y6" i="6"/>
  <c r="Z6" i="6"/>
  <c r="Z12" i="6"/>
  <c r="Y12" i="6"/>
  <c r="O15" i="2"/>
  <c r="O49" i="2"/>
  <c r="O65" i="2"/>
  <c r="O21" i="2"/>
  <c r="O61" i="2"/>
  <c r="O38" i="2"/>
  <c r="O13" i="2"/>
  <c r="O41" i="2"/>
  <c r="O79" i="2"/>
  <c r="O53" i="2"/>
  <c r="O57" i="2"/>
  <c r="O68" i="2"/>
  <c r="O74" i="2"/>
  <c r="O59" i="2"/>
  <c r="O77" i="2"/>
  <c r="O63" i="2"/>
  <c r="O51" i="2"/>
  <c r="O40" i="2"/>
  <c r="O17" i="2"/>
  <c r="O78" i="2"/>
  <c r="O52" i="2"/>
  <c r="O31" i="2"/>
  <c r="O18" i="2"/>
  <c r="M88" i="2"/>
  <c r="O76" i="2"/>
  <c r="O50" i="2"/>
  <c r="O39" i="2"/>
  <c r="O16" i="2"/>
  <c r="M87" i="2"/>
  <c r="M60" i="2"/>
  <c r="M48" i="2"/>
  <c r="M14" i="2"/>
  <c r="O58" i="2"/>
  <c r="O42" i="2"/>
  <c r="O25" i="2"/>
  <c r="O12" i="2"/>
  <c r="AA13" i="6" l="1"/>
  <c r="AB13" i="6" s="1"/>
  <c r="AA11" i="6"/>
  <c r="AB11" i="6" s="1"/>
  <c r="AA7" i="6"/>
  <c r="AB7" i="6" s="1"/>
  <c r="AA10" i="6"/>
  <c r="AB10" i="6" s="1"/>
  <c r="AA6" i="6"/>
  <c r="AB6" i="6" s="1"/>
  <c r="AA12" i="6"/>
  <c r="AB12" i="6" s="1"/>
  <c r="K6" i="6"/>
  <c r="L6" i="6"/>
  <c r="M6" i="6"/>
  <c r="N6" i="6"/>
  <c r="O6" i="6"/>
  <c r="P6" i="6"/>
  <c r="Q6" i="6"/>
  <c r="R6" i="6"/>
  <c r="S6" i="6"/>
  <c r="T6" i="6"/>
  <c r="L7" i="6"/>
  <c r="M7" i="6"/>
  <c r="N7" i="6"/>
  <c r="O7" i="6"/>
  <c r="P7" i="6"/>
  <c r="Q7" i="6"/>
  <c r="R7" i="6"/>
  <c r="S7" i="6"/>
  <c r="T7" i="6"/>
  <c r="K8" i="6"/>
  <c r="L8" i="6"/>
  <c r="M8" i="6"/>
  <c r="N8" i="6"/>
  <c r="O8" i="6"/>
  <c r="P8" i="6"/>
  <c r="Q8" i="6"/>
  <c r="R8" i="6"/>
  <c r="S8" i="6"/>
  <c r="T8" i="6"/>
  <c r="K9" i="6"/>
  <c r="L9" i="6"/>
  <c r="M9" i="6"/>
  <c r="N9" i="6"/>
  <c r="O9" i="6"/>
  <c r="P9" i="6"/>
  <c r="Q9" i="6"/>
  <c r="R9" i="6"/>
  <c r="S9" i="6"/>
  <c r="T9" i="6"/>
  <c r="K10" i="6"/>
  <c r="L10" i="6"/>
  <c r="M10" i="6"/>
  <c r="N10" i="6"/>
  <c r="O10" i="6"/>
  <c r="P10" i="6"/>
  <c r="Q10" i="6"/>
  <c r="R10" i="6"/>
  <c r="S10" i="6"/>
  <c r="T10" i="6"/>
  <c r="K11" i="6"/>
  <c r="L11" i="6"/>
  <c r="M11" i="6"/>
  <c r="N11" i="6"/>
  <c r="O11" i="6"/>
  <c r="P11" i="6"/>
  <c r="Q11" i="6"/>
  <c r="R11" i="6"/>
  <c r="S11" i="6"/>
  <c r="T11" i="6"/>
  <c r="K12" i="6"/>
  <c r="L12" i="6"/>
  <c r="M12" i="6"/>
  <c r="N12" i="6"/>
  <c r="O12" i="6"/>
  <c r="P12" i="6"/>
  <c r="Q12" i="6"/>
  <c r="R12" i="6"/>
  <c r="S12" i="6"/>
  <c r="T12" i="6"/>
  <c r="K13" i="6"/>
  <c r="L13" i="6"/>
  <c r="M13" i="6"/>
  <c r="N13" i="6"/>
  <c r="O13" i="6"/>
  <c r="P13" i="6"/>
  <c r="Q13" i="6"/>
  <c r="R13" i="6"/>
  <c r="S13" i="6"/>
  <c r="T13" i="6"/>
  <c r="K14" i="6"/>
  <c r="L14" i="6"/>
  <c r="M14" i="6"/>
  <c r="N14" i="6"/>
  <c r="O14" i="6"/>
  <c r="P14" i="6"/>
  <c r="Q14" i="6"/>
  <c r="R14" i="6"/>
  <c r="S14" i="6"/>
  <c r="T14" i="6"/>
  <c r="K15" i="6"/>
  <c r="L15" i="6"/>
  <c r="M15" i="6"/>
  <c r="N15" i="6"/>
  <c r="O15" i="6"/>
  <c r="Q15" i="6"/>
  <c r="R15" i="6"/>
  <c r="S15" i="6"/>
  <c r="T15" i="6"/>
  <c r="K16" i="6"/>
  <c r="L16" i="6"/>
  <c r="M16" i="6"/>
  <c r="N16" i="6"/>
  <c r="O16" i="6"/>
  <c r="P16" i="6"/>
  <c r="Q16" i="6"/>
  <c r="R16" i="6"/>
  <c r="S16" i="6"/>
  <c r="T16" i="6"/>
  <c r="K17" i="6"/>
  <c r="L17" i="6"/>
  <c r="O17" i="6"/>
  <c r="P17" i="6"/>
  <c r="Q17" i="6"/>
  <c r="R17" i="6"/>
  <c r="S17" i="6"/>
  <c r="K18" i="6"/>
  <c r="L18" i="6"/>
  <c r="O18" i="6"/>
  <c r="P18" i="6"/>
  <c r="Q18" i="6"/>
  <c r="R18" i="6"/>
  <c r="S18" i="6"/>
  <c r="K19" i="6"/>
  <c r="L19" i="6"/>
  <c r="O19" i="6"/>
  <c r="P19" i="6"/>
  <c r="Q19" i="6"/>
  <c r="R19" i="6"/>
  <c r="S19" i="6"/>
  <c r="T19" i="6"/>
  <c r="K20" i="6"/>
  <c r="L20" i="6"/>
  <c r="M20" i="6"/>
  <c r="N20" i="6"/>
  <c r="O20" i="6"/>
  <c r="P20" i="6"/>
  <c r="Q20" i="6"/>
  <c r="R20" i="6"/>
  <c r="S20" i="6"/>
  <c r="T20" i="6"/>
  <c r="S46" i="6" l="1"/>
  <c r="D60" i="3"/>
  <c r="D31" i="3"/>
  <c r="D44" i="3"/>
  <c r="D18" i="3"/>
  <c r="D38" i="3"/>
  <c r="D37" i="3"/>
  <c r="D39" i="3"/>
  <c r="D65" i="3"/>
  <c r="D66" i="3"/>
  <c r="D63" i="3"/>
  <c r="D64" i="3"/>
  <c r="D56" i="3"/>
  <c r="D54" i="3"/>
  <c r="D27" i="3"/>
  <c r="D28" i="3"/>
  <c r="D53" i="3"/>
  <c r="D4" i="3"/>
  <c r="D7" i="3"/>
  <c r="D48" i="3"/>
  <c r="D15" i="3"/>
  <c r="D14" i="3"/>
  <c r="D16" i="3"/>
  <c r="D12" i="3"/>
  <c r="D13" i="3"/>
  <c r="D8" i="3"/>
  <c r="D9" i="3"/>
  <c r="D10" i="3"/>
  <c r="F57" i="1" s="1"/>
  <c r="U57" i="1" s="1"/>
  <c r="D11" i="3"/>
  <c r="D58" i="3"/>
  <c r="F161" i="1" s="1"/>
  <c r="U161" i="1" s="1"/>
  <c r="D59" i="3"/>
  <c r="D55" i="3"/>
  <c r="D49" i="3"/>
  <c r="D50" i="3"/>
  <c r="D40" i="3"/>
  <c r="D41" i="3"/>
  <c r="D26" i="3"/>
  <c r="D34" i="3"/>
  <c r="D32" i="3"/>
  <c r="D33" i="3"/>
  <c r="D17" i="3"/>
  <c r="D61" i="3"/>
  <c r="D62" i="3"/>
  <c r="D51" i="3"/>
  <c r="D52" i="3"/>
  <c r="D45" i="3"/>
  <c r="D46" i="3"/>
  <c r="D29" i="3"/>
  <c r="D30" i="3"/>
  <c r="D25" i="3"/>
  <c r="D23" i="3"/>
  <c r="D24" i="3"/>
  <c r="D19" i="3"/>
  <c r="D20" i="3"/>
  <c r="D5" i="3"/>
  <c r="D6" i="3"/>
  <c r="D21" i="3"/>
  <c r="D22" i="3"/>
  <c r="D47" i="3"/>
  <c r="D43" i="3"/>
  <c r="D57" i="3"/>
  <c r="F205" i="1" l="1"/>
  <c r="U205" i="1" s="1"/>
  <c r="F206" i="1"/>
  <c r="U206" i="1" s="1"/>
  <c r="F163" i="1"/>
  <c r="U163" i="1" s="1"/>
  <c r="F164" i="1"/>
  <c r="U164" i="1" s="1"/>
  <c r="F169" i="1"/>
  <c r="U169" i="1" s="1"/>
  <c r="F168" i="1"/>
  <c r="U168" i="1" s="1"/>
  <c r="F146" i="1"/>
  <c r="U146" i="1" s="1"/>
  <c r="F147" i="1"/>
  <c r="U147" i="1" s="1"/>
  <c r="F160" i="1"/>
  <c r="U160" i="1" s="1"/>
  <c r="F66" i="1"/>
  <c r="U66" i="1" s="1"/>
  <c r="F69" i="1"/>
  <c r="U69" i="1" s="1"/>
  <c r="F64" i="1"/>
  <c r="U64" i="1" s="1"/>
  <c r="F67" i="1"/>
  <c r="U67" i="1" s="1"/>
  <c r="F65" i="1"/>
  <c r="U65" i="1" s="1"/>
  <c r="F68" i="1"/>
  <c r="U68" i="1" s="1"/>
  <c r="F154" i="1"/>
  <c r="U154" i="1" s="1"/>
  <c r="F134" i="1"/>
  <c r="U134" i="1" s="1"/>
  <c r="F129" i="1"/>
  <c r="U129" i="1" s="1"/>
  <c r="F157" i="1"/>
  <c r="U157" i="1" s="1"/>
  <c r="F142" i="1"/>
  <c r="U142" i="1" s="1"/>
  <c r="F137" i="1"/>
  <c r="U137" i="1" s="1"/>
  <c r="F124" i="1"/>
  <c r="U124" i="1" s="1"/>
  <c r="F149" i="1"/>
  <c r="U149" i="1" s="1"/>
  <c r="F127" i="1"/>
  <c r="U127" i="1" s="1"/>
  <c r="F112" i="1"/>
  <c r="U112" i="1" s="1"/>
  <c r="F122" i="1"/>
  <c r="U122" i="1" s="1"/>
  <c r="F120" i="1"/>
  <c r="U120" i="1" s="1"/>
  <c r="F116" i="1"/>
  <c r="U116" i="1" s="1"/>
  <c r="F155" i="1"/>
  <c r="U155" i="1" s="1"/>
  <c r="F136" i="1"/>
  <c r="U136" i="1" s="1"/>
  <c r="F130" i="1"/>
  <c r="U130" i="1" s="1"/>
  <c r="F115" i="1"/>
  <c r="U115" i="1" s="1"/>
  <c r="F158" i="1"/>
  <c r="U158" i="1" s="1"/>
  <c r="F144" i="1"/>
  <c r="U144" i="1" s="1"/>
  <c r="F140" i="1"/>
  <c r="U140" i="1" s="1"/>
  <c r="F125" i="1"/>
  <c r="U125" i="1" s="1"/>
  <c r="F118" i="1"/>
  <c r="U118" i="1" s="1"/>
  <c r="F113" i="1"/>
  <c r="U113" i="1" s="1"/>
  <c r="F150" i="1"/>
  <c r="U150" i="1" s="1"/>
  <c r="F133" i="1"/>
  <c r="U133" i="1" s="1"/>
  <c r="F128" i="1"/>
  <c r="U128" i="1" s="1"/>
  <c r="F156" i="1"/>
  <c r="U156" i="1" s="1"/>
  <c r="F139" i="1"/>
  <c r="U139" i="1" s="1"/>
  <c r="F131" i="1"/>
  <c r="U131" i="1" s="1"/>
  <c r="F123" i="1"/>
  <c r="U123" i="1" s="1"/>
  <c r="F159" i="1"/>
  <c r="U159" i="1" s="1"/>
  <c r="F145" i="1"/>
  <c r="U145" i="1" s="1"/>
  <c r="F143" i="1"/>
  <c r="U143" i="1" s="1"/>
  <c r="F126" i="1"/>
  <c r="U126" i="1" s="1"/>
  <c r="F121" i="1"/>
  <c r="U121" i="1" s="1"/>
  <c r="F119" i="1"/>
  <c r="U119" i="1" s="1"/>
  <c r="F114" i="1"/>
  <c r="U114" i="1" s="1"/>
  <c r="F117" i="1"/>
  <c r="U117" i="1" s="1"/>
  <c r="F109" i="1"/>
  <c r="U109" i="1" s="1"/>
  <c r="F111" i="1"/>
  <c r="U111" i="1" s="1"/>
  <c r="F110" i="1"/>
  <c r="U110" i="1" s="1"/>
  <c r="F152" i="1"/>
  <c r="U152" i="1" s="1"/>
  <c r="F132" i="1"/>
  <c r="U132" i="1" s="1"/>
  <c r="F141" i="1"/>
  <c r="U141" i="1" s="1"/>
  <c r="F148" i="1"/>
  <c r="U148" i="1" s="1"/>
  <c r="F153" i="1"/>
  <c r="U153" i="1" s="1"/>
  <c r="F135" i="1"/>
  <c r="U135" i="1" s="1"/>
  <c r="F151" i="1"/>
  <c r="U151" i="1" s="1"/>
  <c r="F108" i="1"/>
  <c r="U108" i="1" s="1"/>
  <c r="F138" i="1"/>
  <c r="U138" i="1" s="1"/>
  <c r="F63" i="1"/>
  <c r="U63" i="1" s="1"/>
  <c r="F58" i="1"/>
  <c r="U58" i="1" s="1"/>
  <c r="F61" i="1"/>
  <c r="U61" i="1" s="1"/>
  <c r="F59" i="1"/>
  <c r="U59" i="1" s="1"/>
  <c r="F62" i="1"/>
  <c r="U62" i="1" s="1"/>
  <c r="F60" i="1"/>
  <c r="U60" i="1" s="1"/>
  <c r="F106" i="1"/>
  <c r="U106" i="1" s="1"/>
  <c r="F100" i="1"/>
  <c r="U100" i="1" s="1"/>
  <c r="F103" i="1"/>
  <c r="U103" i="1" s="1"/>
  <c r="F107" i="1"/>
  <c r="U107" i="1" s="1"/>
  <c r="F101" i="1"/>
  <c r="U101" i="1" s="1"/>
  <c r="F104" i="1"/>
  <c r="U104" i="1" s="1"/>
  <c r="F102" i="1"/>
  <c r="U102" i="1" s="1"/>
  <c r="F105" i="1"/>
  <c r="U105" i="1" s="1"/>
  <c r="F10" i="1"/>
  <c r="U10" i="1" s="1"/>
  <c r="F9" i="1"/>
  <c r="U9" i="1" s="1"/>
  <c r="F3" i="1"/>
  <c r="U3" i="1" s="1"/>
  <c r="F5" i="1"/>
  <c r="U5" i="1" s="1"/>
  <c r="F6" i="1"/>
  <c r="U6" i="1" s="1"/>
  <c r="F8" i="1"/>
  <c r="U8" i="1" s="1"/>
  <c r="F7" i="1"/>
  <c r="U7" i="1" s="1"/>
  <c r="F4" i="1"/>
  <c r="U4" i="1" s="1"/>
  <c r="F2" i="1"/>
  <c r="U2" i="1" s="1"/>
  <c r="F13" i="1"/>
  <c r="U13" i="1" s="1"/>
  <c r="F14" i="1"/>
  <c r="U14" i="1" s="1"/>
  <c r="F18" i="1"/>
  <c r="U18" i="1" s="1"/>
  <c r="F17" i="1"/>
  <c r="U17" i="1" s="1"/>
  <c r="F16" i="1"/>
  <c r="U16" i="1" s="1"/>
  <c r="F20" i="1"/>
  <c r="U20" i="1" s="1"/>
  <c r="F12" i="1"/>
  <c r="U12" i="1" s="1"/>
  <c r="F19" i="1"/>
  <c r="U19" i="1" s="1"/>
  <c r="F11" i="1"/>
  <c r="U11" i="1" s="1"/>
  <c r="F15" i="1"/>
  <c r="U15" i="1" s="1"/>
  <c r="F21" i="1"/>
  <c r="U21" i="1" s="1"/>
  <c r="F22" i="1"/>
  <c r="U22" i="1" s="1"/>
  <c r="F85" i="1"/>
  <c r="U85" i="1" s="1"/>
  <c r="F88" i="1"/>
  <c r="U88" i="1" s="1"/>
  <c r="F86" i="1"/>
  <c r="U86" i="1" s="1"/>
  <c r="F89" i="1"/>
  <c r="U89" i="1" s="1"/>
  <c r="F87" i="1"/>
  <c r="U87" i="1" s="1"/>
  <c r="F198" i="1"/>
  <c r="U198" i="1" s="1"/>
  <c r="F190" i="1"/>
  <c r="U190" i="1" s="1"/>
  <c r="F182" i="1"/>
  <c r="U182" i="1" s="1"/>
  <c r="F173" i="1"/>
  <c r="U173" i="1" s="1"/>
  <c r="F166" i="1"/>
  <c r="U166" i="1" s="1"/>
  <c r="F201" i="1"/>
  <c r="U201" i="1" s="1"/>
  <c r="F193" i="1"/>
  <c r="U193" i="1" s="1"/>
  <c r="F185" i="1"/>
  <c r="U185" i="1" s="1"/>
  <c r="F176" i="1"/>
  <c r="U176" i="1" s="1"/>
  <c r="F204" i="1"/>
  <c r="U204" i="1" s="1"/>
  <c r="F196" i="1"/>
  <c r="U196" i="1" s="1"/>
  <c r="F188" i="1"/>
  <c r="U188" i="1" s="1"/>
  <c r="F180" i="1"/>
  <c r="U180" i="1" s="1"/>
  <c r="F171" i="1"/>
  <c r="U171" i="1" s="1"/>
  <c r="F199" i="1"/>
  <c r="U199" i="1" s="1"/>
  <c r="F191" i="1"/>
  <c r="U191" i="1" s="1"/>
  <c r="F183" i="1"/>
  <c r="U183" i="1" s="1"/>
  <c r="F174" i="1"/>
  <c r="U174" i="1" s="1"/>
  <c r="F167" i="1"/>
  <c r="U167" i="1" s="1"/>
  <c r="F202" i="1"/>
  <c r="U202" i="1" s="1"/>
  <c r="F194" i="1"/>
  <c r="U194" i="1" s="1"/>
  <c r="F186" i="1"/>
  <c r="U186" i="1" s="1"/>
  <c r="F178" i="1"/>
  <c r="U178" i="1" s="1"/>
  <c r="F162" i="1"/>
  <c r="U162" i="1" s="1"/>
  <c r="F197" i="1"/>
  <c r="U197" i="1" s="1"/>
  <c r="F189" i="1"/>
  <c r="U189" i="1" s="1"/>
  <c r="F181" i="1"/>
  <c r="U181" i="1" s="1"/>
  <c r="F172" i="1"/>
  <c r="U172" i="1" s="1"/>
  <c r="F165" i="1"/>
  <c r="U165" i="1" s="1"/>
  <c r="F200" i="1"/>
  <c r="U200" i="1" s="1"/>
  <c r="F192" i="1"/>
  <c r="U192" i="1" s="1"/>
  <c r="F184" i="1"/>
  <c r="U184" i="1" s="1"/>
  <c r="F175" i="1"/>
  <c r="U175" i="1" s="1"/>
  <c r="F177" i="1"/>
  <c r="U177" i="1" s="1"/>
  <c r="F203" i="1"/>
  <c r="U203" i="1" s="1"/>
  <c r="F195" i="1"/>
  <c r="U195" i="1" s="1"/>
  <c r="F187" i="1"/>
  <c r="U187" i="1" s="1"/>
  <c r="F179" i="1"/>
  <c r="U179" i="1" s="1"/>
  <c r="F170" i="1"/>
  <c r="U170" i="1" s="1"/>
  <c r="F98" i="1"/>
  <c r="U98" i="1" s="1"/>
  <c r="F99" i="1"/>
  <c r="U99" i="1" s="1"/>
  <c r="F90" i="1"/>
  <c r="U90" i="1" s="1"/>
  <c r="F93" i="1"/>
  <c r="U93" i="1" s="1"/>
  <c r="F96" i="1"/>
  <c r="U96" i="1" s="1"/>
  <c r="F91" i="1"/>
  <c r="U91" i="1" s="1"/>
  <c r="F94" i="1"/>
  <c r="U94" i="1" s="1"/>
  <c r="F97" i="1"/>
  <c r="U97" i="1" s="1"/>
  <c r="F92" i="1"/>
  <c r="U92" i="1" s="1"/>
  <c r="F95" i="1"/>
  <c r="U95" i="1" s="1"/>
  <c r="F77" i="1"/>
  <c r="U77" i="1" s="1"/>
  <c r="F72" i="1"/>
  <c r="U72" i="1" s="1"/>
  <c r="F75" i="1"/>
  <c r="U75" i="1" s="1"/>
  <c r="F78" i="1"/>
  <c r="U78" i="1" s="1"/>
  <c r="F73" i="1"/>
  <c r="U73" i="1" s="1"/>
  <c r="F76" i="1"/>
  <c r="U76" i="1" s="1"/>
  <c r="F74" i="1"/>
  <c r="U74" i="1" s="1"/>
  <c r="F80" i="1"/>
  <c r="U80" i="1" s="1"/>
  <c r="F81" i="1"/>
  <c r="U81" i="1" s="1"/>
  <c r="F79" i="1"/>
  <c r="U79" i="1" s="1"/>
  <c r="F71" i="1"/>
  <c r="U71" i="1" s="1"/>
  <c r="F82" i="1"/>
  <c r="U82" i="1" s="1"/>
  <c r="F83" i="1"/>
  <c r="U83" i="1" s="1"/>
  <c r="F70" i="1"/>
  <c r="U70" i="1" s="1"/>
  <c r="F84" i="1"/>
  <c r="U84" i="1" s="1"/>
  <c r="F56" i="1"/>
  <c r="U56" i="1" s="1"/>
  <c r="F54" i="1"/>
  <c r="U54" i="1" s="1"/>
  <c r="F40" i="1"/>
  <c r="U40" i="1" s="1"/>
  <c r="F47" i="1"/>
  <c r="U47" i="1" s="1"/>
  <c r="F45" i="1"/>
  <c r="U45" i="1" s="1"/>
  <c r="F52" i="1"/>
  <c r="U52" i="1" s="1"/>
  <c r="F41" i="1"/>
  <c r="U41" i="1" s="1"/>
  <c r="F46" i="1"/>
  <c r="U46" i="1" s="1"/>
  <c r="F55" i="1"/>
  <c r="U55" i="1" s="1"/>
  <c r="F43" i="1"/>
  <c r="U43" i="1" s="1"/>
  <c r="F50" i="1"/>
  <c r="U50" i="1" s="1"/>
  <c r="F51" i="1"/>
  <c r="U51" i="1" s="1"/>
  <c r="F38" i="1"/>
  <c r="U38" i="1" s="1"/>
  <c r="F53" i="1"/>
  <c r="U53" i="1" s="1"/>
  <c r="F39" i="1"/>
  <c r="U39" i="1" s="1"/>
  <c r="F44" i="1"/>
  <c r="U44" i="1" s="1"/>
  <c r="F23" i="1"/>
  <c r="U23" i="1" s="1"/>
  <c r="F42" i="1"/>
  <c r="U42" i="1" s="1"/>
  <c r="F30" i="1"/>
  <c r="U30" i="1" s="1"/>
  <c r="F33" i="1"/>
  <c r="U33" i="1" s="1"/>
  <c r="F25" i="1"/>
  <c r="U25" i="1" s="1"/>
  <c r="F36" i="1"/>
  <c r="U36" i="1" s="1"/>
  <c r="F28" i="1"/>
  <c r="U28" i="1" s="1"/>
  <c r="F48" i="1"/>
  <c r="U48" i="1" s="1"/>
  <c r="F31" i="1"/>
  <c r="U31" i="1" s="1"/>
  <c r="F34" i="1"/>
  <c r="U34" i="1" s="1"/>
  <c r="F26" i="1"/>
  <c r="U26" i="1" s="1"/>
  <c r="F37" i="1"/>
  <c r="U37" i="1" s="1"/>
  <c r="F29" i="1"/>
  <c r="U29" i="1" s="1"/>
  <c r="F24" i="1"/>
  <c r="U24" i="1" s="1"/>
  <c r="F49" i="1"/>
  <c r="U49" i="1" s="1"/>
  <c r="F32" i="1"/>
  <c r="U32" i="1" s="1"/>
  <c r="F35" i="1"/>
  <c r="U35" i="1" s="1"/>
  <c r="F27" i="1"/>
  <c r="U27" i="1" s="1"/>
  <c r="Z5" i="6"/>
  <c r="Y5" i="6"/>
  <c r="Z8" i="6"/>
  <c r="Y8" i="6"/>
  <c r="Y14" i="6"/>
  <c r="Z14" i="6"/>
  <c r="Y9" i="6"/>
  <c r="Z9" i="6"/>
  <c r="H44" i="6"/>
  <c r="N4" i="6"/>
  <c r="R38" i="2"/>
  <c r="Q38" i="2" s="1"/>
  <c r="P4" i="6" s="1"/>
  <c r="R65" i="2"/>
  <c r="Q65" i="2" s="1"/>
  <c r="R86" i="2"/>
  <c r="Q86" i="2" s="1"/>
  <c r="R16" i="2"/>
  <c r="Q16" i="2" s="1"/>
  <c r="R39" i="2"/>
  <c r="Q39" i="2" s="1"/>
  <c r="P5" i="6" s="1"/>
  <c r="R76" i="2"/>
  <c r="Q76" i="2" s="1"/>
  <c r="R77" i="2"/>
  <c r="Q77" i="2" s="1"/>
  <c r="R57" i="2"/>
  <c r="Q57" i="2" s="1"/>
  <c r="R74" i="2"/>
  <c r="Q74" i="2" s="1"/>
  <c r="R17" i="2"/>
  <c r="Q17" i="2" s="1"/>
  <c r="R40" i="2"/>
  <c r="Q40" i="2" s="1"/>
  <c r="R78" i="2"/>
  <c r="Q78" i="2" s="1"/>
  <c r="R18" i="2"/>
  <c r="Q18" i="2" s="1"/>
  <c r="P15" i="6"/>
  <c r="R50" i="2"/>
  <c r="Q50" i="2" s="1"/>
  <c r="R21" i="2"/>
  <c r="Q21" i="2" s="1"/>
  <c r="K7" i="6" s="1"/>
  <c r="R41" i="2"/>
  <c r="Q41" i="2" s="1"/>
  <c r="R51" i="2"/>
  <c r="Q51" i="2" s="1"/>
  <c r="R79" i="2"/>
  <c r="Q79" i="2" s="1"/>
  <c r="R38" i="6" s="1"/>
  <c r="R42" i="2"/>
  <c r="Q42" i="2" s="1"/>
  <c r="T17" i="6" s="1"/>
  <c r="R52" i="2"/>
  <c r="Q52" i="2" s="1"/>
  <c r="R83" i="2"/>
  <c r="Q83" i="2" s="1"/>
  <c r="R49" i="2"/>
  <c r="Q49" i="2" s="1"/>
  <c r="R53" i="2"/>
  <c r="Q53" i="2" s="1"/>
  <c r="R63" i="2"/>
  <c r="Q63" i="2" s="1"/>
  <c r="R84" i="2"/>
  <c r="Q84" i="2" s="1"/>
  <c r="R31" i="2"/>
  <c r="Q31" i="2" s="1"/>
  <c r="O4" i="6" s="1"/>
  <c r="O46" i="6" s="1"/>
  <c r="R85" i="2"/>
  <c r="Q85" i="2" s="1"/>
  <c r="R12" i="2"/>
  <c r="Q12" i="2" s="1"/>
  <c r="M17" i="6" s="1"/>
  <c r="R87" i="2"/>
  <c r="Q87" i="2" s="1"/>
  <c r="R13" i="2"/>
  <c r="Q13" i="2" s="1"/>
  <c r="M18" i="6" s="1"/>
  <c r="R60" i="2"/>
  <c r="Q60" i="2" s="1"/>
  <c r="R88" i="2"/>
  <c r="Q88" i="2" s="1"/>
  <c r="R14" i="2"/>
  <c r="Q14" i="2" s="1"/>
  <c r="M19" i="6" s="1"/>
  <c r="R15" i="2"/>
  <c r="Q15" i="2" s="1"/>
  <c r="R68" i="2"/>
  <c r="Q68" i="2" s="1"/>
  <c r="R58" i="2"/>
  <c r="Q58" i="2" s="1"/>
  <c r="Q5" i="6" s="1"/>
  <c r="R59" i="2"/>
  <c r="Q59" i="2" s="1"/>
  <c r="R48" i="2"/>
  <c r="Q48" i="2" s="1"/>
  <c r="R61" i="2"/>
  <c r="Q61" i="2" s="1"/>
  <c r="R25" i="2"/>
  <c r="Q25" i="2" s="1"/>
  <c r="K4" i="6" s="1"/>
  <c r="Q4" i="6" l="1"/>
  <c r="Q46" i="6" s="1"/>
  <c r="N18" i="6"/>
  <c r="N19" i="6"/>
  <c r="N17" i="6"/>
  <c r="P46" i="6"/>
  <c r="K46" i="6"/>
  <c r="M46" i="6"/>
  <c r="AA5" i="6"/>
  <c r="AB5" i="6" s="1"/>
  <c r="AA8" i="6"/>
  <c r="AB8" i="6" s="1"/>
  <c r="D68" i="6"/>
  <c r="T18" i="6"/>
  <c r="T46" i="6" s="1"/>
  <c r="R4" i="6"/>
  <c r="R46" i="6" s="1"/>
  <c r="AA14" i="6"/>
  <c r="AB14" i="6" s="1"/>
  <c r="AA9" i="6"/>
  <c r="AB9" i="6" s="1"/>
  <c r="Y4" i="6"/>
  <c r="Z4" i="6"/>
  <c r="Z16" i="6" s="1"/>
  <c r="L25" i="6"/>
  <c r="L46" i="6" s="1"/>
  <c r="N46" i="6" l="1"/>
  <c r="E4" i="6"/>
  <c r="E68" i="6" s="1"/>
  <c r="H46" i="6"/>
  <c r="C68" i="6"/>
  <c r="Y16" i="6"/>
  <c r="AA16" i="6" s="1"/>
  <c r="AB16" i="6" s="1"/>
  <c r="AA4" i="6"/>
  <c r="AB4" i="6" s="1"/>
</calcChain>
</file>

<file path=xl/sharedStrings.xml><?xml version="1.0" encoding="utf-8"?>
<sst xmlns="http://schemas.openxmlformats.org/spreadsheetml/2006/main" count="2130" uniqueCount="318">
  <si>
    <t>Id_Deis</t>
  </si>
  <si>
    <t>RUTSDV</t>
  </si>
  <si>
    <t>DV</t>
  </si>
  <si>
    <t>ID_Especialidad</t>
  </si>
  <si>
    <t>Especialidad</t>
  </si>
  <si>
    <t>Id_Actividad</t>
  </si>
  <si>
    <t>Rendimiento</t>
  </si>
  <si>
    <t>M. General</t>
  </si>
  <si>
    <t>Profesión</t>
  </si>
  <si>
    <t>PEDIATRÍA</t>
  </si>
  <si>
    <t>MEDICINA INTERNA</t>
  </si>
  <si>
    <t>NEONATOLOGÍA</t>
  </si>
  <si>
    <t>ENFERMEDAD RESPIRATORIA PEDIÁTRICA (BRONCOPULMONAR INFANTIL)</t>
  </si>
  <si>
    <t>ENFERMEDAD RESPIRATORIA DE ADULTO (BRONCOPULMONAR)</t>
  </si>
  <si>
    <t>CARDIOLOGÍA PEDIÁTRICA</t>
  </si>
  <si>
    <r>
      <t xml:space="preserve">CARDIOLOGÍA </t>
    </r>
    <r>
      <rPr>
        <sz val="8"/>
        <color rgb="FFFF0000"/>
        <rFont val="Verdana"/>
        <family val="2"/>
      </rPr>
      <t>ADULTO</t>
    </r>
  </si>
  <si>
    <t>ENDOCRINOLOGÍA PEDIÁTRICA</t>
  </si>
  <si>
    <t>ENDOCRINOLOGÍA ADULTO</t>
  </si>
  <si>
    <t>GASTROENTEROLOGÍA PEDIÁTRICA</t>
  </si>
  <si>
    <t>GASTROENTEROLOGÍA ADULTO</t>
  </si>
  <si>
    <t>GENÉTICA CLÍNICA</t>
  </si>
  <si>
    <t>HEMATO-ONCOLOGÍA INFANTIL</t>
  </si>
  <si>
    <r>
      <t xml:space="preserve">HEMATOLOGÍA </t>
    </r>
    <r>
      <rPr>
        <sz val="8"/>
        <color rgb="FFFF0000"/>
        <rFont val="Verdana"/>
        <family val="2"/>
      </rPr>
      <t>ADULTO</t>
    </r>
  </si>
  <si>
    <t>NEFROLOGÍA PEDIÁTRICA</t>
  </si>
  <si>
    <t>NEFROLOGÍA ADULTO</t>
  </si>
  <si>
    <t>NUTRIÓLOGO PEDIÁTRICO</t>
  </si>
  <si>
    <r>
      <t xml:space="preserve">NUTRIÓLOGO </t>
    </r>
    <r>
      <rPr>
        <sz val="8"/>
        <color rgb="FFFF0000"/>
        <rFont val="Verdana"/>
        <family val="2"/>
      </rPr>
      <t>ADULTO</t>
    </r>
  </si>
  <si>
    <t>REUMATOLOGÍA PEDIÁTRICA</t>
  </si>
  <si>
    <r>
      <t xml:space="preserve">REUMATOLOGÍA </t>
    </r>
    <r>
      <rPr>
        <sz val="8"/>
        <color rgb="FFFF0000"/>
        <rFont val="Verdana"/>
        <family val="2"/>
      </rPr>
      <t>ADULTO</t>
    </r>
  </si>
  <si>
    <t>DERMATOLOGÍA</t>
  </si>
  <si>
    <t>INFECTOLOGÍA PEDIÁTRICA</t>
  </si>
  <si>
    <r>
      <t xml:space="preserve">INFECTOLOGÍA </t>
    </r>
    <r>
      <rPr>
        <sz val="8"/>
        <color rgb="FFFF0000"/>
        <rFont val="Verdana"/>
        <family val="2"/>
      </rPr>
      <t>ADULTO</t>
    </r>
  </si>
  <si>
    <t>INMUNOLOGÍA</t>
  </si>
  <si>
    <t>GERIATRÍA</t>
  </si>
  <si>
    <t>MEDICINA FÍSICA Y REHABILITACIÓN PEDIÁTRICA (FISIATRÍA PEDIÁTRICA)</t>
  </si>
  <si>
    <t>MEDICINA FÍSICA Y REHABILITACIÓN ADULTO (FISIATRÍA ADULTO)</t>
  </si>
  <si>
    <t>NEUROLOGÍA PEDIÁTRICA</t>
  </si>
  <si>
    <r>
      <t xml:space="preserve">NEUROLOGÍA </t>
    </r>
    <r>
      <rPr>
        <sz val="8"/>
        <color rgb="FFFF0000"/>
        <rFont val="Verdana"/>
        <family val="2"/>
      </rPr>
      <t>ADULTO</t>
    </r>
  </si>
  <si>
    <t>ONCOLOGÍA MÉDICA</t>
  </si>
  <si>
    <t>PSIQUIATRÍA PEDIÁTRICA Y DE LA ADOLESCENCIA</t>
  </si>
  <si>
    <r>
      <t xml:space="preserve">PSIQUIATRÍA </t>
    </r>
    <r>
      <rPr>
        <sz val="8"/>
        <color rgb="FFFF0000"/>
        <rFont val="Verdana"/>
        <family val="2"/>
      </rPr>
      <t>ADULTO</t>
    </r>
  </si>
  <si>
    <t>CIRUGÍA PEDIÁTRICA</t>
  </si>
  <si>
    <r>
      <t xml:space="preserve">CIRUGÍA GENERAL </t>
    </r>
    <r>
      <rPr>
        <sz val="8"/>
        <color rgb="FFFF0000"/>
        <rFont val="Verdana"/>
        <family val="2"/>
      </rPr>
      <t>ADULTO</t>
    </r>
  </si>
  <si>
    <r>
      <t>CIRUGÍA DIGESTIVA</t>
    </r>
    <r>
      <rPr>
        <sz val="8"/>
        <color rgb="FFFF0000"/>
        <rFont val="Verdana"/>
        <family val="2"/>
      </rPr>
      <t xml:space="preserve"> (ALTA)</t>
    </r>
  </si>
  <si>
    <t>CIRUGÍA DE CABEZA, CUELLO Y MAXILOFACIAL</t>
  </si>
  <si>
    <t>CIRUGÍA PLÁSTICA Y REPARADORA PEDIÁTRICA</t>
  </si>
  <si>
    <r>
      <t xml:space="preserve">CIRUGÍA PLÁSTICA Y REPARADORA </t>
    </r>
    <r>
      <rPr>
        <sz val="8"/>
        <color rgb="FFFF0000"/>
        <rFont val="Verdana"/>
        <family val="2"/>
      </rPr>
      <t>ADULTO</t>
    </r>
  </si>
  <si>
    <r>
      <t xml:space="preserve">COLOPROCTOLOGÍA </t>
    </r>
    <r>
      <rPr>
        <sz val="8"/>
        <color rgb="FFFF0000"/>
        <rFont val="Verdana"/>
        <family val="2"/>
      </rPr>
      <t>(CIRUGIA DIGESTIVA BAJA)</t>
    </r>
  </si>
  <si>
    <t>CIRUGÍA TÓRAX</t>
  </si>
  <si>
    <t>CIRUGÍA VASCULAR PERIFÉRICA</t>
  </si>
  <si>
    <t>NEUROCIRUGÍA</t>
  </si>
  <si>
    <t>CIRUGÍA CARDIOVASCULAR</t>
  </si>
  <si>
    <t>ANESTESIOLOGÍA</t>
  </si>
  <si>
    <t>OBSTETRICIA</t>
  </si>
  <si>
    <t>GINECOLOGÍA PEDIÁTRICA Y DE LA ADOLESCENCIA</t>
  </si>
  <si>
    <r>
      <t xml:space="preserve">GINECOLOGÍA </t>
    </r>
    <r>
      <rPr>
        <sz val="8"/>
        <color rgb="FFFF0000"/>
        <rFont val="Verdana"/>
        <family val="2"/>
      </rPr>
      <t>ADULTO</t>
    </r>
  </si>
  <si>
    <t>OFTALMOLOGÍA</t>
  </si>
  <si>
    <t>OTORRINOLARINGOLOGÍA</t>
  </si>
  <si>
    <t>TRAUMATOLOGÍA Y ORTOPEDIA PEDIÁTRICA</t>
  </si>
  <si>
    <r>
      <t xml:space="preserve">TRAUMATOLOGÍA Y ORTOPEDIA </t>
    </r>
    <r>
      <rPr>
        <sz val="8"/>
        <color rgb="FFFF0000"/>
        <rFont val="Verdana"/>
        <family val="2"/>
      </rPr>
      <t>ADULTO</t>
    </r>
  </si>
  <si>
    <t>UROLOGÍA PEDIÁTRICA</t>
  </si>
  <si>
    <r>
      <t xml:space="preserve">UROLOGÍA </t>
    </r>
    <r>
      <rPr>
        <sz val="8"/>
        <color rgb="FFFF0000"/>
        <rFont val="Verdana"/>
        <family val="2"/>
      </rPr>
      <t>ADULTO</t>
    </r>
  </si>
  <si>
    <t>MEDICINA FAMILIAR DEL NIÑO</t>
  </si>
  <si>
    <t>MEDICINA FAMILIAR</t>
  </si>
  <si>
    <t>MEDICINA FAMILIAR ADULTO</t>
  </si>
  <si>
    <t>DIABETOLOGÍA</t>
  </si>
  <si>
    <t>MEDICINA NUCLEAR (EXCLUYE INFORMES)</t>
  </si>
  <si>
    <t>IMAGENOLOGÍA</t>
  </si>
  <si>
    <t>RADIOTERAPIA ONCOLÓGICA</t>
  </si>
  <si>
    <t>Id_Especialidad</t>
  </si>
  <si>
    <t>Descripcion especialidad</t>
  </si>
  <si>
    <t>Medicina General</t>
  </si>
  <si>
    <t>Especialidades</t>
  </si>
  <si>
    <t xml:space="preserve">TITULO </t>
  </si>
  <si>
    <t>Descripción</t>
  </si>
  <si>
    <t>R</t>
  </si>
  <si>
    <t>Atención de Servicio de Urgencia (Desde Atención Ambulatoria).</t>
  </si>
  <si>
    <t>NR</t>
  </si>
  <si>
    <t>Turno (Todas las unidades hospitalarias)</t>
  </si>
  <si>
    <t>Pabellon Cirugía Mayor Ambulatoria</t>
  </si>
  <si>
    <t>Pabellon Cirugía Mayor</t>
  </si>
  <si>
    <t>Pabellon Cirugía Menor</t>
  </si>
  <si>
    <t>Pabellon Cirugía Obstetrica</t>
  </si>
  <si>
    <t>Visita a sala Hospitalizado</t>
  </si>
  <si>
    <t>Consultoría en salud</t>
  </si>
  <si>
    <t>Ronda otro establecimiento</t>
  </si>
  <si>
    <t>Visita Domiciliaria</t>
  </si>
  <si>
    <t>Gestión de Casos</t>
  </si>
  <si>
    <t>Procedimientos Imagenológicos (Médico)</t>
  </si>
  <si>
    <t>Comité Clínico</t>
  </si>
  <si>
    <t>Comité Oncológico</t>
  </si>
  <si>
    <t>Otros Actividades Clínicas</t>
  </si>
  <si>
    <t>Gestión Organizacional (Administrativo/ Jefatura)</t>
  </si>
  <si>
    <t>Hospitalización Domiciliaria</t>
  </si>
  <si>
    <t>Psicoterapia Grupal (SM)</t>
  </si>
  <si>
    <t>Psicoterapia Familiar (SM)</t>
  </si>
  <si>
    <t>Intervención Psicosocial Grupal (SM)</t>
  </si>
  <si>
    <t>Rescate no presencial (SM)</t>
  </si>
  <si>
    <t>Visita Integral de Salud Mental (SM)</t>
  </si>
  <si>
    <t>Actividad Comunitaria (SM)</t>
  </si>
  <si>
    <t>Actividades con organizaciones de usuarios y familiares (SM)</t>
  </si>
  <si>
    <t>Colaboración y formación con grupos de autoayuda (SM)</t>
  </si>
  <si>
    <t>Coordinación con Equipos de la red de salud (PCI/ SM)</t>
  </si>
  <si>
    <t>Trabajo sectorial (SM)</t>
  </si>
  <si>
    <t>Trabajo intersectorial (SM)</t>
  </si>
  <si>
    <t>Actividades de cuidado del equipo (SM)</t>
  </si>
  <si>
    <t>Comité de ingreso a atención cerrada (SM)</t>
  </si>
  <si>
    <t>Consejo Técnico de Salud Mental en el Servicio de Salud (SM)</t>
  </si>
  <si>
    <t>Actividad</t>
  </si>
  <si>
    <t>Actividades</t>
  </si>
  <si>
    <t>R: Se solicita Rendimiento</t>
  </si>
  <si>
    <t>NR: No se solicita rendimiento</t>
  </si>
  <si>
    <t>A todas</t>
  </si>
  <si>
    <t>K</t>
  </si>
  <si>
    <t>Id_Actividades</t>
  </si>
  <si>
    <t>Otras Actividades No Clínicas</t>
  </si>
  <si>
    <t>Reunión Técnica Administrativa</t>
  </si>
  <si>
    <t>Reunión Clínica</t>
  </si>
  <si>
    <t>Procedimientos especialidad</t>
  </si>
  <si>
    <t>Actividades Medicas</t>
  </si>
  <si>
    <t>Procedimientos (apoyo en procedimientos médicos y propios)</t>
  </si>
  <si>
    <t>Contrareferencia</t>
  </si>
  <si>
    <t>Comité clínico</t>
  </si>
  <si>
    <t>Conserjeria en salud MATRONA</t>
  </si>
  <si>
    <t>Educación nutricional establecimiento o/y espacios públicos.</t>
  </si>
  <si>
    <t>Evaluación inicial</t>
  </si>
  <si>
    <t>Evaluación intermedia</t>
  </si>
  <si>
    <t>Sesiones de Rehabilitación</t>
  </si>
  <si>
    <t>Psicodiagnostico</t>
  </si>
  <si>
    <t>Psicoterapia Individual</t>
  </si>
  <si>
    <t>Examen Imagenologico por TM</t>
  </si>
  <si>
    <t>Examen Laboratorio por TM</t>
  </si>
  <si>
    <t>Otros Procedimientos realizados por TM</t>
  </si>
  <si>
    <t>Registro de recetas</t>
  </si>
  <si>
    <t>Reenvasado de unidosis</t>
  </si>
  <si>
    <t>Conciliación farmacoterapeutica</t>
  </si>
  <si>
    <t>Revisión de la medicación</t>
  </si>
  <si>
    <t>Educación farmacoterapeutica</t>
  </si>
  <si>
    <t>Notificación de reacciones adversas de medicamentos</t>
  </si>
  <si>
    <t>Notificación de eventos adversos asociados de medicación</t>
  </si>
  <si>
    <t>Notificación de denuncias de calidad</t>
  </si>
  <si>
    <t>Educaciones grupales (usuarios y equipo de salud )</t>
  </si>
  <si>
    <t>Programacion, gestion de adquisición y registro.</t>
  </si>
  <si>
    <t>Pabellon</t>
  </si>
  <si>
    <t>Consulta Abreviada no Médica</t>
  </si>
  <si>
    <t>Disp. y validación de prescripción en AA</t>
  </si>
  <si>
    <t>Disp. y validación de prescripción en AC</t>
  </si>
  <si>
    <t>Disp. y validación de prescripción en URG</t>
  </si>
  <si>
    <t>Preparados magistrales y/o oficinales No esteril</t>
  </si>
  <si>
    <t>Preparados magistrales y/o oficinales Esteril</t>
  </si>
  <si>
    <t>Taller Grupal</t>
  </si>
  <si>
    <t>Atención de Enlace o Interconsulta a sala</t>
  </si>
  <si>
    <t>Educación Individual</t>
  </si>
  <si>
    <t>Atención Nutricional Intensiva (ANI)</t>
  </si>
  <si>
    <t>Atención Nutricional en Sala</t>
  </si>
  <si>
    <t>Examen APA por TM</t>
  </si>
  <si>
    <t>Disp. directa especificos</t>
  </si>
  <si>
    <t>Fraccionamiento de envases</t>
  </si>
  <si>
    <t>Seguimiento farmacoterapéutico</t>
  </si>
  <si>
    <t>Monitorización terapeutica de farmacos</t>
  </si>
  <si>
    <t>Inventario</t>
  </si>
  <si>
    <t>Secretario de comité de farmacia y técnico</t>
  </si>
  <si>
    <t>Observación</t>
  </si>
  <si>
    <t>Solo QF</t>
  </si>
  <si>
    <t>ENFERMERA</t>
  </si>
  <si>
    <t>MATRONA</t>
  </si>
  <si>
    <t>NUTRICIONISTA</t>
  </si>
  <si>
    <t>KINESIOLOGO</t>
  </si>
  <si>
    <t>PSICOLOGO</t>
  </si>
  <si>
    <t>No</t>
  </si>
  <si>
    <t>Si</t>
  </si>
  <si>
    <t>Id_Profesión</t>
  </si>
  <si>
    <t xml:space="preserve">TERAPEUTA_OCUPACIONAL </t>
  </si>
  <si>
    <t xml:space="preserve">ASISTENTE_SOCIAL </t>
  </si>
  <si>
    <t>QUIMICO_FARMACEUTICO</t>
  </si>
  <si>
    <t>FONOADIOLOGO</t>
  </si>
  <si>
    <t>Id_Titulo</t>
  </si>
  <si>
    <t>TECNOLOGO_MEDICO</t>
  </si>
  <si>
    <t>Actividades profesional No Médico</t>
  </si>
  <si>
    <t>Nombre</t>
  </si>
  <si>
    <t>LEY</t>
  </si>
  <si>
    <t>Titulo Profesional</t>
  </si>
  <si>
    <t>Especialidad SIS</t>
  </si>
  <si>
    <t>Hrs Semanales contratadas</t>
  </si>
  <si>
    <t>Sistema de Turno (S/N)</t>
  </si>
  <si>
    <t>Feriados Legales</t>
  </si>
  <si>
    <t>Dias Descanso Compensatorio (Ley Urgencia)</t>
  </si>
  <si>
    <t>Dias de Permisos Administrativos</t>
  </si>
  <si>
    <t>Dias de Congreso o capacitación</t>
  </si>
  <si>
    <t>Fecha Inicio contrato (AAAAMMDD)</t>
  </si>
  <si>
    <t>Fecha termino contrato (AAAAMMDD)</t>
  </si>
  <si>
    <t>Produccion Estimada Anual</t>
  </si>
  <si>
    <t>ID_DEIS</t>
  </si>
  <si>
    <t>Especialidad  Medica</t>
  </si>
  <si>
    <t>Total Actividades</t>
  </si>
  <si>
    <t>Consulta Nueva</t>
  </si>
  <si>
    <t>Consulta controles</t>
  </si>
  <si>
    <t>Total</t>
  </si>
  <si>
    <t>Actividades con rendimiento</t>
  </si>
  <si>
    <t>Actividades con Rendimiento</t>
  </si>
  <si>
    <t>RUT_TIT</t>
  </si>
  <si>
    <t>DV_TIT</t>
  </si>
  <si>
    <t>Correlativo Contrato</t>
  </si>
  <si>
    <t>Tiempo de colación semanal (min)</t>
  </si>
  <si>
    <t xml:space="preserve">Tiempo de Lactancia semanal (min) </t>
  </si>
  <si>
    <t>Correlativo contrato</t>
  </si>
  <si>
    <t>Horas asignadas</t>
  </si>
  <si>
    <t>Total Horas semanales al contrato</t>
  </si>
  <si>
    <t>% asignado del contrato</t>
  </si>
  <si>
    <t>Requiere rendimiento</t>
  </si>
  <si>
    <t>Total horas semanales contratadas RUN</t>
  </si>
  <si>
    <t>Horas legales descuento (Congreso o capacitación + Descanso complementario + F. Legales + lactancia + Colación + Permisos administrativos) (Proporcional)</t>
  </si>
  <si>
    <t>Rendimiento por Hora</t>
  </si>
  <si>
    <t>Consulta Ingreso Hospital de Día y UHCIP (SM)</t>
  </si>
  <si>
    <t>Consulta Control Hospital de Día y UHCIP (SM)</t>
  </si>
  <si>
    <t>Intervención Familiar Hospital de Día y UHCIP (SM)</t>
  </si>
  <si>
    <t>Intervención Psicosocial Grupal Hospital de Día y UHCIP (SM)</t>
  </si>
  <si>
    <t>Visita Integral de Salud Mental Hospital de Día y UHCIP (SM)</t>
  </si>
  <si>
    <t>Consulta de Ingreso por Equipo Salud Mental</t>
  </si>
  <si>
    <t>Total Horas semanales del contrato</t>
  </si>
  <si>
    <t>Atención Medicina Transfusional por TM</t>
  </si>
  <si>
    <t>Psicoterapia Familiar</t>
  </si>
  <si>
    <t xml:space="preserve">NR </t>
  </si>
  <si>
    <t>LM</t>
  </si>
  <si>
    <t>ANATOMÍA PATOLÓGICA</t>
  </si>
  <si>
    <t>MEDICINA DE URGENCIA</t>
  </si>
  <si>
    <t>MEDICINA INTENSIVA</t>
  </si>
  <si>
    <t>Delta contrato vs programado</t>
  </si>
  <si>
    <t>Motivo (maternales, PSGS, Comisiones de estudio)</t>
  </si>
  <si>
    <t>Lic. Médica Maternal</t>
  </si>
  <si>
    <t>Permiso Sin Goce de Sueldo</t>
  </si>
  <si>
    <t>Comisión de Estudios</t>
  </si>
  <si>
    <t>Tiempo de permiso gremial  semanal (min)</t>
  </si>
  <si>
    <t>Horas legales descuento (Congreso o capacitación + Descanso complementario + F. Legales + lactancia + Colación + Permisos administrativos + Permiso Gremial ) (Proporcional)</t>
  </si>
  <si>
    <t>Observaciones debe Identificar (Liberado de Guardia (LG)/Periodo Asistencial Obligatorio(PAO))</t>
  </si>
  <si>
    <t>Grupo de Riesgo (SI/NO)</t>
  </si>
  <si>
    <t>Cod_Estab SIRH</t>
  </si>
  <si>
    <t>Ausentismo (SI/NO)</t>
  </si>
  <si>
    <t>RUT Programable</t>
  </si>
  <si>
    <t>PSICOLOGIA_CLINICA</t>
  </si>
  <si>
    <t>ENFERMERIA</t>
  </si>
  <si>
    <t>ENFERMERIA_MATRONERIA</t>
  </si>
  <si>
    <t>FONOAUDIOLOGIA</t>
  </si>
  <si>
    <t>BIOQUIMICOS\AS</t>
  </si>
  <si>
    <t xml:space="preserve">TRABAJO_SOCIAL </t>
  </si>
  <si>
    <t>KINESIOLOGIA</t>
  </si>
  <si>
    <t>MATRONERIA</t>
  </si>
  <si>
    <t>MEDICO_CIRUJANO\A</t>
  </si>
  <si>
    <t>NUTRICION</t>
  </si>
  <si>
    <t xml:space="preserve">TERAPIA_OCUPACIONAL </t>
  </si>
  <si>
    <t>TECNOLOGIA_MEDICA</t>
  </si>
  <si>
    <t>QUIMICOS\AS_FARMACEUTICOS</t>
  </si>
  <si>
    <t>LABORATORIO CLINICO</t>
  </si>
  <si>
    <t>Nombre Profesional</t>
  </si>
  <si>
    <t>Evaluación Intermedia remota</t>
  </si>
  <si>
    <t>Educación remota a usuario y/o cuidador</t>
  </si>
  <si>
    <t>Rehabilitación domiciliaria</t>
  </si>
  <si>
    <t>Clinica</t>
  </si>
  <si>
    <t>No Clinica</t>
  </si>
  <si>
    <t>NC</t>
  </si>
  <si>
    <t>C</t>
  </si>
  <si>
    <t>TIPO</t>
  </si>
  <si>
    <t>Tipo</t>
  </si>
  <si>
    <t>% Clinica</t>
  </si>
  <si>
    <t>% No Clinica</t>
  </si>
  <si>
    <t>Distribución Horas Asignadas</t>
  </si>
  <si>
    <t>Consulta Nueva de especialidad Presencial</t>
  </si>
  <si>
    <t>Consulta Control de especialidad Presencial</t>
  </si>
  <si>
    <t>Consultoría en salud presencial</t>
  </si>
  <si>
    <t xml:space="preserve">Gestión de Casos </t>
  </si>
  <si>
    <t>Consulta Abreviada Médica Presencial</t>
  </si>
  <si>
    <t>Interconsulta en sala presencial</t>
  </si>
  <si>
    <t>Docencia e Investigación</t>
  </si>
  <si>
    <t>Teletrabajo Gestión Administrativa</t>
  </si>
  <si>
    <t>Teletrabajo sin programación (no programado)</t>
  </si>
  <si>
    <t>Telemedicina  Nueva (Teleconsultoria)</t>
  </si>
  <si>
    <t>Telemedicina  Control (Teleconsultoria)</t>
  </si>
  <si>
    <t>Telemedicina Nueva (Teleinterconsulta)</t>
  </si>
  <si>
    <t>Telemedicina Control (Teleinterconsulta)</t>
  </si>
  <si>
    <t>Telemonitoreo: Control</t>
  </si>
  <si>
    <t>Telemedicina Nueva (Teleconsultoria Electronica)</t>
  </si>
  <si>
    <t>Telemedicina Control (Teleconsultoria Electronica)</t>
  </si>
  <si>
    <t>Telemedicina Nueva (Interconsulta Electronica)</t>
  </si>
  <si>
    <t>Telemedicina control (Interconsulta Electronica)</t>
  </si>
  <si>
    <t>Telemedicina: Teleconsulta Nueva</t>
  </si>
  <si>
    <t xml:space="preserve">Telemedicina: Teleconsulta Control </t>
  </si>
  <si>
    <t xml:space="preserve">Contacto telefónico casos excepcionales </t>
  </si>
  <si>
    <t>Consulta Nueva de Salud Mental (Ingreso)</t>
  </si>
  <si>
    <t>SM</t>
  </si>
  <si>
    <t>Comité Articulador de Continuidad de Cuidados (SM/ REHAB)</t>
  </si>
  <si>
    <t xml:space="preserve">Psicoterapia Individual   </t>
  </si>
  <si>
    <t>Consultoría de Salud Mental Otorgada</t>
  </si>
  <si>
    <t xml:space="preserve">Consulta Nueva Presencial (ESPECIALIDADES) </t>
  </si>
  <si>
    <t>Consulta Control  Presencial (ESPECIALIDADES)</t>
  </si>
  <si>
    <t xml:space="preserve"> Docencia e Investigación  </t>
  </si>
  <si>
    <t>Atención farmacéutica REMOTA</t>
  </si>
  <si>
    <t>Farmacovigilancia REMOTA</t>
  </si>
  <si>
    <t>Educación racional de medicamentos REMOTA</t>
  </si>
  <si>
    <t>Comité de Farmacia y Terapéutica asistencial y otros comités REMOTA</t>
  </si>
  <si>
    <t>Gestión Farmacéutica y Administrativa REMOTA</t>
  </si>
  <si>
    <t>Comité Articulador de Continuidad de Cuidados  (SM)</t>
  </si>
  <si>
    <t>Comité de ingreso a atención cerrada (incluye Hospital de Día y UHCIP)  (SM)</t>
  </si>
  <si>
    <t>Consultas CONTROL POR PROFESIONAL  (SM)</t>
  </si>
  <si>
    <t>Psicoterapia Individual (SM)</t>
  </si>
  <si>
    <t>M</t>
  </si>
  <si>
    <t>Requiere desglose programación</t>
  </si>
  <si>
    <t>Comisión de Servicios</t>
  </si>
  <si>
    <t>Esp</t>
  </si>
  <si>
    <t>UROLOGÍA ADULTO</t>
  </si>
  <si>
    <t>GRUPO RIESGO</t>
  </si>
  <si>
    <t>GRUPO DE RIESGO</t>
  </si>
  <si>
    <t>CAPACITACION</t>
  </si>
  <si>
    <t>SEGUNDO CIRUJANO</t>
  </si>
  <si>
    <t>REGISTRO Y PROGRAMACION</t>
  </si>
  <si>
    <t>TACO</t>
  </si>
  <si>
    <t>paliativos</t>
  </si>
  <si>
    <t>registro y seguimiento</t>
  </si>
  <si>
    <t>Porgramación medica anual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</si>
</sst>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4" formatCode="_ * #,##0.0_ ;_ * \-#,##0.0_ ;_ * &quot;-&quot;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1" fontId="2" fillId="0" borderId="1" xfId="0" applyNumberFormat="1" applyFont="1" applyBorder="1"/>
    <xf numFmtId="0" fontId="1" fillId="0" borderId="1" xfId="0" applyFont="1" applyBorder="1"/>
    <xf numFmtId="0" fontId="0" fillId="0" borderId="3" xfId="0" applyBorder="1"/>
    <xf numFmtId="0" fontId="4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1" fontId="0" fillId="0" borderId="0" xfId="1" applyFont="1"/>
    <xf numFmtId="41" fontId="2" fillId="0" borderId="0" xfId="1" applyFont="1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4" xfId="0" applyFont="1" applyBorder="1"/>
    <xf numFmtId="41" fontId="0" fillId="0" borderId="0" xfId="0" applyNumberFormat="1"/>
    <xf numFmtId="0" fontId="1" fillId="0" borderId="6" xfId="0" applyFont="1" applyBorder="1"/>
    <xf numFmtId="1" fontId="2" fillId="0" borderId="5" xfId="0" applyNumberFormat="1" applyFont="1" applyBorder="1"/>
    <xf numFmtId="41" fontId="0" fillId="0" borderId="5" xfId="1" applyFont="1" applyBorder="1"/>
    <xf numFmtId="41" fontId="0" fillId="0" borderId="7" xfId="1" applyFont="1" applyBorder="1"/>
    <xf numFmtId="41" fontId="0" fillId="0" borderId="2" xfId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/>
    <xf numFmtId="41" fontId="0" fillId="0" borderId="0" xfId="1" applyFont="1" applyBorder="1"/>
    <xf numFmtId="0" fontId="0" fillId="0" borderId="4" xfId="0" applyBorder="1"/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9" fontId="0" fillId="2" borderId="1" xfId="2" applyFont="1" applyFill="1" applyBorder="1" applyAlignment="1">
      <alignment wrapText="1"/>
    </xf>
    <xf numFmtId="9" fontId="0" fillId="2" borderId="0" xfId="2" applyFont="1" applyFill="1" applyAlignment="1">
      <alignment wrapText="1"/>
    </xf>
    <xf numFmtId="164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/>
    <xf numFmtId="164" fontId="0" fillId="2" borderId="0" xfId="1" applyNumberFormat="1" applyFont="1" applyFill="1"/>
    <xf numFmtId="41" fontId="0" fillId="2" borderId="1" xfId="1" applyFont="1" applyFill="1" applyBorder="1"/>
    <xf numFmtId="0" fontId="0" fillId="2" borderId="0" xfId="0" applyFill="1"/>
    <xf numFmtId="0" fontId="0" fillId="2" borderId="1" xfId="0" applyFill="1" applyBorder="1"/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8" fillId="0" borderId="0" xfId="0" applyFont="1"/>
    <xf numFmtId="164" fontId="0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9" fillId="2" borderId="0" xfId="0" applyFont="1" applyFill="1"/>
    <xf numFmtId="41" fontId="2" fillId="0" borderId="2" xfId="1" applyFont="1" applyBorder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9" fontId="0" fillId="0" borderId="0" xfId="2" applyFont="1"/>
    <xf numFmtId="0" fontId="0" fillId="0" borderId="7" xfId="0" applyBorder="1"/>
    <xf numFmtId="9" fontId="0" fillId="0" borderId="9" xfId="2" applyFont="1" applyBorder="1"/>
    <xf numFmtId="9" fontId="0" fillId="0" borderId="2" xfId="2" applyFon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" fontId="2" fillId="0" borderId="7" xfId="0" applyNumberFormat="1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10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1" xfId="0" applyBorder="1"/>
    <xf numFmtId="0" fontId="0" fillId="5" borderId="5" xfId="0" applyFill="1" applyBorder="1"/>
    <xf numFmtId="41" fontId="0" fillId="5" borderId="0" xfId="1" applyFont="1" applyFill="1"/>
    <xf numFmtId="0" fontId="12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8" xfId="0" applyFont="1" applyBorder="1"/>
    <xf numFmtId="0" fontId="9" fillId="0" borderId="1" xfId="0" applyFont="1" applyBorder="1"/>
    <xf numFmtId="41" fontId="0" fillId="0" borderId="0" xfId="1" applyFont="1" applyFill="1"/>
    <xf numFmtId="0" fontId="0" fillId="6" borderId="1" xfId="0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</cellXfs>
  <cellStyles count="4">
    <cellStyle name="Millares [0]" xfId="1" builtinId="6"/>
    <cellStyle name="Millares [0] 2" xfId="3"/>
    <cellStyle name="Normal" xfId="0" builtinId="0"/>
    <cellStyle name="Porcentaje" xfId="2" builtinId="5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8"/>
  <sheetViews>
    <sheetView showGridLines="0" tabSelected="1" workbookViewId="0">
      <selection activeCell="B3" sqref="B3"/>
    </sheetView>
  </sheetViews>
  <sheetFormatPr baseColWidth="10" defaultRowHeight="15" x14ac:dyDescent="0.25"/>
  <cols>
    <col min="1" max="1" width="2.5703125" customWidth="1"/>
    <col min="2" max="2" width="46.7109375" customWidth="1"/>
    <col min="3" max="3" width="14.5703125" customWidth="1"/>
    <col min="4" max="4" width="13" customWidth="1"/>
    <col min="6" max="6" width="5.5703125" customWidth="1"/>
    <col min="7" max="7" width="59.140625" bestFit="1" customWidth="1"/>
    <col min="8" max="8" width="16.28515625" bestFit="1" customWidth="1"/>
    <col min="9" max="9" width="7.42578125" customWidth="1"/>
    <col min="10" max="10" width="55.7109375" bestFit="1" customWidth="1"/>
    <col min="11" max="11" width="16.85546875" bestFit="1" customWidth="1"/>
    <col min="12" max="12" width="12.28515625" bestFit="1" customWidth="1"/>
    <col min="13" max="13" width="17.7109375" bestFit="1" customWidth="1"/>
    <col min="14" max="14" width="13.5703125" bestFit="1" customWidth="1"/>
    <col min="15" max="15" width="13" bestFit="1" customWidth="1"/>
    <col min="16" max="16" width="11" bestFit="1" customWidth="1"/>
    <col min="17" max="17" width="19.85546875" bestFit="1" customWidth="1"/>
    <col min="18" max="18" width="29.7109375" bestFit="1" customWidth="1"/>
    <col min="19" max="19" width="20.5703125" bestFit="1" customWidth="1"/>
    <col min="20" max="20" width="23.140625" bestFit="1" customWidth="1"/>
    <col min="21" max="21" width="16.5703125" bestFit="1" customWidth="1"/>
    <col min="24" max="24" width="29.7109375" bestFit="1" customWidth="1"/>
    <col min="27" max="27" width="8.85546875" bestFit="1" customWidth="1"/>
    <col min="28" max="28" width="11.85546875" bestFit="1" customWidth="1"/>
  </cols>
  <sheetData>
    <row r="1" spans="2:28" ht="15.75" thickBot="1" x14ac:dyDescent="0.3">
      <c r="B1" s="82" t="s">
        <v>317</v>
      </c>
      <c r="C1" s="82"/>
      <c r="D1" s="82"/>
      <c r="E1" s="82"/>
      <c r="F1" s="82"/>
      <c r="G1" s="82"/>
      <c r="H1" s="82"/>
      <c r="Y1" s="83" t="s">
        <v>265</v>
      </c>
      <c r="Z1" s="83"/>
    </row>
    <row r="2" spans="2:28" ht="16.5" thickTop="1" thickBot="1" x14ac:dyDescent="0.3">
      <c r="Y2" s="84"/>
      <c r="Z2" s="84"/>
    </row>
    <row r="3" spans="2:28" ht="16.5" thickTop="1" thickBot="1" x14ac:dyDescent="0.3">
      <c r="B3" s="19" t="s">
        <v>193</v>
      </c>
      <c r="C3" s="24" t="s">
        <v>195</v>
      </c>
      <c r="D3" s="25" t="s">
        <v>196</v>
      </c>
      <c r="E3" s="24" t="s">
        <v>197</v>
      </c>
      <c r="G3" s="19" t="s">
        <v>198</v>
      </c>
      <c r="H3" s="17" t="s">
        <v>194</v>
      </c>
      <c r="J3" s="19" t="s">
        <v>199</v>
      </c>
      <c r="K3" s="28" t="s">
        <v>244</v>
      </c>
      <c r="L3" s="28" t="s">
        <v>240</v>
      </c>
      <c r="M3" s="28" t="s">
        <v>242</v>
      </c>
      <c r="N3" s="28" t="s">
        <v>245</v>
      </c>
      <c r="O3" s="28" t="s">
        <v>246</v>
      </c>
      <c r="P3" s="28" t="s">
        <v>248</v>
      </c>
      <c r="Q3" s="28" t="s">
        <v>239</v>
      </c>
      <c r="R3" s="28" t="s">
        <v>251</v>
      </c>
      <c r="S3" s="28" t="s">
        <v>250</v>
      </c>
      <c r="T3" s="28" t="s">
        <v>249</v>
      </c>
      <c r="U3" s="28" t="s">
        <v>243</v>
      </c>
      <c r="Y3" s="57" t="s">
        <v>257</v>
      </c>
      <c r="Z3" s="58" t="s">
        <v>258</v>
      </c>
      <c r="AA3" s="57" t="s">
        <v>263</v>
      </c>
      <c r="AB3" s="57" t="s">
        <v>264</v>
      </c>
    </row>
    <row r="4" spans="2:28" ht="15.75" thickTop="1" x14ac:dyDescent="0.25">
      <c r="B4" s="20" t="s">
        <v>9</v>
      </c>
      <c r="C4" s="14">
        <v>7463</v>
      </c>
      <c r="D4" s="21">
        <v>4380</v>
      </c>
      <c r="E4" s="13">
        <f>+SUM(C4:D4)</f>
        <v>11843</v>
      </c>
      <c r="G4" s="26" t="s">
        <v>266</v>
      </c>
      <c r="H4" s="13">
        <f>+ROUND(SUMIF('Programación Medica'!I:I,'Resumen Programación'!G4,'Programación Medica'!Q:Q),0)</f>
        <v>0</v>
      </c>
      <c r="J4" s="1" t="s">
        <v>292</v>
      </c>
      <c r="K4" s="72">
        <f>+ROUND(SUMIFS('Programación No Medica'!$Q:$Q,'Programación No Medica'!$G:$G,'Resumen Programación'!K$3,'Programación No Medica'!$I:$I,'Resumen Programación'!$J4),0)</f>
        <v>0</v>
      </c>
      <c r="L4" s="72">
        <f>+ROUND(SUMIFS('Programación No Medica'!$Q:$Q,'Programación No Medica'!$G:$G,'Resumen Programación'!L$3,'Programación No Medica'!$I:$I,'Resumen Programación'!$J4),0)</f>
        <v>0</v>
      </c>
      <c r="M4" s="72">
        <f>+ROUND(SUMIFS('Programación No Medica'!$Q:$Q,'Programación No Medica'!$G:$G,'Resumen Programación'!M$3,'Programación No Medica'!$I:$I,'Resumen Programación'!$J4),0)</f>
        <v>0</v>
      </c>
      <c r="N4" s="72">
        <f>+ROUND(SUMIFS('Programación No Medica'!$Q:$Q,'Programación No Medica'!$G:$G,'Resumen Programación'!N$3,'Programación No Medica'!$I:$I,'Resumen Programación'!$J4),0)</f>
        <v>0</v>
      </c>
      <c r="O4" s="72">
        <f>+ROUND(SUMIFS('Programación No Medica'!$Q:$Q,'Programación No Medica'!$G:$G,'Resumen Programación'!O$3,'Programación No Medica'!$I:$I,'Resumen Programación'!$J4),0)</f>
        <v>0</v>
      </c>
      <c r="P4" s="72">
        <f>+ROUND(SUMIFS('Programación No Medica'!$Q:$Q,'Programación No Medica'!$G:$G,'Resumen Programación'!P$3,'Programación No Medica'!$I:$I,'Resumen Programación'!$J4),0)</f>
        <v>0</v>
      </c>
      <c r="Q4" s="72">
        <f>+ROUND(SUMIFS('Programación No Medica'!$Q:$Q,'Programación No Medica'!$G:$G,'Resumen Programación'!Q$3,'Programación No Medica'!$I:$I,'Resumen Programación'!$J4),0)</f>
        <v>0</v>
      </c>
      <c r="R4" s="72">
        <f>+ROUND(SUMIFS('Programación No Medica'!$Q:$Q,'Programación No Medica'!$G:$G,'Resumen Programación'!R$3,'Programación No Medica'!$I:$I,'Resumen Programación'!$J4),0)</f>
        <v>0</v>
      </c>
      <c r="S4" s="72">
        <f>+ROUND(SUMIFS('Programación No Medica'!$Q:$Q,'Programación No Medica'!$G:$G,'Resumen Programación'!S$3,'Programación No Medica'!$I:$I,'Resumen Programación'!$J4),0)</f>
        <v>0</v>
      </c>
      <c r="T4" s="72">
        <f>+ROUND(SUMIFS('Programación No Medica'!$Q:$Q,'Programación No Medica'!$G:$G,'Resumen Programación'!T$3,'Programación No Medica'!$I:$I,'Resumen Programación'!$J4),0)</f>
        <v>0</v>
      </c>
      <c r="U4" s="72">
        <f>+ROUND(SUMIFS('Programación No Medica'!$Q:$Q,'Programación No Medica'!$G:$G,'Resumen Programación'!U$3,'Programación No Medica'!$I:$I,'Resumen Programación'!$J4),0)</f>
        <v>0</v>
      </c>
      <c r="X4" t="s">
        <v>247</v>
      </c>
      <c r="Y4" s="13">
        <f>+SUMIFS('Programación Medica'!$J:$J,'Programación Medica'!$T:$T,"C")</f>
        <v>0</v>
      </c>
      <c r="Z4" s="21">
        <f>+SUMIFS('Programación Medica'!$J:$J,'Programación Medica'!$T:$T,"NC")</f>
        <v>0</v>
      </c>
      <c r="AA4" s="53">
        <f>+IFERROR(Y4/SUM(Y4:Z4),0)</f>
        <v>0</v>
      </c>
      <c r="AB4" s="53">
        <f>1-AA4</f>
        <v>1</v>
      </c>
    </row>
    <row r="5" spans="2:28" x14ac:dyDescent="0.25">
      <c r="B5" s="20" t="s">
        <v>10</v>
      </c>
      <c r="C5" s="14">
        <v>6827</v>
      </c>
      <c r="D5" s="21">
        <v>2724</v>
      </c>
      <c r="E5" s="13">
        <f t="shared" ref="E5:E67" si="0">+SUM(C5:D5)</f>
        <v>9551</v>
      </c>
      <c r="G5" s="26" t="s">
        <v>267</v>
      </c>
      <c r="H5" s="13">
        <f>+ROUND(SUMIF('Programación Medica'!I:I,'Resumen Programación'!G5,'Programación Medica'!Q:Q),0)</f>
        <v>0</v>
      </c>
      <c r="J5" s="1" t="s">
        <v>293</v>
      </c>
      <c r="K5" s="72">
        <f>+ROUND(SUMIFS('Programación No Medica'!$Q:$Q,'Programación No Medica'!$G:$G,'Resumen Programación'!K$3,'Programación No Medica'!$I:$I,'Resumen Programación'!$J5),0)</f>
        <v>0</v>
      </c>
      <c r="L5" s="72">
        <f>+ROUND(SUMIFS('Programación No Medica'!$Q:$Q,'Programación No Medica'!$G:$G,'Resumen Programación'!L$3,'Programación No Medica'!$I:$I,'Resumen Programación'!$J5),0)</f>
        <v>0</v>
      </c>
      <c r="M5" s="72">
        <f>+ROUND(SUMIFS('Programación No Medica'!$Q:$Q,'Programación No Medica'!$G:$G,'Resumen Programación'!M$3,'Programación No Medica'!$I:$I,'Resumen Programación'!$J5),0)</f>
        <v>0</v>
      </c>
      <c r="N5" s="72">
        <f>+ROUND(SUMIFS('Programación No Medica'!$Q:$Q,'Programación No Medica'!$G:$G,'Resumen Programación'!N$3,'Programación No Medica'!$I:$I,'Resumen Programación'!$J5),0)</f>
        <v>0</v>
      </c>
      <c r="O5" s="72">
        <f>+ROUND(SUMIFS('Programación No Medica'!$Q:$Q,'Programación No Medica'!$G:$G,'Resumen Programación'!O$3,'Programación No Medica'!$I:$I,'Resumen Programación'!$J5),0)</f>
        <v>0</v>
      </c>
      <c r="P5" s="72">
        <f>+ROUND(SUMIFS('Programación No Medica'!$Q:$Q,'Programación No Medica'!$G:$G,'Resumen Programación'!P$3,'Programación No Medica'!$I:$I,'Resumen Programación'!$J5),0)</f>
        <v>0</v>
      </c>
      <c r="Q5" s="72">
        <f>+ROUND(SUMIFS('Programación No Medica'!$Q:$Q,'Programación No Medica'!$G:$G,'Resumen Programación'!Q$3,'Programación No Medica'!$I:$I,'Resumen Programación'!$J5),0)</f>
        <v>0</v>
      </c>
      <c r="R5" s="72">
        <f>+ROUND(SUMIFS('Programación No Medica'!$Q:$Q,'Programación No Medica'!$G:$G,'Resumen Programación'!R$3,'Programación No Medica'!$I:$I,'Resumen Programación'!$J5),0)</f>
        <v>0</v>
      </c>
      <c r="S5" s="72">
        <f>+ROUND(SUMIFS('Programación No Medica'!$Q:$Q,'Programación No Medica'!$G:$G,'Resumen Programación'!S$3,'Programación No Medica'!$I:$I,'Resumen Programación'!$J5),0)</f>
        <v>0</v>
      </c>
      <c r="T5" s="72">
        <f>+ROUND(SUMIFS('Programación No Medica'!$Q:$Q,'Programación No Medica'!$G:$G,'Resumen Programación'!T$3,'Programación No Medica'!$I:$I,'Resumen Programación'!$J5),0)</f>
        <v>0</v>
      </c>
      <c r="U5" s="72">
        <f>+ROUND(SUMIFS('Programación No Medica'!$Q:$Q,'Programación No Medica'!$G:$G,'Resumen Programación'!U$3,'Programación No Medica'!$I:$I,'Resumen Programación'!$J5),0)</f>
        <v>0</v>
      </c>
      <c r="X5" t="s">
        <v>240</v>
      </c>
      <c r="Y5" s="13">
        <f>+SUMIFS('Programación No Medica'!$J:$J,'Programación No Medica'!$G:$G,'Resumen Programación'!$X5,'Programación No Medica'!$S:$S,"C")</f>
        <v>0</v>
      </c>
      <c r="Z5" s="21">
        <f>+SUMIFS('Programación No Medica'!$J:$J,'Programación No Medica'!$G:$G,'Resumen Programación'!$X5,'Programación No Medica'!$S:$S,"NC")</f>
        <v>0</v>
      </c>
      <c r="AA5" s="53">
        <f t="shared" ref="AA5:AA15" si="1">+IFERROR(Y5/SUM(Y5:Z5),0)</f>
        <v>0</v>
      </c>
      <c r="AB5" s="53">
        <f t="shared" ref="AB5:AB16" si="2">1-AA5</f>
        <v>1</v>
      </c>
    </row>
    <row r="6" spans="2:28" x14ac:dyDescent="0.25">
      <c r="B6" s="20" t="s">
        <v>11</v>
      </c>
      <c r="C6" s="14">
        <v>319</v>
      </c>
      <c r="D6" s="21">
        <v>80</v>
      </c>
      <c r="E6" s="13">
        <f t="shared" si="0"/>
        <v>399</v>
      </c>
      <c r="G6" s="26" t="s">
        <v>79</v>
      </c>
      <c r="H6" s="13">
        <f>+ROUND(SUMIF('Programación Medica'!I:I,'Resumen Programación'!G6,'Programación Medica'!Q:Q),0)</f>
        <v>0</v>
      </c>
      <c r="J6" s="1" t="s">
        <v>84</v>
      </c>
      <c r="K6" s="13">
        <f>+ROUND(SUMIFS('Programación No Medica'!$Q:$Q,'Programación No Medica'!$G:$G,'Resumen Programación'!K$3,'Programación No Medica'!$I:$I,'Resumen Programación'!$J6),0)</f>
        <v>0</v>
      </c>
      <c r="L6" s="13">
        <f>+ROUND(SUMIFS('Programación No Medica'!$Q:$Q,'Programación No Medica'!$G:$G,'Resumen Programación'!L$3,'Programación No Medica'!$I:$I,'Resumen Programación'!$J6),0)</f>
        <v>0</v>
      </c>
      <c r="M6" s="13">
        <f>+ROUND(SUMIFS('Programación No Medica'!$Q:$Q,'Programación No Medica'!$G:$G,'Resumen Programación'!M$3,'Programación No Medica'!$I:$I,'Resumen Programación'!$J6),0)</f>
        <v>0</v>
      </c>
      <c r="N6" s="13">
        <f>+ROUND(SUMIFS('Programación No Medica'!$Q:$Q,'Programación No Medica'!$G:$G,'Resumen Programación'!N$3,'Programación No Medica'!$I:$I,'Resumen Programación'!$J6),0)</f>
        <v>0</v>
      </c>
      <c r="O6" s="13">
        <f>+ROUND(SUMIFS('Programación No Medica'!$Q:$Q,'Programación No Medica'!$G:$G,'Resumen Programación'!O$3,'Programación No Medica'!$I:$I,'Resumen Programación'!$J6),0)</f>
        <v>0</v>
      </c>
      <c r="P6" s="13">
        <f>+ROUND(SUMIFS('Programación No Medica'!$Q:$Q,'Programación No Medica'!$G:$G,'Resumen Programación'!P$3,'Programación No Medica'!$I:$I,'Resumen Programación'!$J6),0)</f>
        <v>0</v>
      </c>
      <c r="Q6" s="13">
        <f>+ROUND(SUMIFS('Programación No Medica'!$Q:$Q,'Programación No Medica'!$G:$G,'Resumen Programación'!Q$3,'Programación No Medica'!$I:$I,'Resumen Programación'!$J6),0)</f>
        <v>0</v>
      </c>
      <c r="R6" s="13">
        <f>+ROUND(SUMIFS('Programación No Medica'!$Q:$Q,'Programación No Medica'!$G:$G,'Resumen Programación'!R$3,'Programación No Medica'!$I:$I,'Resumen Programación'!$J6),0)</f>
        <v>0</v>
      </c>
      <c r="S6" s="13">
        <f>+ROUND(SUMIFS('Programación No Medica'!$Q:$Q,'Programación No Medica'!$G:$G,'Resumen Programación'!S$3,'Programación No Medica'!$I:$I,'Resumen Programación'!$J6),0)</f>
        <v>0</v>
      </c>
      <c r="T6" s="13">
        <f>+ROUND(SUMIFS('Programación No Medica'!$Q:$Q,'Programación No Medica'!$G:$G,'Resumen Programación'!T$3,'Programación No Medica'!$I:$I,'Resumen Programación'!$J6),0)</f>
        <v>0</v>
      </c>
      <c r="U6" s="13">
        <f>+ROUND(SUMIFS('Programación No Medica'!$Q:$Q,'Programación No Medica'!$G:$G,'Resumen Programación'!U$3,'Programación No Medica'!$I:$I,'Resumen Programación'!$J6),0)</f>
        <v>0</v>
      </c>
      <c r="X6" t="s">
        <v>246</v>
      </c>
      <c r="Y6" s="13">
        <f>+SUMIFS('Programación No Medica'!$J:$J,'Programación No Medica'!$G:$G,'Resumen Programación'!$X6,'Programación No Medica'!$S:$S,"C")</f>
        <v>0</v>
      </c>
      <c r="Z6" s="21">
        <f>+SUMIFS('Programación No Medica'!$J:$J,'Programación No Medica'!$G:$G,'Resumen Programación'!$X6,'Programación No Medica'!$S:$S,"NC")</f>
        <v>0</v>
      </c>
      <c r="AA6" s="53">
        <f t="shared" si="1"/>
        <v>0</v>
      </c>
      <c r="AB6" s="53">
        <f t="shared" si="2"/>
        <v>1</v>
      </c>
    </row>
    <row r="7" spans="2:28" x14ac:dyDescent="0.25">
      <c r="B7" s="20" t="s">
        <v>12</v>
      </c>
      <c r="C7" s="14">
        <v>1801</v>
      </c>
      <c r="D7" s="21">
        <v>889</v>
      </c>
      <c r="E7" s="13">
        <f t="shared" si="0"/>
        <v>2690</v>
      </c>
      <c r="G7" s="26" t="s">
        <v>80</v>
      </c>
      <c r="H7" s="13">
        <f>+ROUND(SUMIF('Programación Medica'!I:I,'Resumen Programación'!G7,'Programación Medica'!Q:Q),0)</f>
        <v>0</v>
      </c>
      <c r="J7" s="1" t="s">
        <v>87</v>
      </c>
      <c r="K7" s="13">
        <f>+ROUND(SUMIFS('Programación No Medica'!$Q:$Q,'Programación No Medica'!$G:$G,'Resumen Programación'!K$3,'Programación No Medica'!$I:$I,'Resumen Programación'!$J7),0)</f>
        <v>0</v>
      </c>
      <c r="L7" s="13">
        <f>+ROUND(SUMIFS('Programación No Medica'!$Q:$Q,'Programación No Medica'!$G:$G,'Resumen Programación'!L$3,'Programación No Medica'!$I:$I,'Resumen Programación'!$J7),0)</f>
        <v>0</v>
      </c>
      <c r="M7" s="13">
        <f>+ROUND(SUMIFS('Programación No Medica'!$Q:$Q,'Programación No Medica'!$G:$G,'Resumen Programación'!M$3,'Programación No Medica'!$I:$I,'Resumen Programación'!$J7),0)</f>
        <v>0</v>
      </c>
      <c r="N7" s="13">
        <f>+ROUND(SUMIFS('Programación No Medica'!$Q:$Q,'Programación No Medica'!$G:$G,'Resumen Programación'!N$3,'Programación No Medica'!$I:$I,'Resumen Programación'!$J7),0)</f>
        <v>0</v>
      </c>
      <c r="O7" s="13">
        <f>+ROUND(SUMIFS('Programación No Medica'!$Q:$Q,'Programación No Medica'!$G:$G,'Resumen Programación'!O$3,'Programación No Medica'!$I:$I,'Resumen Programación'!$J7),0)</f>
        <v>0</v>
      </c>
      <c r="P7" s="13">
        <f>+ROUND(SUMIFS('Programación No Medica'!$Q:$Q,'Programación No Medica'!$G:$G,'Resumen Programación'!P$3,'Programación No Medica'!$I:$I,'Resumen Programación'!$J7),0)</f>
        <v>0</v>
      </c>
      <c r="Q7" s="13">
        <f>+ROUND(SUMIFS('Programación No Medica'!$Q:$Q,'Programación No Medica'!$G:$G,'Resumen Programación'!Q$3,'Programación No Medica'!$I:$I,'Resumen Programación'!$J7),0)</f>
        <v>0</v>
      </c>
      <c r="R7" s="13">
        <f>+ROUND(SUMIFS('Programación No Medica'!$Q:$Q,'Programación No Medica'!$G:$G,'Resumen Programación'!R$3,'Programación No Medica'!$I:$I,'Resumen Programación'!$J7),0)</f>
        <v>0</v>
      </c>
      <c r="S7" s="13">
        <f>+ROUND(SUMIFS('Programación No Medica'!$Q:$Q,'Programación No Medica'!$G:$G,'Resumen Programación'!S$3,'Programación No Medica'!$I:$I,'Resumen Programación'!$J7),0)</f>
        <v>0</v>
      </c>
      <c r="T7" s="13">
        <f>+ROUND(SUMIFS('Programación No Medica'!$Q:$Q,'Programación No Medica'!$G:$G,'Resumen Programación'!T$3,'Programación No Medica'!$I:$I,'Resumen Programación'!$J7),0)</f>
        <v>0</v>
      </c>
      <c r="U7" s="13">
        <f>+ROUND(SUMIFS('Programación No Medica'!$Q:$Q,'Programación No Medica'!$G:$G,'Resumen Programación'!U$3,'Programación No Medica'!$I:$I,'Resumen Programación'!$J7),0)</f>
        <v>0</v>
      </c>
      <c r="X7" t="s">
        <v>248</v>
      </c>
      <c r="Y7" s="13">
        <f>+SUMIFS('Programación No Medica'!$J:$J,'Programación No Medica'!$G:$G,'Resumen Programación'!$X7,'Programación No Medica'!$S:$S,"C")</f>
        <v>0</v>
      </c>
      <c r="Z7" s="21">
        <f>+SUMIFS('Programación No Medica'!$J:$J,'Programación No Medica'!$G:$G,'Resumen Programación'!$X7,'Programación No Medica'!$S:$S,"NC")</f>
        <v>0</v>
      </c>
      <c r="AA7" s="53">
        <f t="shared" si="1"/>
        <v>0</v>
      </c>
      <c r="AB7" s="53">
        <f t="shared" si="2"/>
        <v>1</v>
      </c>
    </row>
    <row r="8" spans="2:28" x14ac:dyDescent="0.25">
      <c r="B8" s="20" t="s">
        <v>13</v>
      </c>
      <c r="C8" s="14">
        <v>4972</v>
      </c>
      <c r="D8" s="21">
        <v>1509</v>
      </c>
      <c r="E8" s="13">
        <f t="shared" si="0"/>
        <v>6481</v>
      </c>
      <c r="G8" s="26" t="s">
        <v>81</v>
      </c>
      <c r="H8" s="13">
        <f>+ROUND(SUMIF('Programación Medica'!I:I,'Resumen Programación'!G8,'Programación Medica'!Q:Q),0)</f>
        <v>0</v>
      </c>
      <c r="J8" s="1" t="s">
        <v>144</v>
      </c>
      <c r="K8" s="13">
        <f>+ROUND(SUMIFS('Programación No Medica'!$Q:$Q,'Programación No Medica'!$G:$G,'Resumen Programación'!K$3,'Programación No Medica'!$I:$I,'Resumen Programación'!$J8),0)</f>
        <v>0</v>
      </c>
      <c r="L8" s="13">
        <f>+ROUND(SUMIFS('Programación No Medica'!$Q:$Q,'Programación No Medica'!$G:$G,'Resumen Programación'!L$3,'Programación No Medica'!$I:$I,'Resumen Programación'!$J8),0)</f>
        <v>0</v>
      </c>
      <c r="M8" s="13">
        <f>+ROUND(SUMIFS('Programación No Medica'!$Q:$Q,'Programación No Medica'!$G:$G,'Resumen Programación'!M$3,'Programación No Medica'!$I:$I,'Resumen Programación'!$J8),0)</f>
        <v>0</v>
      </c>
      <c r="N8" s="13">
        <f>+ROUND(SUMIFS('Programación No Medica'!$Q:$Q,'Programación No Medica'!$G:$G,'Resumen Programación'!N$3,'Programación No Medica'!$I:$I,'Resumen Programación'!$J8),0)</f>
        <v>0</v>
      </c>
      <c r="O8" s="13">
        <f>+ROUND(SUMIFS('Programación No Medica'!$Q:$Q,'Programación No Medica'!$G:$G,'Resumen Programación'!O$3,'Programación No Medica'!$I:$I,'Resumen Programación'!$J8),0)</f>
        <v>0</v>
      </c>
      <c r="P8" s="13">
        <f>+ROUND(SUMIFS('Programación No Medica'!$Q:$Q,'Programación No Medica'!$G:$G,'Resumen Programación'!P$3,'Programación No Medica'!$I:$I,'Resumen Programación'!$J8),0)</f>
        <v>0</v>
      </c>
      <c r="Q8" s="13">
        <f>+ROUND(SUMIFS('Programación No Medica'!$Q:$Q,'Programación No Medica'!$G:$G,'Resumen Programación'!Q$3,'Programación No Medica'!$I:$I,'Resumen Programación'!$J8),0)</f>
        <v>0</v>
      </c>
      <c r="R8" s="13">
        <f>+ROUND(SUMIFS('Programación No Medica'!$Q:$Q,'Programación No Medica'!$G:$G,'Resumen Programación'!R$3,'Programación No Medica'!$I:$I,'Resumen Programación'!$J8),0)</f>
        <v>0</v>
      </c>
      <c r="S8" s="13">
        <f>+ROUND(SUMIFS('Programación No Medica'!$Q:$Q,'Programación No Medica'!$G:$G,'Resumen Programación'!S$3,'Programación No Medica'!$I:$I,'Resumen Programación'!$J8),0)</f>
        <v>0</v>
      </c>
      <c r="T8" s="13">
        <f>+ROUND(SUMIFS('Programación No Medica'!$Q:$Q,'Programación No Medica'!$G:$G,'Resumen Programación'!T$3,'Programación No Medica'!$I:$I,'Resumen Programación'!$J8),0)</f>
        <v>0</v>
      </c>
      <c r="U8" s="13">
        <f>+ROUND(SUMIFS('Programación No Medica'!$Q:$Q,'Programación No Medica'!$G:$G,'Resumen Programación'!U$3,'Programación No Medica'!$I:$I,'Resumen Programación'!$J8),0)</f>
        <v>0</v>
      </c>
      <c r="X8" t="s">
        <v>245</v>
      </c>
      <c r="Y8" s="13">
        <f>+SUMIFS('Programación No Medica'!$J:$J,'Programación No Medica'!$G:$G,'Resumen Programación'!$X8,'Programación No Medica'!$S:$S,"C")</f>
        <v>0</v>
      </c>
      <c r="Z8" s="21">
        <f>+SUMIFS('Programación No Medica'!$J:$J,'Programación No Medica'!$G:$G,'Resumen Programación'!$X8,'Programación No Medica'!$S:$S,"NC")</f>
        <v>0</v>
      </c>
      <c r="AA8" s="53">
        <f t="shared" si="1"/>
        <v>0</v>
      </c>
      <c r="AB8" s="53">
        <f t="shared" si="2"/>
        <v>1</v>
      </c>
    </row>
    <row r="9" spans="2:28" x14ac:dyDescent="0.25">
      <c r="B9" s="20" t="s">
        <v>14</v>
      </c>
      <c r="C9" s="14">
        <v>316</v>
      </c>
      <c r="D9" s="21">
        <v>142</v>
      </c>
      <c r="E9" s="13">
        <f t="shared" si="0"/>
        <v>458</v>
      </c>
      <c r="G9" s="26" t="s">
        <v>82</v>
      </c>
      <c r="H9" s="13">
        <f>+ROUND(SUMIF('Programación Medica'!I:I,'Resumen Programación'!G9,'Programación Medica'!Q:Q),0)</f>
        <v>0</v>
      </c>
      <c r="J9" s="1" t="s">
        <v>121</v>
      </c>
      <c r="K9" s="13">
        <f>+ROUND(SUMIFS('Programación No Medica'!$Q:$Q,'Programación No Medica'!$G:$G,'Resumen Programación'!K$3,'Programación No Medica'!$I:$I,'Resumen Programación'!$J9),0)</f>
        <v>0</v>
      </c>
      <c r="L9" s="13">
        <f>+ROUND(SUMIFS('Programación No Medica'!$Q:$Q,'Programación No Medica'!$G:$G,'Resumen Programación'!L$3,'Programación No Medica'!$I:$I,'Resumen Programación'!$J9),0)</f>
        <v>0</v>
      </c>
      <c r="M9" s="13">
        <f>+ROUND(SUMIFS('Programación No Medica'!$Q:$Q,'Programación No Medica'!$G:$G,'Resumen Programación'!M$3,'Programación No Medica'!$I:$I,'Resumen Programación'!$J9),0)</f>
        <v>0</v>
      </c>
      <c r="N9" s="13">
        <f>+ROUND(SUMIFS('Programación No Medica'!$Q:$Q,'Programación No Medica'!$G:$G,'Resumen Programación'!N$3,'Programación No Medica'!$I:$I,'Resumen Programación'!$J9),0)</f>
        <v>0</v>
      </c>
      <c r="O9" s="13">
        <f>+ROUND(SUMIFS('Programación No Medica'!$Q:$Q,'Programación No Medica'!$G:$G,'Resumen Programación'!O$3,'Programación No Medica'!$I:$I,'Resumen Programación'!$J9),0)</f>
        <v>0</v>
      </c>
      <c r="P9" s="13">
        <f>+ROUND(SUMIFS('Programación No Medica'!$Q:$Q,'Programación No Medica'!$G:$G,'Resumen Programación'!P$3,'Programación No Medica'!$I:$I,'Resumen Programación'!$J9),0)</f>
        <v>0</v>
      </c>
      <c r="Q9" s="13">
        <f>+ROUND(SUMIFS('Programación No Medica'!$Q:$Q,'Programación No Medica'!$G:$G,'Resumen Programación'!Q$3,'Programación No Medica'!$I:$I,'Resumen Programación'!$J9),0)</f>
        <v>0</v>
      </c>
      <c r="R9" s="13">
        <f>+ROUND(SUMIFS('Programación No Medica'!$Q:$Q,'Programación No Medica'!$G:$G,'Resumen Programación'!R$3,'Programación No Medica'!$I:$I,'Resumen Programación'!$J9),0)</f>
        <v>0</v>
      </c>
      <c r="S9" s="13">
        <f>+ROUND(SUMIFS('Programación No Medica'!$Q:$Q,'Programación No Medica'!$G:$G,'Resumen Programación'!S$3,'Programación No Medica'!$I:$I,'Resumen Programación'!$J9),0)</f>
        <v>0</v>
      </c>
      <c r="T9" s="13">
        <f>+ROUND(SUMIFS('Programación No Medica'!$Q:$Q,'Programación No Medica'!$G:$G,'Resumen Programación'!T$3,'Programación No Medica'!$I:$I,'Resumen Programación'!$J9),0)</f>
        <v>0</v>
      </c>
      <c r="U9" s="13">
        <f>+ROUND(SUMIFS('Programación No Medica'!$Q:$Q,'Programación No Medica'!$G:$G,'Resumen Programación'!U$3,'Programación No Medica'!$I:$I,'Resumen Programación'!$J9),0)</f>
        <v>0</v>
      </c>
      <c r="X9" t="s">
        <v>242</v>
      </c>
      <c r="Y9" s="13">
        <f>+SUMIFS('Programación No Medica'!$J:$J,'Programación No Medica'!$G:$G,'Resumen Programación'!$X9,'Programación No Medica'!$S:$S,"C")</f>
        <v>0</v>
      </c>
      <c r="Z9" s="21">
        <f>+SUMIFS('Programación No Medica'!$J:$J,'Programación No Medica'!$G:$G,'Resumen Programación'!$X9,'Programación No Medica'!$S:$S,"NC")</f>
        <v>0</v>
      </c>
      <c r="AA9" s="53">
        <f t="shared" si="1"/>
        <v>0</v>
      </c>
      <c r="AB9" s="53">
        <f t="shared" si="2"/>
        <v>1</v>
      </c>
    </row>
    <row r="10" spans="2:28" x14ac:dyDescent="0.25">
      <c r="B10" s="20" t="s">
        <v>15</v>
      </c>
      <c r="C10" s="14">
        <v>4049</v>
      </c>
      <c r="D10" s="21">
        <v>2164</v>
      </c>
      <c r="E10" s="13">
        <f t="shared" si="0"/>
        <v>6213</v>
      </c>
      <c r="G10" s="26" t="s">
        <v>83</v>
      </c>
      <c r="H10" s="13">
        <f>+ROUND(SUMIF('Programación Medica'!I:I,'Resumen Programación'!G10,'Programación Medica'!Q:Q),0)</f>
        <v>0</v>
      </c>
      <c r="J10" s="1" t="s">
        <v>151</v>
      </c>
      <c r="K10" s="13">
        <f>+ROUND(SUMIFS('Programación No Medica'!$Q:$Q,'Programación No Medica'!$G:$G,'Resumen Programación'!K$3,'Programación No Medica'!$I:$I,'Resumen Programación'!$J10),0)</f>
        <v>0</v>
      </c>
      <c r="L10" s="13">
        <f>+ROUND(SUMIFS('Programación No Medica'!$Q:$Q,'Programación No Medica'!$G:$G,'Resumen Programación'!L$3,'Programación No Medica'!$I:$I,'Resumen Programación'!$J10),0)</f>
        <v>0</v>
      </c>
      <c r="M10" s="13">
        <f>+ROUND(SUMIFS('Programación No Medica'!$Q:$Q,'Programación No Medica'!$G:$G,'Resumen Programación'!M$3,'Programación No Medica'!$I:$I,'Resumen Programación'!$J10),0)</f>
        <v>0</v>
      </c>
      <c r="N10" s="13">
        <f>+ROUND(SUMIFS('Programación No Medica'!$Q:$Q,'Programación No Medica'!$G:$G,'Resumen Programación'!N$3,'Programación No Medica'!$I:$I,'Resumen Programación'!$J10),0)</f>
        <v>0</v>
      </c>
      <c r="O10" s="13">
        <f>+ROUND(SUMIFS('Programación No Medica'!$Q:$Q,'Programación No Medica'!$G:$G,'Resumen Programación'!O$3,'Programación No Medica'!$I:$I,'Resumen Programación'!$J10),0)</f>
        <v>0</v>
      </c>
      <c r="P10" s="13">
        <f>+ROUND(SUMIFS('Programación No Medica'!$Q:$Q,'Programación No Medica'!$G:$G,'Resumen Programación'!P$3,'Programación No Medica'!$I:$I,'Resumen Programación'!$J10),0)</f>
        <v>0</v>
      </c>
      <c r="Q10" s="13">
        <f>+ROUND(SUMIFS('Programación No Medica'!$Q:$Q,'Programación No Medica'!$G:$G,'Resumen Programación'!Q$3,'Programación No Medica'!$I:$I,'Resumen Programación'!$J10),0)</f>
        <v>0</v>
      </c>
      <c r="R10" s="13">
        <f>+ROUND(SUMIFS('Programación No Medica'!$Q:$Q,'Programación No Medica'!$G:$G,'Resumen Programación'!R$3,'Programación No Medica'!$I:$I,'Resumen Programación'!$J10),0)</f>
        <v>0</v>
      </c>
      <c r="S10" s="13">
        <f>+ROUND(SUMIFS('Programación No Medica'!$Q:$Q,'Programación No Medica'!$G:$G,'Resumen Programación'!S$3,'Programación No Medica'!$I:$I,'Resumen Programación'!$J10),0)</f>
        <v>0</v>
      </c>
      <c r="T10" s="13">
        <f>+ROUND(SUMIFS('Programación No Medica'!$Q:$Q,'Programación No Medica'!$G:$G,'Resumen Programación'!T$3,'Programación No Medica'!$I:$I,'Resumen Programación'!$J10),0)</f>
        <v>0</v>
      </c>
      <c r="U10" s="13">
        <f>+ROUND(SUMIFS('Programación No Medica'!$Q:$Q,'Programación No Medica'!$G:$G,'Resumen Programación'!U$3,'Programación No Medica'!$I:$I,'Resumen Programación'!$J10),0)</f>
        <v>0</v>
      </c>
      <c r="X10" t="s">
        <v>239</v>
      </c>
      <c r="Y10" s="13">
        <f>+SUMIFS('Programación No Medica'!$J:$J,'Programación No Medica'!$G:$G,'Resumen Programación'!$X10,'Programación No Medica'!$S:$S,"C")</f>
        <v>0</v>
      </c>
      <c r="Z10" s="21">
        <f>+SUMIFS('Programación No Medica'!$J:$J,'Programación No Medica'!$G:$G,'Resumen Programación'!$X10,'Programación No Medica'!$S:$S,"NC")</f>
        <v>0</v>
      </c>
      <c r="AA10" s="53">
        <f t="shared" si="1"/>
        <v>0</v>
      </c>
      <c r="AB10" s="53">
        <f t="shared" si="2"/>
        <v>1</v>
      </c>
    </row>
    <row r="11" spans="2:28" x14ac:dyDescent="0.25">
      <c r="B11" s="20" t="s">
        <v>16</v>
      </c>
      <c r="C11" s="14">
        <v>1078</v>
      </c>
      <c r="D11" s="21">
        <v>745</v>
      </c>
      <c r="E11" s="13">
        <f t="shared" si="0"/>
        <v>1823</v>
      </c>
      <c r="G11" s="26" t="s">
        <v>268</v>
      </c>
      <c r="H11" s="13">
        <f>+ROUND(SUMIF('Programación Medica'!I:I,'Resumen Programación'!G11,'Programación Medica'!Q:Q),0)</f>
        <v>0</v>
      </c>
      <c r="J11" s="1" t="s">
        <v>152</v>
      </c>
      <c r="K11" s="13">
        <f>+ROUND(SUMIFS('Programación No Medica'!$Q:$Q,'Programación No Medica'!$G:$G,'Resumen Programación'!K$3,'Programación No Medica'!$I:$I,'Resumen Programación'!$J11),0)</f>
        <v>0</v>
      </c>
      <c r="L11" s="13">
        <f>+ROUND(SUMIFS('Programación No Medica'!$Q:$Q,'Programación No Medica'!$G:$G,'Resumen Programación'!L$3,'Programación No Medica'!$I:$I,'Resumen Programación'!$J11),0)</f>
        <v>0</v>
      </c>
      <c r="M11" s="13">
        <f>+ROUND(SUMIFS('Programación No Medica'!$Q:$Q,'Programación No Medica'!$G:$G,'Resumen Programación'!M$3,'Programación No Medica'!$I:$I,'Resumen Programación'!$J11),0)</f>
        <v>0</v>
      </c>
      <c r="N11" s="13">
        <f>+ROUND(SUMIFS('Programación No Medica'!$Q:$Q,'Programación No Medica'!$G:$G,'Resumen Programación'!N$3,'Programación No Medica'!$I:$I,'Resumen Programación'!$J11),0)</f>
        <v>0</v>
      </c>
      <c r="O11" s="13">
        <f>+ROUND(SUMIFS('Programación No Medica'!$Q:$Q,'Programación No Medica'!$G:$G,'Resumen Programación'!O$3,'Programación No Medica'!$I:$I,'Resumen Programación'!$J11),0)</f>
        <v>0</v>
      </c>
      <c r="P11" s="13">
        <f>+ROUND(SUMIFS('Programación No Medica'!$Q:$Q,'Programación No Medica'!$G:$G,'Resumen Programación'!P$3,'Programación No Medica'!$I:$I,'Resumen Programación'!$J11),0)</f>
        <v>0</v>
      </c>
      <c r="Q11" s="13">
        <f>+ROUND(SUMIFS('Programación No Medica'!$Q:$Q,'Programación No Medica'!$G:$G,'Resumen Programación'!Q$3,'Programación No Medica'!$I:$I,'Resumen Programación'!$J11),0)</f>
        <v>0</v>
      </c>
      <c r="R11" s="13">
        <f>+ROUND(SUMIFS('Programación No Medica'!$Q:$Q,'Programación No Medica'!$G:$G,'Resumen Programación'!R$3,'Programación No Medica'!$I:$I,'Resumen Programación'!$J11),0)</f>
        <v>0</v>
      </c>
      <c r="S11" s="13">
        <f>+ROUND(SUMIFS('Programación No Medica'!$Q:$Q,'Programación No Medica'!$G:$G,'Resumen Programación'!S$3,'Programación No Medica'!$I:$I,'Resumen Programación'!$J11),0)</f>
        <v>0</v>
      </c>
      <c r="T11" s="13">
        <f>+ROUND(SUMIFS('Programación No Medica'!$Q:$Q,'Programación No Medica'!$G:$G,'Resumen Programación'!T$3,'Programación No Medica'!$I:$I,'Resumen Programación'!$J11),0)</f>
        <v>0</v>
      </c>
      <c r="U11" s="13">
        <f>+ROUND(SUMIFS('Programación No Medica'!$Q:$Q,'Programación No Medica'!$G:$G,'Resumen Programación'!U$3,'Programación No Medica'!$I:$I,'Resumen Programación'!$J11),0)</f>
        <v>0</v>
      </c>
      <c r="X11" t="s">
        <v>249</v>
      </c>
      <c r="Y11" s="13">
        <f>+SUMIFS('Programación No Medica'!$J:$J,'Programación No Medica'!$G:$G,'Resumen Programación'!$X11,'Programación No Medica'!$S:$S,"C")</f>
        <v>0</v>
      </c>
      <c r="Z11" s="21">
        <f>+SUMIFS('Programación No Medica'!$J:$J,'Programación No Medica'!$G:$G,'Resumen Programación'!$X11,'Programación No Medica'!$S:$S,"NC")</f>
        <v>0</v>
      </c>
      <c r="AA11" s="53">
        <f t="shared" si="1"/>
        <v>0</v>
      </c>
      <c r="AB11" s="53">
        <f t="shared" si="2"/>
        <v>1</v>
      </c>
    </row>
    <row r="12" spans="2:28" x14ac:dyDescent="0.25">
      <c r="B12" s="20" t="s">
        <v>17</v>
      </c>
      <c r="C12" s="14">
        <v>3899</v>
      </c>
      <c r="D12" s="21">
        <v>1132</v>
      </c>
      <c r="E12" s="13">
        <f t="shared" si="0"/>
        <v>5031</v>
      </c>
      <c r="G12" s="26" t="s">
        <v>86</v>
      </c>
      <c r="H12" s="13">
        <f>+ROUND(SUMIF('Programación Medica'!I:I,'Resumen Programación'!G12,'Programación Medica'!Q:Q),0)</f>
        <v>0</v>
      </c>
      <c r="J12" s="1" t="s">
        <v>122</v>
      </c>
      <c r="K12" s="13">
        <f>+ROUND(SUMIFS('Programación No Medica'!$Q:$Q,'Programación No Medica'!$G:$G,'Resumen Programación'!K$3,'Programación No Medica'!$I:$I,'Resumen Programación'!$J12),0)</f>
        <v>0</v>
      </c>
      <c r="L12" s="13">
        <f>+ROUND(SUMIFS('Programación No Medica'!$Q:$Q,'Programación No Medica'!$G:$G,'Resumen Programación'!L$3,'Programación No Medica'!$I:$I,'Resumen Programación'!$J12),0)</f>
        <v>0</v>
      </c>
      <c r="M12" s="13">
        <f>+ROUND(SUMIFS('Programación No Medica'!$Q:$Q,'Programación No Medica'!$G:$G,'Resumen Programación'!M$3,'Programación No Medica'!$I:$I,'Resumen Programación'!$J12),0)</f>
        <v>0</v>
      </c>
      <c r="N12" s="13">
        <f>+ROUND(SUMIFS('Programación No Medica'!$Q:$Q,'Programación No Medica'!$G:$G,'Resumen Programación'!N$3,'Programación No Medica'!$I:$I,'Resumen Programación'!$J12),0)</f>
        <v>0</v>
      </c>
      <c r="O12" s="13">
        <f>+ROUND(SUMIFS('Programación No Medica'!$Q:$Q,'Programación No Medica'!$G:$G,'Resumen Programación'!O$3,'Programación No Medica'!$I:$I,'Resumen Programación'!$J12),0)</f>
        <v>0</v>
      </c>
      <c r="P12" s="13">
        <f>+ROUND(SUMIFS('Programación No Medica'!$Q:$Q,'Programación No Medica'!$G:$G,'Resumen Programación'!P$3,'Programación No Medica'!$I:$I,'Resumen Programación'!$J12),0)</f>
        <v>0</v>
      </c>
      <c r="Q12" s="13">
        <f>+ROUND(SUMIFS('Programación No Medica'!$Q:$Q,'Programación No Medica'!$G:$G,'Resumen Programación'!Q$3,'Programación No Medica'!$I:$I,'Resumen Programación'!$J12),0)</f>
        <v>0</v>
      </c>
      <c r="R12" s="13">
        <f>+ROUND(SUMIFS('Programación No Medica'!$Q:$Q,'Programación No Medica'!$G:$G,'Resumen Programación'!R$3,'Programación No Medica'!$I:$I,'Resumen Programación'!$J12),0)</f>
        <v>0</v>
      </c>
      <c r="S12" s="13">
        <f>+ROUND(SUMIFS('Programación No Medica'!$Q:$Q,'Programación No Medica'!$G:$G,'Resumen Programación'!S$3,'Programación No Medica'!$I:$I,'Resumen Programación'!$J12),0)</f>
        <v>0</v>
      </c>
      <c r="T12" s="13">
        <f>+ROUND(SUMIFS('Programación No Medica'!$Q:$Q,'Programación No Medica'!$G:$G,'Resumen Programación'!T$3,'Programación No Medica'!$I:$I,'Resumen Programación'!$J12),0)</f>
        <v>0</v>
      </c>
      <c r="U12" s="13">
        <f>+ROUND(SUMIFS('Programación No Medica'!$Q:$Q,'Programación No Medica'!$G:$G,'Resumen Programación'!U$3,'Programación No Medica'!$I:$I,'Resumen Programación'!$J12),0)</f>
        <v>0</v>
      </c>
      <c r="X12" t="s">
        <v>244</v>
      </c>
      <c r="Y12" s="13">
        <f>+SUMIFS('Programación No Medica'!$J:$J,'Programación No Medica'!$G:$G,'Resumen Programación'!$X12,'Programación No Medica'!$S:$S,"C")</f>
        <v>0</v>
      </c>
      <c r="Z12" s="21">
        <f>+SUMIFS('Programación No Medica'!$J:$J,'Programación No Medica'!$G:$G,'Resumen Programación'!$X12,'Programación No Medica'!$S:$S,"NC")</f>
        <v>0</v>
      </c>
      <c r="AA12" s="53">
        <f t="shared" si="1"/>
        <v>0</v>
      </c>
      <c r="AB12" s="53">
        <f t="shared" si="2"/>
        <v>1</v>
      </c>
    </row>
    <row r="13" spans="2:28" x14ac:dyDescent="0.25">
      <c r="B13" s="20" t="s">
        <v>18</v>
      </c>
      <c r="C13" s="14">
        <v>1320</v>
      </c>
      <c r="D13" s="21">
        <v>591</v>
      </c>
      <c r="E13" s="13">
        <f t="shared" si="0"/>
        <v>1911</v>
      </c>
      <c r="G13" s="26" t="s">
        <v>269</v>
      </c>
      <c r="H13" s="13">
        <f>+ROUND(SUMIF('Programación Medica'!I:I,'Resumen Programación'!G13,'Programación Medica'!Q:Q),0)</f>
        <v>0</v>
      </c>
      <c r="J13" s="1" t="s">
        <v>90</v>
      </c>
      <c r="K13" s="13">
        <f>+ROUND(SUMIFS('Programación No Medica'!$Q:$Q,'Programación No Medica'!$G:$G,'Resumen Programación'!K$3,'Programación No Medica'!$I:$I,'Resumen Programación'!$J13),0)</f>
        <v>0</v>
      </c>
      <c r="L13" s="13">
        <f>+ROUND(SUMIFS('Programación No Medica'!$Q:$Q,'Programación No Medica'!$G:$G,'Resumen Programación'!L$3,'Programación No Medica'!$I:$I,'Resumen Programación'!$J13),0)</f>
        <v>0</v>
      </c>
      <c r="M13" s="13">
        <f>+ROUND(SUMIFS('Programación No Medica'!$Q:$Q,'Programación No Medica'!$G:$G,'Resumen Programación'!M$3,'Programación No Medica'!$I:$I,'Resumen Programación'!$J13),0)</f>
        <v>0</v>
      </c>
      <c r="N13" s="13">
        <f>+ROUND(SUMIFS('Programación No Medica'!$Q:$Q,'Programación No Medica'!$G:$G,'Resumen Programación'!N$3,'Programación No Medica'!$I:$I,'Resumen Programación'!$J13),0)</f>
        <v>0</v>
      </c>
      <c r="O13" s="13">
        <f>+ROUND(SUMIFS('Programación No Medica'!$Q:$Q,'Programación No Medica'!$G:$G,'Resumen Programación'!O$3,'Programación No Medica'!$I:$I,'Resumen Programación'!$J13),0)</f>
        <v>0</v>
      </c>
      <c r="P13" s="13">
        <f>+ROUND(SUMIFS('Programación No Medica'!$Q:$Q,'Programación No Medica'!$G:$G,'Resumen Programación'!P$3,'Programación No Medica'!$I:$I,'Resumen Programación'!$J13),0)</f>
        <v>0</v>
      </c>
      <c r="Q13" s="13">
        <f>+ROUND(SUMIFS('Programación No Medica'!$Q:$Q,'Programación No Medica'!$G:$G,'Resumen Programación'!Q$3,'Programación No Medica'!$I:$I,'Resumen Programación'!$J13),0)</f>
        <v>0</v>
      </c>
      <c r="R13" s="13">
        <f>+ROUND(SUMIFS('Programación No Medica'!$Q:$Q,'Programación No Medica'!$G:$G,'Resumen Programación'!R$3,'Programación No Medica'!$I:$I,'Resumen Programación'!$J13),0)</f>
        <v>0</v>
      </c>
      <c r="S13" s="13">
        <f>+ROUND(SUMIFS('Programación No Medica'!$Q:$Q,'Programación No Medica'!$G:$G,'Resumen Programación'!S$3,'Programación No Medica'!$I:$I,'Resumen Programación'!$J13),0)</f>
        <v>0</v>
      </c>
      <c r="T13" s="13">
        <f>+ROUND(SUMIFS('Programación No Medica'!$Q:$Q,'Programación No Medica'!$G:$G,'Resumen Programación'!T$3,'Programación No Medica'!$I:$I,'Resumen Programación'!$J13),0)</f>
        <v>0</v>
      </c>
      <c r="U13" s="13">
        <f>+ROUND(SUMIFS('Programación No Medica'!$Q:$Q,'Programación No Medica'!$G:$G,'Resumen Programación'!U$3,'Programación No Medica'!$I:$I,'Resumen Programación'!$J13),0)</f>
        <v>0</v>
      </c>
      <c r="X13" t="s">
        <v>250</v>
      </c>
      <c r="Y13" s="13">
        <f>+SUMIFS('Programación No Medica'!$J:$J,'Programación No Medica'!$G:$G,'Resumen Programación'!$X13,'Programación No Medica'!$S:$S,"C")</f>
        <v>0</v>
      </c>
      <c r="Z13" s="21">
        <f>+SUMIFS('Programación No Medica'!$J:$J,'Programación No Medica'!$G:$G,'Resumen Programación'!$X13,'Programación No Medica'!$S:$S,"NC")</f>
        <v>0</v>
      </c>
      <c r="AA13" s="53">
        <f t="shared" si="1"/>
        <v>0</v>
      </c>
      <c r="AB13" s="53">
        <f t="shared" si="2"/>
        <v>1</v>
      </c>
    </row>
    <row r="14" spans="2:28" x14ac:dyDescent="0.25">
      <c r="B14" s="20" t="s">
        <v>19</v>
      </c>
      <c r="C14" s="14">
        <v>3093</v>
      </c>
      <c r="D14" s="21">
        <v>1636</v>
      </c>
      <c r="E14" s="13">
        <f t="shared" si="0"/>
        <v>4729</v>
      </c>
      <c r="G14" s="26" t="s">
        <v>270</v>
      </c>
      <c r="H14" s="13">
        <f>+ROUND(SUMIF('Programación Medica'!I:I,'Resumen Programación'!G14,'Programación Medica'!Q:Q),0)</f>
        <v>0</v>
      </c>
      <c r="J14" s="1" t="s">
        <v>153</v>
      </c>
      <c r="K14" s="13">
        <f>+ROUND(SUMIFS('Programación No Medica'!$Q:$Q,'Programación No Medica'!$G:$G,'Resumen Programación'!K$3,'Programación No Medica'!$I:$I,'Resumen Programación'!$J14),0)</f>
        <v>0</v>
      </c>
      <c r="L14" s="13">
        <f>+ROUND(SUMIFS('Programación No Medica'!$Q:$Q,'Programación No Medica'!$G:$G,'Resumen Programación'!L$3,'Programación No Medica'!$I:$I,'Resumen Programación'!$J14),0)</f>
        <v>0</v>
      </c>
      <c r="M14" s="13">
        <f>+ROUND(SUMIFS('Programación No Medica'!$Q:$Q,'Programación No Medica'!$G:$G,'Resumen Programación'!M$3,'Programación No Medica'!$I:$I,'Resumen Programación'!$J14),0)</f>
        <v>0</v>
      </c>
      <c r="N14" s="13">
        <f>+ROUND(SUMIFS('Programación No Medica'!$Q:$Q,'Programación No Medica'!$G:$G,'Resumen Programación'!N$3,'Programación No Medica'!$I:$I,'Resumen Programación'!$J14),0)</f>
        <v>0</v>
      </c>
      <c r="O14" s="13">
        <f>+ROUND(SUMIFS('Programación No Medica'!$Q:$Q,'Programación No Medica'!$G:$G,'Resumen Programación'!O$3,'Programación No Medica'!$I:$I,'Resumen Programación'!$J14),0)</f>
        <v>0</v>
      </c>
      <c r="P14" s="13">
        <f>+ROUND(SUMIFS('Programación No Medica'!$Q:$Q,'Programación No Medica'!$G:$G,'Resumen Programación'!P$3,'Programación No Medica'!$I:$I,'Resumen Programación'!$J14),0)</f>
        <v>0</v>
      </c>
      <c r="Q14" s="13">
        <f>+ROUND(SUMIFS('Programación No Medica'!$Q:$Q,'Programación No Medica'!$G:$G,'Resumen Programación'!Q$3,'Programación No Medica'!$I:$I,'Resumen Programación'!$J14),0)</f>
        <v>0</v>
      </c>
      <c r="R14" s="13">
        <f>+ROUND(SUMIFS('Programación No Medica'!$Q:$Q,'Programación No Medica'!$G:$G,'Resumen Programación'!R$3,'Programación No Medica'!$I:$I,'Resumen Programación'!$J14),0)</f>
        <v>0</v>
      </c>
      <c r="S14" s="13">
        <f>+ROUND(SUMIFS('Programación No Medica'!$Q:$Q,'Programación No Medica'!$G:$G,'Resumen Programación'!S$3,'Programación No Medica'!$I:$I,'Resumen Programación'!$J14),0)</f>
        <v>0</v>
      </c>
      <c r="T14" s="13">
        <f>+ROUND(SUMIFS('Programación No Medica'!$Q:$Q,'Programación No Medica'!$G:$G,'Resumen Programación'!T$3,'Programación No Medica'!$I:$I,'Resumen Programación'!$J14),0)</f>
        <v>0</v>
      </c>
      <c r="U14" s="13">
        <f>+ROUND(SUMIFS('Programación No Medica'!$Q:$Q,'Programación No Medica'!$G:$G,'Resumen Programación'!U$3,'Programación No Medica'!$I:$I,'Resumen Programación'!$J14),0)</f>
        <v>0</v>
      </c>
      <c r="X14" t="s">
        <v>251</v>
      </c>
      <c r="Y14" s="13">
        <f>+SUMIFS('Programación No Medica'!$J:$J,'Programación No Medica'!$G:$G,'Resumen Programación'!$X14,'Programación No Medica'!$S:$S,"C")</f>
        <v>0</v>
      </c>
      <c r="Z14" s="21">
        <f>+SUMIFS('Programación No Medica'!$J:$J,'Programación No Medica'!$G:$G,'Resumen Programación'!$X14,'Programación No Medica'!$S:$S,"NC")</f>
        <v>0</v>
      </c>
      <c r="AA14" s="53">
        <f t="shared" si="1"/>
        <v>0</v>
      </c>
      <c r="AB14" s="53">
        <f t="shared" si="2"/>
        <v>1</v>
      </c>
    </row>
    <row r="15" spans="2:28" x14ac:dyDescent="0.25">
      <c r="B15" s="20" t="s">
        <v>20</v>
      </c>
      <c r="C15" s="14">
        <v>223</v>
      </c>
      <c r="D15" s="21">
        <v>267</v>
      </c>
      <c r="E15" s="13">
        <f t="shared" si="0"/>
        <v>490</v>
      </c>
      <c r="G15" s="26" t="s">
        <v>88</v>
      </c>
      <c r="H15" s="13">
        <f>+ROUND(SUMIF('Programación Medica'!I:I,'Resumen Programación'!G15,'Programación Medica'!Q:Q),0)</f>
        <v>0</v>
      </c>
      <c r="J15" s="1" t="s">
        <v>154</v>
      </c>
      <c r="K15" s="13">
        <f>+ROUND(SUMIFS('Programación No Medica'!$Q:$Q,'Programación No Medica'!$G:$G,'Resumen Programación'!K$3,'Programación No Medica'!$I:$I,'Resumen Programación'!$J15),0)</f>
        <v>0</v>
      </c>
      <c r="L15" s="13">
        <f>+ROUND(SUMIFS('Programación No Medica'!$Q:$Q,'Programación No Medica'!$G:$G,'Resumen Programación'!L$3,'Programación No Medica'!$I:$I,'Resumen Programación'!$J15),0)</f>
        <v>0</v>
      </c>
      <c r="M15" s="13">
        <f>+ROUND(SUMIFS('Programación No Medica'!$Q:$Q,'Programación No Medica'!$G:$G,'Resumen Programación'!M$3,'Programación No Medica'!$I:$I,'Resumen Programación'!$J15),0)</f>
        <v>0</v>
      </c>
      <c r="N15" s="13">
        <f>+ROUND(SUMIFS('Programación No Medica'!$Q:$Q,'Programación No Medica'!$G:$G,'Resumen Programación'!N$3,'Programación No Medica'!$I:$I,'Resumen Programación'!$J15),0)</f>
        <v>0</v>
      </c>
      <c r="O15" s="13">
        <f>+ROUND(SUMIFS('Programación No Medica'!$Q:$Q,'Programación No Medica'!$G:$G,'Resumen Programación'!O$3,'Programación No Medica'!$I:$I,'Resumen Programación'!$J15),0)</f>
        <v>0</v>
      </c>
      <c r="P15" s="13">
        <f>+ROUND(SUMIFS('Programación No Medica'!$Q:$Q,'Programación No Medica'!$G:$G,'Resumen Programación'!P$3,'Programación No Medica'!$I:$I,'Resumen Programación'!$J15),0)</f>
        <v>0</v>
      </c>
      <c r="Q15" s="13">
        <f>+ROUND(SUMIFS('Programación No Medica'!$Q:$Q,'Programación No Medica'!$G:$G,'Resumen Programación'!Q$3,'Programación No Medica'!$I:$I,'Resumen Programación'!$J15),0)</f>
        <v>0</v>
      </c>
      <c r="R15" s="13">
        <f>+ROUND(SUMIFS('Programación No Medica'!$Q:$Q,'Programación No Medica'!$G:$G,'Resumen Programación'!R$3,'Programación No Medica'!$I:$I,'Resumen Programación'!$J15),0)</f>
        <v>0</v>
      </c>
      <c r="S15" s="13">
        <f>+ROUND(SUMIFS('Programación No Medica'!$Q:$Q,'Programación No Medica'!$G:$G,'Resumen Programación'!S$3,'Programación No Medica'!$I:$I,'Resumen Programación'!$J15),0)</f>
        <v>0</v>
      </c>
      <c r="T15" s="13">
        <f>+ROUND(SUMIFS('Programación No Medica'!$Q:$Q,'Programación No Medica'!$G:$G,'Resumen Programación'!T$3,'Programación No Medica'!$I:$I,'Resumen Programación'!$J15),0)</f>
        <v>0</v>
      </c>
      <c r="U15" s="13">
        <f>+ROUND(SUMIFS('Programación No Medica'!$Q:$Q,'Programación No Medica'!$G:$G,'Resumen Programación'!U$3,'Programación No Medica'!$I:$I,'Resumen Programación'!$J15),0)</f>
        <v>0</v>
      </c>
      <c r="X15" t="s">
        <v>243</v>
      </c>
      <c r="Y15" s="23">
        <f>+SUMIFS('Programación No Medica'!$J:$J,'Programación No Medica'!$G:$G,'Resumen Programación'!$X15,'Programación No Medica'!$S:$S,"C")</f>
        <v>0</v>
      </c>
      <c r="Z15" s="22">
        <f>+SUMIFS('Programación No Medica'!$J:$J,'Programación No Medica'!$G:$G,'Resumen Programación'!$X15,'Programación No Medica'!$S:$S,"NC")</f>
        <v>0</v>
      </c>
      <c r="AA15" s="55">
        <f t="shared" si="1"/>
        <v>0</v>
      </c>
      <c r="AB15" s="56">
        <f t="shared" si="2"/>
        <v>1</v>
      </c>
    </row>
    <row r="16" spans="2:28" x14ac:dyDescent="0.25">
      <c r="B16" s="20" t="s">
        <v>21</v>
      </c>
      <c r="C16" s="14">
        <v>168</v>
      </c>
      <c r="D16" s="21">
        <v>84</v>
      </c>
      <c r="E16" s="13">
        <f t="shared" si="0"/>
        <v>252</v>
      </c>
      <c r="G16" s="26" t="s">
        <v>271</v>
      </c>
      <c r="H16" s="13">
        <f>+ROUND(SUMIF('Programación Medica'!I:I,'Resumen Programación'!G16,'Programación Medica'!Q:Q),0)</f>
        <v>0</v>
      </c>
      <c r="J16" s="1" t="s">
        <v>124</v>
      </c>
      <c r="K16" s="13">
        <f>+ROUND(SUMIFS('Programación No Medica'!$Q:$Q,'Programación No Medica'!$G:$G,'Resumen Programación'!K$3,'Programación No Medica'!$I:$I,'Resumen Programación'!$J16),0)</f>
        <v>0</v>
      </c>
      <c r="L16" s="13">
        <f>+ROUND(SUMIFS('Programación No Medica'!$Q:$Q,'Programación No Medica'!$G:$G,'Resumen Programación'!L$3,'Programación No Medica'!$I:$I,'Resumen Programación'!$J16),0)</f>
        <v>0</v>
      </c>
      <c r="M16" s="13">
        <f>+ROUND(SUMIFS('Programación No Medica'!$Q:$Q,'Programación No Medica'!$G:$G,'Resumen Programación'!M$3,'Programación No Medica'!$I:$I,'Resumen Programación'!$J16),0)</f>
        <v>0</v>
      </c>
      <c r="N16" s="13">
        <f>+ROUND(SUMIFS('Programación No Medica'!$Q:$Q,'Programación No Medica'!$G:$G,'Resumen Programación'!N$3,'Programación No Medica'!$I:$I,'Resumen Programación'!$J16),0)</f>
        <v>0</v>
      </c>
      <c r="O16" s="13">
        <f>+ROUND(SUMIFS('Programación No Medica'!$Q:$Q,'Programación No Medica'!$G:$G,'Resumen Programación'!O$3,'Programación No Medica'!$I:$I,'Resumen Programación'!$J16),0)</f>
        <v>0</v>
      </c>
      <c r="P16" s="13">
        <f>+ROUND(SUMIFS('Programación No Medica'!$Q:$Q,'Programación No Medica'!$G:$G,'Resumen Programación'!P$3,'Programación No Medica'!$I:$I,'Resumen Programación'!$J16),0)</f>
        <v>0</v>
      </c>
      <c r="Q16" s="13">
        <f>+ROUND(SUMIFS('Programación No Medica'!$Q:$Q,'Programación No Medica'!$G:$G,'Resumen Programación'!Q$3,'Programación No Medica'!$I:$I,'Resumen Programación'!$J16),0)</f>
        <v>0</v>
      </c>
      <c r="R16" s="13">
        <f>+ROUND(SUMIFS('Programación No Medica'!$Q:$Q,'Programación No Medica'!$G:$G,'Resumen Programación'!R$3,'Programación No Medica'!$I:$I,'Resumen Programación'!$J16),0)</f>
        <v>0</v>
      </c>
      <c r="S16" s="13">
        <f>+ROUND(SUMIFS('Programación No Medica'!$Q:$Q,'Programación No Medica'!$G:$G,'Resumen Programación'!S$3,'Programación No Medica'!$I:$I,'Resumen Programación'!$J16),0)</f>
        <v>0</v>
      </c>
      <c r="T16" s="13">
        <f>+ROUND(SUMIFS('Programación No Medica'!$Q:$Q,'Programación No Medica'!$G:$G,'Resumen Programación'!T$3,'Programación No Medica'!$I:$I,'Resumen Programación'!$J16),0)</f>
        <v>0</v>
      </c>
      <c r="U16" s="13">
        <f>+ROUND(SUMIFS('Programación No Medica'!$Q:$Q,'Programación No Medica'!$G:$G,'Resumen Programación'!U$3,'Programación No Medica'!$I:$I,'Resumen Programación'!$J16),0)</f>
        <v>0</v>
      </c>
      <c r="Y16" s="13">
        <f>+SUM(Y4:Y15)</f>
        <v>0</v>
      </c>
      <c r="Z16" s="21">
        <f>+SUM(Z4:Z15)</f>
        <v>0</v>
      </c>
      <c r="AA16" s="53">
        <f t="shared" ref="AA16" si="3">+IFERROR(Y16/SUM(Y16:Z16),0)</f>
        <v>0</v>
      </c>
      <c r="AB16" s="53">
        <f t="shared" si="2"/>
        <v>1</v>
      </c>
    </row>
    <row r="17" spans="2:21" x14ac:dyDescent="0.25">
      <c r="B17" s="20" t="s">
        <v>22</v>
      </c>
      <c r="C17" s="14">
        <v>1714</v>
      </c>
      <c r="D17" s="21">
        <v>923</v>
      </c>
      <c r="E17" s="13">
        <f t="shared" si="0"/>
        <v>2637</v>
      </c>
      <c r="G17" s="26" t="s">
        <v>89</v>
      </c>
      <c r="H17" s="13">
        <f>+ROUND(SUMIF('Programación Medica'!I:I,'Resumen Programación'!G17,'Programación Medica'!Q:Q),0)</f>
        <v>0</v>
      </c>
      <c r="J17" s="1" t="s">
        <v>125</v>
      </c>
      <c r="K17" s="13">
        <f>+ROUND(SUMIFS('Programación No Medica'!$Q:$Q,'Programación No Medica'!$G:$G,'Resumen Programación'!K$3,'Programación No Medica'!$I:$I,'Resumen Programación'!$J17),0)</f>
        <v>0</v>
      </c>
      <c r="L17" s="13">
        <f>+ROUND(SUMIFS('Programación No Medica'!$Q:$Q,'Programación No Medica'!$G:$G,'Resumen Programación'!L$3,'Programación No Medica'!$I:$I,'Resumen Programación'!$J17),0)</f>
        <v>0</v>
      </c>
      <c r="M17" s="13">
        <f>+ROUND(SUMIFS('Programación No Medica'!$Q:$Q,'Programación No Medica'!$G:$G,'Resumen Programación'!M$3,'Programación No Medica'!$I:$I,'Resumen Programación'!$J17),0)</f>
        <v>0</v>
      </c>
      <c r="N17" s="13">
        <f>+ROUND(SUMIFS('Programación No Medica'!$Q:$Q,'Programación No Medica'!$G:$G,'Resumen Programación'!N$3,'Programación No Medica'!$I:$I,'Resumen Programación'!$J17),0)</f>
        <v>0</v>
      </c>
      <c r="O17" s="13">
        <f>+ROUND(SUMIFS('Programación No Medica'!$Q:$Q,'Programación No Medica'!$G:$G,'Resumen Programación'!O$3,'Programación No Medica'!$I:$I,'Resumen Programación'!$J17),0)</f>
        <v>0</v>
      </c>
      <c r="P17" s="13">
        <f>+ROUND(SUMIFS('Programación No Medica'!$Q:$Q,'Programación No Medica'!$G:$G,'Resumen Programación'!P$3,'Programación No Medica'!$I:$I,'Resumen Programación'!$J17),0)</f>
        <v>0</v>
      </c>
      <c r="Q17" s="13">
        <f>+ROUND(SUMIFS('Programación No Medica'!$Q:$Q,'Programación No Medica'!$G:$G,'Resumen Programación'!Q$3,'Programación No Medica'!$I:$I,'Resumen Programación'!$J17),0)</f>
        <v>0</v>
      </c>
      <c r="R17" s="13">
        <f>+ROUND(SUMIFS('Programación No Medica'!$Q:$Q,'Programación No Medica'!$G:$G,'Resumen Programación'!R$3,'Programación No Medica'!$I:$I,'Resumen Programación'!$J17),0)</f>
        <v>0</v>
      </c>
      <c r="S17" s="13">
        <f>+ROUND(SUMIFS('Programación No Medica'!$Q:$Q,'Programación No Medica'!$G:$G,'Resumen Programación'!S$3,'Programación No Medica'!$I:$I,'Resumen Programación'!$J17),0)</f>
        <v>0</v>
      </c>
      <c r="T17" s="13">
        <f>+ROUND(SUMIFS('Programación No Medica'!$Q:$Q,'Programación No Medica'!$G:$G,'Resumen Programación'!T$3,'Programación No Medica'!$I:$I,'Resumen Programación'!$J17),0)</f>
        <v>0</v>
      </c>
      <c r="U17" s="13">
        <f>+ROUND(SUMIFS('Programación No Medica'!$Q:$Q,'Programación No Medica'!$G:$G,'Resumen Programación'!U$3,'Programación No Medica'!$I:$I,'Resumen Programación'!$J17),0)</f>
        <v>0</v>
      </c>
    </row>
    <row r="18" spans="2:21" x14ac:dyDescent="0.25">
      <c r="B18" s="20" t="s">
        <v>23</v>
      </c>
      <c r="C18" s="14">
        <v>806</v>
      </c>
      <c r="D18" s="21">
        <v>723</v>
      </c>
      <c r="E18" s="13">
        <f t="shared" si="0"/>
        <v>1529</v>
      </c>
      <c r="G18" s="26" t="s">
        <v>117</v>
      </c>
      <c r="H18" s="13">
        <f>+ROUND(SUMIF('Programación Medica'!I:I,'Resumen Programación'!G18,'Programación Medica'!Q:Q),0)</f>
        <v>0</v>
      </c>
      <c r="J18" s="1" t="s">
        <v>126</v>
      </c>
      <c r="K18" s="13">
        <f>+ROUND(SUMIFS('Programación No Medica'!$Q:$Q,'Programación No Medica'!$G:$G,'Resumen Programación'!K$3,'Programación No Medica'!$I:$I,'Resumen Programación'!$J18),0)</f>
        <v>0</v>
      </c>
      <c r="L18" s="13">
        <f>+ROUND(SUMIFS('Programación No Medica'!$Q:$Q,'Programación No Medica'!$G:$G,'Resumen Programación'!L$3,'Programación No Medica'!$I:$I,'Resumen Programación'!$J18),0)</f>
        <v>0</v>
      </c>
      <c r="M18" s="13">
        <f>+ROUND(SUMIFS('Programación No Medica'!$Q:$Q,'Programación No Medica'!$G:$G,'Resumen Programación'!M$3,'Programación No Medica'!$I:$I,'Resumen Programación'!$J18),0)</f>
        <v>0</v>
      </c>
      <c r="N18" s="13">
        <f>+ROUND(SUMIFS('Programación No Medica'!$Q:$Q,'Programación No Medica'!$G:$G,'Resumen Programación'!N$3,'Programación No Medica'!$I:$I,'Resumen Programación'!$J18),0)</f>
        <v>0</v>
      </c>
      <c r="O18" s="13">
        <f>+ROUND(SUMIFS('Programación No Medica'!$Q:$Q,'Programación No Medica'!$G:$G,'Resumen Programación'!O$3,'Programación No Medica'!$I:$I,'Resumen Programación'!$J18),0)</f>
        <v>0</v>
      </c>
      <c r="P18" s="13">
        <f>+ROUND(SUMIFS('Programación No Medica'!$Q:$Q,'Programación No Medica'!$G:$G,'Resumen Programación'!P$3,'Programación No Medica'!$I:$I,'Resumen Programación'!$J18),0)</f>
        <v>0</v>
      </c>
      <c r="Q18" s="13">
        <f>+ROUND(SUMIFS('Programación No Medica'!$Q:$Q,'Programación No Medica'!$G:$G,'Resumen Programación'!Q$3,'Programación No Medica'!$I:$I,'Resumen Programación'!$J18),0)</f>
        <v>0</v>
      </c>
      <c r="R18" s="13">
        <f>+ROUND(SUMIFS('Programación No Medica'!$Q:$Q,'Programación No Medica'!$G:$G,'Resumen Programación'!R$3,'Programación No Medica'!$I:$I,'Resumen Programación'!$J18),0)</f>
        <v>0</v>
      </c>
      <c r="S18" s="13">
        <f>+ROUND(SUMIFS('Programación No Medica'!$Q:$Q,'Programación No Medica'!$G:$G,'Resumen Programación'!S$3,'Programación No Medica'!$I:$I,'Resumen Programación'!$J18),0)</f>
        <v>0</v>
      </c>
      <c r="T18" s="13">
        <f>+ROUND(SUMIFS('Programación No Medica'!$Q:$Q,'Programación No Medica'!$G:$G,'Resumen Programación'!T$3,'Programación No Medica'!$I:$I,'Resumen Programación'!$J18),0)</f>
        <v>0</v>
      </c>
      <c r="U18" s="13">
        <f>+ROUND(SUMIFS('Programación No Medica'!$Q:$Q,'Programación No Medica'!$G:$G,'Resumen Programación'!U$3,'Programación No Medica'!$I:$I,'Resumen Programación'!$J18),0)</f>
        <v>0</v>
      </c>
    </row>
    <row r="19" spans="2:21" x14ac:dyDescent="0.25">
      <c r="B19" s="20" t="s">
        <v>24</v>
      </c>
      <c r="C19" s="14">
        <v>1397</v>
      </c>
      <c r="D19" s="21">
        <v>747</v>
      </c>
      <c r="E19" s="13">
        <f t="shared" si="0"/>
        <v>2144</v>
      </c>
      <c r="G19" s="26" t="s">
        <v>116</v>
      </c>
      <c r="H19" s="13">
        <f>+ROUND(SUMIF('Programación Medica'!I:I,'Resumen Programación'!G19,'Programación Medica'!Q:Q),0)</f>
        <v>0</v>
      </c>
      <c r="J19" s="1" t="s">
        <v>127</v>
      </c>
      <c r="K19" s="13">
        <f>+ROUND(SUMIFS('Programación No Medica'!$Q:$Q,'Programación No Medica'!$G:$G,'Resumen Programación'!K$3,'Programación No Medica'!$I:$I,'Resumen Programación'!$J19),0)</f>
        <v>0</v>
      </c>
      <c r="L19" s="13">
        <f>+ROUND(SUMIFS('Programación No Medica'!$Q:$Q,'Programación No Medica'!$G:$G,'Resumen Programación'!L$3,'Programación No Medica'!$I:$I,'Resumen Programación'!$J19),0)</f>
        <v>0</v>
      </c>
      <c r="M19" s="13">
        <f>+ROUND(SUMIFS('Programación No Medica'!$Q:$Q,'Programación No Medica'!$G:$G,'Resumen Programación'!M$3,'Programación No Medica'!$I:$I,'Resumen Programación'!$J19),0)</f>
        <v>0</v>
      </c>
      <c r="N19" s="13">
        <f>+ROUND(SUMIFS('Programación No Medica'!$Q:$Q,'Programación No Medica'!$G:$G,'Resumen Programación'!N$3,'Programación No Medica'!$I:$I,'Resumen Programación'!$J19),0)</f>
        <v>0</v>
      </c>
      <c r="O19" s="13">
        <f>+ROUND(SUMIFS('Programación No Medica'!$Q:$Q,'Programación No Medica'!$G:$G,'Resumen Programación'!O$3,'Programación No Medica'!$I:$I,'Resumen Programación'!$J19),0)</f>
        <v>0</v>
      </c>
      <c r="P19" s="13">
        <f>+ROUND(SUMIFS('Programación No Medica'!$Q:$Q,'Programación No Medica'!$G:$G,'Resumen Programación'!P$3,'Programación No Medica'!$I:$I,'Resumen Programación'!$J19),0)</f>
        <v>0</v>
      </c>
      <c r="Q19" s="13">
        <f>+ROUND(SUMIFS('Programación No Medica'!$Q:$Q,'Programación No Medica'!$G:$G,'Resumen Programación'!Q$3,'Programación No Medica'!$I:$I,'Resumen Programación'!$J19),0)</f>
        <v>0</v>
      </c>
      <c r="R19" s="13">
        <f>+ROUND(SUMIFS('Programación No Medica'!$Q:$Q,'Programación No Medica'!$G:$G,'Resumen Programación'!R$3,'Programación No Medica'!$I:$I,'Resumen Programación'!$J19),0)</f>
        <v>0</v>
      </c>
      <c r="S19" s="13">
        <f>+ROUND(SUMIFS('Programación No Medica'!$Q:$Q,'Programación No Medica'!$G:$G,'Resumen Programación'!S$3,'Programación No Medica'!$I:$I,'Resumen Programación'!$J19),0)</f>
        <v>0</v>
      </c>
      <c r="T19" s="13">
        <f>+ROUND(SUMIFS('Programación No Medica'!$Q:$Q,'Programación No Medica'!$G:$G,'Resumen Programación'!T$3,'Programación No Medica'!$I:$I,'Resumen Programación'!$J19),0)</f>
        <v>0</v>
      </c>
      <c r="U19" s="13">
        <f>+ROUND(SUMIFS('Programación No Medica'!$Q:$Q,'Programación No Medica'!$G:$G,'Resumen Programación'!U$3,'Programación No Medica'!$I:$I,'Resumen Programación'!$J19),0)</f>
        <v>0</v>
      </c>
    </row>
    <row r="20" spans="2:21" x14ac:dyDescent="0.25">
      <c r="B20" s="20" t="s">
        <v>25</v>
      </c>
      <c r="C20" s="14">
        <v>727</v>
      </c>
      <c r="D20" s="21">
        <v>300</v>
      </c>
      <c r="E20" s="13">
        <f t="shared" si="0"/>
        <v>1027</v>
      </c>
      <c r="G20" s="26" t="s">
        <v>91</v>
      </c>
      <c r="H20" s="13">
        <f>+ROUND(SUMIF('Programación Medica'!I:I,'Resumen Programación'!G20,'Programación Medica'!Q:Q),0)</f>
        <v>0</v>
      </c>
      <c r="J20" s="1" t="s">
        <v>128</v>
      </c>
      <c r="K20" s="13">
        <f>+ROUND(SUMIFS('Programación No Medica'!$Q:$Q,'Programación No Medica'!$G:$G,'Resumen Programación'!K$3,'Programación No Medica'!$I:$I,'Resumen Programación'!$J20),0)</f>
        <v>0</v>
      </c>
      <c r="L20" s="13">
        <f>+ROUND(SUMIFS('Programación No Medica'!$Q:$Q,'Programación No Medica'!$G:$G,'Resumen Programación'!L$3,'Programación No Medica'!$I:$I,'Resumen Programación'!$J20),0)</f>
        <v>0</v>
      </c>
      <c r="M20" s="13">
        <f>+ROUND(SUMIFS('Programación No Medica'!$Q:$Q,'Programación No Medica'!$G:$G,'Resumen Programación'!M$3,'Programación No Medica'!$I:$I,'Resumen Programación'!$J20),0)</f>
        <v>0</v>
      </c>
      <c r="N20" s="13">
        <f>+ROUND(SUMIFS('Programación No Medica'!$Q:$Q,'Programación No Medica'!$G:$G,'Resumen Programación'!N$3,'Programación No Medica'!$I:$I,'Resumen Programación'!$J20),0)</f>
        <v>0</v>
      </c>
      <c r="O20" s="13">
        <f>+ROUND(SUMIFS('Programación No Medica'!$Q:$Q,'Programación No Medica'!$G:$G,'Resumen Programación'!O$3,'Programación No Medica'!$I:$I,'Resumen Programación'!$J20),0)</f>
        <v>0</v>
      </c>
      <c r="P20" s="13">
        <f>+ROUND(SUMIFS('Programación No Medica'!$Q:$Q,'Programación No Medica'!$G:$G,'Resumen Programación'!P$3,'Programación No Medica'!$I:$I,'Resumen Programación'!$J20),0)</f>
        <v>0</v>
      </c>
      <c r="Q20" s="13">
        <f>+ROUND(SUMIFS('Programación No Medica'!$Q:$Q,'Programación No Medica'!$G:$G,'Resumen Programación'!Q$3,'Programación No Medica'!$I:$I,'Resumen Programación'!$J20),0)</f>
        <v>0</v>
      </c>
      <c r="R20" s="13">
        <f>+ROUND(SUMIFS('Programación No Medica'!$Q:$Q,'Programación No Medica'!$G:$G,'Resumen Programación'!R$3,'Programación No Medica'!$I:$I,'Resumen Programación'!$J20),0)</f>
        <v>0</v>
      </c>
      <c r="S20" s="13">
        <f>+ROUND(SUMIFS('Programación No Medica'!$Q:$Q,'Programación No Medica'!$G:$G,'Resumen Programación'!S$3,'Programación No Medica'!$I:$I,'Resumen Programación'!$J20),0)</f>
        <v>0</v>
      </c>
      <c r="T20" s="13">
        <f>+ROUND(SUMIFS('Programación No Medica'!$Q:$Q,'Programación No Medica'!$G:$G,'Resumen Programación'!T$3,'Programación No Medica'!$I:$I,'Resumen Programación'!$J20),0)</f>
        <v>0</v>
      </c>
      <c r="U20" s="13">
        <f>+ROUND(SUMIFS('Programación No Medica'!$Q:$Q,'Programación No Medica'!$G:$G,'Resumen Programación'!U$3,'Programación No Medica'!$I:$I,'Resumen Programación'!$J20),0)</f>
        <v>0</v>
      </c>
    </row>
    <row r="21" spans="2:21" x14ac:dyDescent="0.25">
      <c r="B21" s="20" t="s">
        <v>26</v>
      </c>
      <c r="C21" s="14">
        <v>1043</v>
      </c>
      <c r="D21" s="21">
        <v>761</v>
      </c>
      <c r="E21" s="13">
        <f t="shared" si="0"/>
        <v>1804</v>
      </c>
      <c r="G21" s="26" t="s">
        <v>254</v>
      </c>
      <c r="H21" s="13">
        <f>+ROUND(SUMIF('Programación Medica'!I:I,'Resumen Programación'!G21,'Programación Medica'!Q:Q),0)</f>
        <v>0</v>
      </c>
      <c r="J21" s="1" t="s">
        <v>129</v>
      </c>
      <c r="K21" s="13">
        <f>+ROUND(SUMIFS('Programación No Medica'!$Q:$Q,'Programación No Medica'!$G:$G,'Resumen Programación'!K$3,'Programación No Medica'!$I:$I,'Resumen Programación'!$J21),0)</f>
        <v>0</v>
      </c>
      <c r="L21" s="13">
        <f>+ROUND(SUMIFS('Programación No Medica'!$Q:$Q,'Programación No Medica'!$G:$G,'Resumen Programación'!L$3,'Programación No Medica'!$I:$I,'Resumen Programación'!$J21),0)</f>
        <v>0</v>
      </c>
      <c r="M21" s="13">
        <f>+ROUND(SUMIFS('Programación No Medica'!$Q:$Q,'Programación No Medica'!$G:$G,'Resumen Programación'!M$3,'Programación No Medica'!$I:$I,'Resumen Programación'!$J21),0)</f>
        <v>0</v>
      </c>
      <c r="N21" s="13">
        <f>+ROUND(SUMIFS('Programación No Medica'!$Q:$Q,'Programación No Medica'!$G:$G,'Resumen Programación'!N$3,'Programación No Medica'!$I:$I,'Resumen Programación'!$J21),0)</f>
        <v>0</v>
      </c>
      <c r="O21" s="13">
        <f>+ROUND(SUMIFS('Programación No Medica'!$Q:$Q,'Programación No Medica'!$G:$G,'Resumen Programación'!O$3,'Programación No Medica'!$I:$I,'Resumen Programación'!$J21),0)</f>
        <v>0</v>
      </c>
      <c r="P21" s="13">
        <f>+ROUND(SUMIFS('Programación No Medica'!$Q:$Q,'Programación No Medica'!$G:$G,'Resumen Programación'!P$3,'Programación No Medica'!$I:$I,'Resumen Programación'!$J21),0)</f>
        <v>0</v>
      </c>
      <c r="Q21" s="13">
        <f>+ROUND(SUMIFS('Programación No Medica'!$Q:$Q,'Programación No Medica'!$G:$G,'Resumen Programación'!Q$3,'Programación No Medica'!$I:$I,'Resumen Programación'!$J21),0)</f>
        <v>0</v>
      </c>
      <c r="R21" s="13">
        <f>+ROUND(SUMIFS('Programación No Medica'!$Q:$Q,'Programación No Medica'!$G:$G,'Resumen Programación'!R$3,'Programación No Medica'!$I:$I,'Resumen Programación'!$J21),0)</f>
        <v>0</v>
      </c>
      <c r="S21" s="13">
        <f>+ROUND(SUMIFS('Programación No Medica'!$Q:$Q,'Programación No Medica'!$G:$G,'Resumen Programación'!S$3,'Programación No Medica'!$I:$I,'Resumen Programación'!$J21),0)</f>
        <v>0</v>
      </c>
      <c r="T21" s="13">
        <f>+ROUND(SUMIFS('Programación No Medica'!$Q:$Q,'Programación No Medica'!$G:$G,'Resumen Programación'!T$3,'Programación No Medica'!$I:$I,'Resumen Programación'!$J21),0)</f>
        <v>0</v>
      </c>
      <c r="U21" s="13">
        <f>+ROUND(SUMIFS('Programación No Medica'!$Q:$Q,'Programación No Medica'!$G:$G,'Resumen Programación'!U$3,'Programación No Medica'!$I:$I,'Resumen Programación'!$J21),0)</f>
        <v>0</v>
      </c>
    </row>
    <row r="22" spans="2:21" x14ac:dyDescent="0.25">
      <c r="B22" s="20" t="s">
        <v>27</v>
      </c>
      <c r="C22" s="14">
        <v>0</v>
      </c>
      <c r="D22" s="21">
        <v>0</v>
      </c>
      <c r="E22" s="13">
        <f t="shared" si="0"/>
        <v>0</v>
      </c>
      <c r="G22" s="26" t="s">
        <v>255</v>
      </c>
      <c r="H22" s="13">
        <f>+ROUND(SUMIF('Programación Medica'!I:I,'Resumen Programación'!G22,'Programación Medica'!Q:Q),0)</f>
        <v>0</v>
      </c>
      <c r="J22" s="1" t="s">
        <v>221</v>
      </c>
      <c r="K22" s="13">
        <f>+ROUND(SUMIFS('Programación No Medica'!$Q:$Q,'Programación No Medica'!$G:$G,'Resumen Programación'!K$3,'Programación No Medica'!$I:$I,'Resumen Programación'!$J22),0)</f>
        <v>0</v>
      </c>
      <c r="L22" s="13">
        <f>+ROUND(SUMIFS('Programación No Medica'!$Q:$Q,'Programación No Medica'!$G:$G,'Resumen Programación'!L$3,'Programación No Medica'!$I:$I,'Resumen Programación'!$J22),0)</f>
        <v>0</v>
      </c>
      <c r="M22" s="13">
        <f>+ROUND(SUMIFS('Programación No Medica'!$Q:$Q,'Programación No Medica'!$G:$G,'Resumen Programación'!M$3,'Programación No Medica'!$I:$I,'Resumen Programación'!$J22),0)</f>
        <v>0</v>
      </c>
      <c r="N22" s="13">
        <f>+ROUND(SUMIFS('Programación No Medica'!$Q:$Q,'Programación No Medica'!$G:$G,'Resumen Programación'!N$3,'Programación No Medica'!$I:$I,'Resumen Programación'!$J22),0)</f>
        <v>0</v>
      </c>
      <c r="O22" s="13">
        <f>+ROUND(SUMIFS('Programación No Medica'!$Q:$Q,'Programación No Medica'!$G:$G,'Resumen Programación'!O$3,'Programación No Medica'!$I:$I,'Resumen Programación'!$J22),0)</f>
        <v>0</v>
      </c>
      <c r="P22" s="13">
        <f>+ROUND(SUMIFS('Programación No Medica'!$Q:$Q,'Programación No Medica'!$G:$G,'Resumen Programación'!P$3,'Programación No Medica'!$I:$I,'Resumen Programación'!$J22),0)</f>
        <v>0</v>
      </c>
      <c r="Q22" s="13">
        <f>+ROUND(SUMIFS('Programación No Medica'!$Q:$Q,'Programación No Medica'!$G:$G,'Resumen Programación'!Q$3,'Programación No Medica'!$I:$I,'Resumen Programación'!$J22),0)</f>
        <v>0</v>
      </c>
      <c r="R22" s="13">
        <f>+ROUND(SUMIFS('Programación No Medica'!$Q:$Q,'Programación No Medica'!$G:$G,'Resumen Programación'!R$3,'Programación No Medica'!$I:$I,'Resumen Programación'!$J22),0)</f>
        <v>0</v>
      </c>
      <c r="S22" s="13">
        <f>+ROUND(SUMIFS('Programación No Medica'!$Q:$Q,'Programación No Medica'!$G:$G,'Resumen Programación'!S$3,'Programación No Medica'!$I:$I,'Resumen Programación'!$J22),0)</f>
        <v>0</v>
      </c>
      <c r="T22" s="13">
        <f>+ROUND(SUMIFS('Programación No Medica'!$Q:$Q,'Programación No Medica'!$G:$G,'Resumen Programación'!T$3,'Programación No Medica'!$I:$I,'Resumen Programación'!$J22),0)</f>
        <v>0</v>
      </c>
      <c r="U22" s="13">
        <f>+ROUND(SUMIFS('Programación No Medica'!$Q:$Q,'Programación No Medica'!$G:$G,'Resumen Programación'!U$3,'Programación No Medica'!$I:$I,'Resumen Programación'!$J22),0)</f>
        <v>0</v>
      </c>
    </row>
    <row r="23" spans="2:21" x14ac:dyDescent="0.25">
      <c r="B23" s="20" t="s">
        <v>28</v>
      </c>
      <c r="C23" s="14">
        <v>2406</v>
      </c>
      <c r="D23" s="21">
        <v>1188</v>
      </c>
      <c r="E23" s="13">
        <f t="shared" si="0"/>
        <v>3594</v>
      </c>
      <c r="G23" s="26" t="s">
        <v>256</v>
      </c>
      <c r="H23" s="13">
        <f>+ROUND(SUMIF('Programación Medica'!I:I,'Resumen Programación'!G23,'Programación Medica'!Q:Q),0)</f>
        <v>0</v>
      </c>
      <c r="J23" s="1" t="s">
        <v>220</v>
      </c>
      <c r="K23" s="13">
        <f>+ROUND(SUMIFS('Programación No Medica'!$Q:$Q,'Programación No Medica'!$G:$G,'Resumen Programación'!K$3,'Programación No Medica'!$I:$I,'Resumen Programación'!$J23),0)</f>
        <v>0</v>
      </c>
      <c r="L23" s="13">
        <f>+ROUND(SUMIFS('Programación No Medica'!$Q:$Q,'Programación No Medica'!$G:$G,'Resumen Programación'!L$3,'Programación No Medica'!$I:$I,'Resumen Programación'!$J23),0)</f>
        <v>0</v>
      </c>
      <c r="M23" s="13">
        <f>+ROUND(SUMIFS('Programación No Medica'!$Q:$Q,'Programación No Medica'!$G:$G,'Resumen Programación'!M$3,'Programación No Medica'!$I:$I,'Resumen Programación'!$J23),0)</f>
        <v>0</v>
      </c>
      <c r="N23" s="13">
        <f>+ROUND(SUMIFS('Programación No Medica'!$Q:$Q,'Programación No Medica'!$G:$G,'Resumen Programación'!N$3,'Programación No Medica'!$I:$I,'Resumen Programación'!$J23),0)</f>
        <v>0</v>
      </c>
      <c r="O23" s="13">
        <f>+ROUND(SUMIFS('Programación No Medica'!$Q:$Q,'Programación No Medica'!$G:$G,'Resumen Programación'!O$3,'Programación No Medica'!$I:$I,'Resumen Programación'!$J23),0)</f>
        <v>0</v>
      </c>
      <c r="P23" s="13">
        <f>+ROUND(SUMIFS('Programación No Medica'!$Q:$Q,'Programación No Medica'!$G:$G,'Resumen Programación'!P$3,'Programación No Medica'!$I:$I,'Resumen Programación'!$J23),0)</f>
        <v>0</v>
      </c>
      <c r="Q23" s="13">
        <f>+ROUND(SUMIFS('Programación No Medica'!$Q:$Q,'Programación No Medica'!$G:$G,'Resumen Programación'!Q$3,'Programación No Medica'!$I:$I,'Resumen Programación'!$J23),0)</f>
        <v>0</v>
      </c>
      <c r="R23" s="13">
        <f>+ROUND(SUMIFS('Programación No Medica'!$Q:$Q,'Programación No Medica'!$G:$G,'Resumen Programación'!R$3,'Programación No Medica'!$I:$I,'Resumen Programación'!$J23),0)</f>
        <v>0</v>
      </c>
      <c r="S23" s="13">
        <f>+ROUND(SUMIFS('Programación No Medica'!$Q:$Q,'Programación No Medica'!$G:$G,'Resumen Programación'!S$3,'Programación No Medica'!$I:$I,'Resumen Programación'!$J23),0)</f>
        <v>0</v>
      </c>
      <c r="T23" s="13">
        <f>+ROUND(SUMIFS('Programación No Medica'!$Q:$Q,'Programación No Medica'!$G:$G,'Resumen Programación'!T$3,'Programación No Medica'!$I:$I,'Resumen Programación'!$J23),0)</f>
        <v>0</v>
      </c>
      <c r="U23" s="13">
        <f>+ROUND(SUMIFS('Programación No Medica'!$Q:$Q,'Programación No Medica'!$G:$G,'Resumen Programación'!U$3,'Programación No Medica'!$I:$I,'Resumen Programación'!$J23),0)</f>
        <v>0</v>
      </c>
    </row>
    <row r="24" spans="2:21" x14ac:dyDescent="0.25">
      <c r="B24" s="20" t="s">
        <v>29</v>
      </c>
      <c r="C24" s="14">
        <v>4286</v>
      </c>
      <c r="D24" s="21">
        <v>3449</v>
      </c>
      <c r="E24" s="13">
        <f t="shared" si="0"/>
        <v>7735</v>
      </c>
      <c r="G24" s="26" t="s">
        <v>275</v>
      </c>
      <c r="H24" s="13">
        <f>+ROUND(SUMIF('Programación Medica'!I:I,'Resumen Programación'!G24,'Programación Medica'!Q:Q),0)</f>
        <v>0</v>
      </c>
      <c r="J24" s="1" t="s">
        <v>218</v>
      </c>
      <c r="K24" s="13">
        <f>+ROUND(SUMIFS('Programación No Medica'!$Q:$Q,'Programación No Medica'!$G:$G,'Resumen Programación'!K$3,'Programación No Medica'!$I:$I,'Resumen Programación'!$J24),0)</f>
        <v>0</v>
      </c>
      <c r="L24" s="13">
        <f>+ROUND(SUMIFS('Programación No Medica'!$Q:$Q,'Programación No Medica'!$G:$G,'Resumen Programación'!L$3,'Programación No Medica'!$I:$I,'Resumen Programación'!$J24),0)</f>
        <v>0</v>
      </c>
      <c r="M24" s="13">
        <f>+ROUND(SUMIFS('Programación No Medica'!$Q:$Q,'Programación No Medica'!$G:$G,'Resumen Programación'!M$3,'Programación No Medica'!$I:$I,'Resumen Programación'!$J24),0)</f>
        <v>0</v>
      </c>
      <c r="N24" s="13">
        <f>+ROUND(SUMIFS('Programación No Medica'!$Q:$Q,'Programación No Medica'!$G:$G,'Resumen Programación'!N$3,'Programación No Medica'!$I:$I,'Resumen Programación'!$J24),0)</f>
        <v>0</v>
      </c>
      <c r="O24" s="13">
        <f>+ROUND(SUMIFS('Programación No Medica'!$Q:$Q,'Programación No Medica'!$G:$G,'Resumen Programación'!O$3,'Programación No Medica'!$I:$I,'Resumen Programación'!$J24),0)</f>
        <v>0</v>
      </c>
      <c r="P24" s="13">
        <f>+ROUND(SUMIFS('Programación No Medica'!$Q:$Q,'Programación No Medica'!$G:$G,'Resumen Programación'!P$3,'Programación No Medica'!$I:$I,'Resumen Programación'!$J24),0)</f>
        <v>0</v>
      </c>
      <c r="Q24" s="13">
        <f>+ROUND(SUMIFS('Programación No Medica'!$Q:$Q,'Programación No Medica'!$G:$G,'Resumen Programación'!Q$3,'Programación No Medica'!$I:$I,'Resumen Programación'!$J24),0)</f>
        <v>0</v>
      </c>
      <c r="R24" s="13">
        <f>+ROUND(SUMIFS('Programación No Medica'!$Q:$Q,'Programación No Medica'!$G:$G,'Resumen Programación'!R$3,'Programación No Medica'!$I:$I,'Resumen Programación'!$J24),0)</f>
        <v>0</v>
      </c>
      <c r="S24" s="13">
        <f>+ROUND(SUMIFS('Programación No Medica'!$Q:$Q,'Programación No Medica'!$G:$G,'Resumen Programación'!S$3,'Programación No Medica'!$I:$I,'Resumen Programación'!$J24),0)</f>
        <v>0</v>
      </c>
      <c r="T24" s="13">
        <f>+ROUND(SUMIFS('Programación No Medica'!$Q:$Q,'Programación No Medica'!$G:$G,'Resumen Programación'!T$3,'Programación No Medica'!$I:$I,'Resumen Programación'!$J24),0)</f>
        <v>0</v>
      </c>
      <c r="U24" s="13">
        <f>+ROUND(SUMIFS('Programación No Medica'!$Q:$Q,'Programación No Medica'!$G:$G,'Resumen Programación'!U$3,'Programación No Medica'!$I:$I,'Resumen Programación'!$J24),0)</f>
        <v>0</v>
      </c>
    </row>
    <row r="25" spans="2:21" x14ac:dyDescent="0.25">
      <c r="B25" s="20" t="s">
        <v>30</v>
      </c>
      <c r="C25" s="14">
        <v>173</v>
      </c>
      <c r="D25" s="21">
        <v>173</v>
      </c>
      <c r="E25" s="13">
        <f t="shared" si="0"/>
        <v>346</v>
      </c>
      <c r="G25" s="26" t="s">
        <v>276</v>
      </c>
      <c r="H25" s="13">
        <f>+ROUND(SUMIF('Programación Medica'!I:I,'Resumen Programación'!G25,'Programación Medica'!Q:Q),0)</f>
        <v>0</v>
      </c>
      <c r="J25" s="1" t="s">
        <v>213</v>
      </c>
      <c r="K25" s="13">
        <f>+ROUND(SUMIFS('Programación No Medica'!$Q:$Q,'Programación No Medica'!$G:$G,'Resumen Programación'!K$3,'Programación No Medica'!$I:$I,'Resumen Programación'!$J25),0)</f>
        <v>0</v>
      </c>
      <c r="L25" s="13">
        <f>+ROUND(SUMIFS('Programación No Medica'!$Q:$Q,'Programación No Medica'!$G:$G,'Resumen Programación'!L$3,'Programación No Medica'!$I:$I,'Resumen Programación'!$J25),0)</f>
        <v>0</v>
      </c>
      <c r="M25" s="13">
        <f>+ROUND(SUMIFS('Programación No Medica'!$Q:$Q,'Programación No Medica'!$G:$G,'Resumen Programación'!M$3,'Programación No Medica'!$I:$I,'Resumen Programación'!$J25),0)</f>
        <v>0</v>
      </c>
      <c r="N25" s="13">
        <f>+ROUND(SUMIFS('Programación No Medica'!$Q:$Q,'Programación No Medica'!$G:$G,'Resumen Programación'!N$3,'Programación No Medica'!$I:$I,'Resumen Programación'!$J25),0)</f>
        <v>0</v>
      </c>
      <c r="O25" s="13">
        <f>+ROUND(SUMIFS('Programación No Medica'!$Q:$Q,'Programación No Medica'!$G:$G,'Resumen Programación'!O$3,'Programación No Medica'!$I:$I,'Resumen Programación'!$J25),0)</f>
        <v>0</v>
      </c>
      <c r="P25" s="13">
        <f>+ROUND(SUMIFS('Programación No Medica'!$Q:$Q,'Programación No Medica'!$G:$G,'Resumen Programación'!P$3,'Programación No Medica'!$I:$I,'Resumen Programación'!$J25),0)</f>
        <v>0</v>
      </c>
      <c r="Q25" s="13">
        <f>+ROUND(SUMIFS('Programación No Medica'!$Q:$Q,'Programación No Medica'!$G:$G,'Resumen Programación'!Q$3,'Programación No Medica'!$I:$I,'Resumen Programación'!$J25),0)</f>
        <v>0</v>
      </c>
      <c r="R25" s="13">
        <f>+ROUND(SUMIFS('Programación No Medica'!$Q:$Q,'Programación No Medica'!$G:$G,'Resumen Programación'!R$3,'Programación No Medica'!$I:$I,'Resumen Programación'!$J25),0)</f>
        <v>0</v>
      </c>
      <c r="S25" s="13">
        <f>+ROUND(SUMIFS('Programación No Medica'!$Q:$Q,'Programación No Medica'!$G:$G,'Resumen Programación'!S$3,'Programación No Medica'!$I:$I,'Resumen Programación'!$J25),0)</f>
        <v>0</v>
      </c>
      <c r="T25" s="13">
        <f>+ROUND(SUMIFS('Programación No Medica'!$Q:$Q,'Programación No Medica'!$G:$G,'Resumen Programación'!T$3,'Programación No Medica'!$I:$I,'Resumen Programación'!$J25),0)</f>
        <v>0</v>
      </c>
      <c r="U25" s="13">
        <f>+ROUND(SUMIFS('Programación No Medica'!$Q:$Q,'Programación No Medica'!$G:$G,'Resumen Programación'!U$3,'Programación No Medica'!$I:$I,'Resumen Programación'!$J25),0)</f>
        <v>0</v>
      </c>
    </row>
    <row r="26" spans="2:21" x14ac:dyDescent="0.25">
      <c r="B26" s="20" t="s">
        <v>31</v>
      </c>
      <c r="C26" s="14">
        <v>1129</v>
      </c>
      <c r="D26" s="21">
        <v>640</v>
      </c>
      <c r="E26" s="13">
        <f t="shared" si="0"/>
        <v>1769</v>
      </c>
      <c r="G26" s="26" t="s">
        <v>277</v>
      </c>
      <c r="H26" s="13">
        <f>+ROUND(SUMIF('Programación Medica'!I:I,'Resumen Programación'!G26,'Programación Medica'!Q:Q),0)</f>
        <v>0</v>
      </c>
      <c r="J26" s="1" t="s">
        <v>214</v>
      </c>
      <c r="K26" s="13">
        <f>+ROUND(SUMIFS('Programación No Medica'!$Q:$Q,'Programación No Medica'!$G:$G,'Resumen Programación'!K$3,'Programación No Medica'!$I:$I,'Resumen Programación'!$J26),0)</f>
        <v>0</v>
      </c>
      <c r="L26" s="13">
        <f>+ROUND(SUMIFS('Programación No Medica'!$Q:$Q,'Programación No Medica'!$G:$G,'Resumen Programación'!L$3,'Programación No Medica'!$I:$I,'Resumen Programación'!$J26),0)</f>
        <v>0</v>
      </c>
      <c r="M26" s="13">
        <f>+ROUND(SUMIFS('Programación No Medica'!$Q:$Q,'Programación No Medica'!$G:$G,'Resumen Programación'!M$3,'Programación No Medica'!$I:$I,'Resumen Programación'!$J26),0)</f>
        <v>0</v>
      </c>
      <c r="N26" s="13">
        <f>+ROUND(SUMIFS('Programación No Medica'!$Q:$Q,'Programación No Medica'!$G:$G,'Resumen Programación'!N$3,'Programación No Medica'!$I:$I,'Resumen Programación'!$J26),0)</f>
        <v>0</v>
      </c>
      <c r="O26" s="13">
        <f>+ROUND(SUMIFS('Programación No Medica'!$Q:$Q,'Programación No Medica'!$G:$G,'Resumen Programación'!O$3,'Programación No Medica'!$I:$I,'Resumen Programación'!$J26),0)</f>
        <v>0</v>
      </c>
      <c r="P26" s="13">
        <f>+ROUND(SUMIFS('Programación No Medica'!$Q:$Q,'Programación No Medica'!$G:$G,'Resumen Programación'!P$3,'Programación No Medica'!$I:$I,'Resumen Programación'!$J26),0)</f>
        <v>0</v>
      </c>
      <c r="Q26" s="13">
        <f>+ROUND(SUMIFS('Programación No Medica'!$Q:$Q,'Programación No Medica'!$G:$G,'Resumen Programación'!Q$3,'Programación No Medica'!$I:$I,'Resumen Programación'!$J26),0)</f>
        <v>0</v>
      </c>
      <c r="R26" s="13">
        <f>+ROUND(SUMIFS('Programación No Medica'!$Q:$Q,'Programación No Medica'!$G:$G,'Resumen Programación'!R$3,'Programación No Medica'!$I:$I,'Resumen Programación'!$J26),0)</f>
        <v>0</v>
      </c>
      <c r="S26" s="13">
        <f>+ROUND(SUMIFS('Programación No Medica'!$Q:$Q,'Programación No Medica'!$G:$G,'Resumen Programación'!S$3,'Programación No Medica'!$I:$I,'Resumen Programación'!$J26),0)</f>
        <v>0</v>
      </c>
      <c r="T26" s="13">
        <f>+ROUND(SUMIFS('Programación No Medica'!$Q:$Q,'Programación No Medica'!$G:$G,'Resumen Programación'!T$3,'Programación No Medica'!$I:$I,'Resumen Programación'!$J26),0)</f>
        <v>0</v>
      </c>
      <c r="U26" s="13">
        <f>+ROUND(SUMIFS('Programación No Medica'!$Q:$Q,'Programación No Medica'!$G:$G,'Resumen Programación'!U$3,'Programación No Medica'!$I:$I,'Resumen Programación'!$J26),0)</f>
        <v>0</v>
      </c>
    </row>
    <row r="27" spans="2:21" x14ac:dyDescent="0.25">
      <c r="B27" s="20" t="s">
        <v>32</v>
      </c>
      <c r="C27" s="14">
        <v>1307</v>
      </c>
      <c r="D27" s="21">
        <v>479</v>
      </c>
      <c r="E27" s="13">
        <f t="shared" si="0"/>
        <v>1786</v>
      </c>
      <c r="G27" s="26" t="s">
        <v>278</v>
      </c>
      <c r="H27" s="13">
        <f>+ROUND(SUMIF('Programación Medica'!I:I,'Resumen Programación'!G27,'Programación Medica'!Q:Q),0)</f>
        <v>0</v>
      </c>
      <c r="J27" s="1" t="s">
        <v>302</v>
      </c>
      <c r="K27" s="13">
        <f>+ROUND(SUMIFS('Programación No Medica'!$Q:$Q,'Programación No Medica'!$G:$G,'Resumen Programación'!K$3,'Programación No Medica'!$I:$I,'Resumen Programación'!$J27),0)</f>
        <v>0</v>
      </c>
      <c r="L27" s="13">
        <f>+ROUND(SUMIFS('Programación No Medica'!$Q:$Q,'Programación No Medica'!$G:$G,'Resumen Programación'!L$3,'Programación No Medica'!$I:$I,'Resumen Programación'!$J27),0)</f>
        <v>0</v>
      </c>
      <c r="M27" s="13">
        <f>+ROUND(SUMIFS('Programación No Medica'!$Q:$Q,'Programación No Medica'!$G:$G,'Resumen Programación'!M$3,'Programación No Medica'!$I:$I,'Resumen Programación'!$J27),0)</f>
        <v>0</v>
      </c>
      <c r="N27" s="13">
        <f>+ROUND(SUMIFS('Programación No Medica'!$Q:$Q,'Programación No Medica'!$G:$G,'Resumen Programación'!N$3,'Programación No Medica'!$I:$I,'Resumen Programación'!$J27),0)</f>
        <v>0</v>
      </c>
      <c r="O27" s="13">
        <f>+ROUND(SUMIFS('Programación No Medica'!$Q:$Q,'Programación No Medica'!$G:$G,'Resumen Programación'!O$3,'Programación No Medica'!$I:$I,'Resumen Programación'!$J27),0)</f>
        <v>0</v>
      </c>
      <c r="P27" s="13">
        <f>+ROUND(SUMIFS('Programación No Medica'!$Q:$Q,'Programación No Medica'!$G:$G,'Resumen Programación'!P$3,'Programación No Medica'!$I:$I,'Resumen Programación'!$J27),0)</f>
        <v>0</v>
      </c>
      <c r="Q27" s="13">
        <f>+ROUND(SUMIFS('Programación No Medica'!$Q:$Q,'Programación No Medica'!$G:$G,'Resumen Programación'!Q$3,'Programación No Medica'!$I:$I,'Resumen Programación'!$J27),0)</f>
        <v>0</v>
      </c>
      <c r="R27" s="13">
        <f>+ROUND(SUMIFS('Programación No Medica'!$Q:$Q,'Programación No Medica'!$G:$G,'Resumen Programación'!R$3,'Programación No Medica'!$I:$I,'Resumen Programación'!$J27),0)</f>
        <v>0</v>
      </c>
      <c r="S27" s="13">
        <f>+ROUND(SUMIFS('Programación No Medica'!$Q:$Q,'Programación No Medica'!$G:$G,'Resumen Programación'!S$3,'Programación No Medica'!$I:$I,'Resumen Programación'!$J27),0)</f>
        <v>0</v>
      </c>
      <c r="T27" s="13">
        <f>+ROUND(SUMIFS('Programación No Medica'!$Q:$Q,'Programación No Medica'!$G:$G,'Resumen Programación'!T$3,'Programación No Medica'!$I:$I,'Resumen Programación'!$J27),0)</f>
        <v>0</v>
      </c>
      <c r="U27" s="13">
        <f>+ROUND(SUMIFS('Programación No Medica'!$Q:$Q,'Programación No Medica'!$G:$G,'Resumen Programación'!U$3,'Programación No Medica'!$I:$I,'Resumen Programación'!$J27),0)</f>
        <v>0</v>
      </c>
    </row>
    <row r="28" spans="2:21" x14ac:dyDescent="0.25">
      <c r="B28" s="20" t="s">
        <v>33</v>
      </c>
      <c r="C28" s="14">
        <v>465</v>
      </c>
      <c r="D28" s="21">
        <v>305</v>
      </c>
      <c r="E28" s="13">
        <f t="shared" si="0"/>
        <v>770</v>
      </c>
      <c r="G28" s="71" t="s">
        <v>279</v>
      </c>
      <c r="H28" s="72">
        <f>+ROUND(SUMIF('Programación Medica'!I:I,'Resumen Programación'!G28,'Programación Medica'!Q:Q),0)</f>
        <v>0</v>
      </c>
      <c r="J28" s="1" t="s">
        <v>303</v>
      </c>
      <c r="K28" s="13">
        <f>+ROUND(SUMIFS('Programación No Medica'!$Q:$Q,'Programación No Medica'!$G:$G,'Resumen Programación'!K$3,'Programación No Medica'!$I:$I,'Resumen Programación'!$J28),0)</f>
        <v>0</v>
      </c>
      <c r="L28" s="13">
        <f>+ROUND(SUMIFS('Programación No Medica'!$Q:$Q,'Programación No Medica'!$G:$G,'Resumen Programación'!L$3,'Programación No Medica'!$I:$I,'Resumen Programación'!$J28),0)</f>
        <v>0</v>
      </c>
      <c r="M28" s="13">
        <f>+ROUND(SUMIFS('Programación No Medica'!$Q:$Q,'Programación No Medica'!$G:$G,'Resumen Programación'!M$3,'Programación No Medica'!$I:$I,'Resumen Programación'!$J28),0)</f>
        <v>0</v>
      </c>
      <c r="N28" s="13">
        <f>+ROUND(SUMIFS('Programación No Medica'!$Q:$Q,'Programación No Medica'!$G:$G,'Resumen Programación'!N$3,'Programación No Medica'!$I:$I,'Resumen Programación'!$J28),0)</f>
        <v>0</v>
      </c>
      <c r="O28" s="13">
        <f>+ROUND(SUMIFS('Programación No Medica'!$Q:$Q,'Programación No Medica'!$G:$G,'Resumen Programación'!O$3,'Programación No Medica'!$I:$I,'Resumen Programación'!$J28),0)</f>
        <v>0</v>
      </c>
      <c r="P28" s="13">
        <f>+ROUND(SUMIFS('Programación No Medica'!$Q:$Q,'Programación No Medica'!$G:$G,'Resumen Programación'!P$3,'Programación No Medica'!$I:$I,'Resumen Programación'!$J28),0)</f>
        <v>0</v>
      </c>
      <c r="Q28" s="13">
        <f>+ROUND(SUMIFS('Programación No Medica'!$Q:$Q,'Programación No Medica'!$G:$G,'Resumen Programación'!Q$3,'Programación No Medica'!$I:$I,'Resumen Programación'!$J28),0)</f>
        <v>0</v>
      </c>
      <c r="R28" s="13">
        <f>+ROUND(SUMIFS('Programación No Medica'!$Q:$Q,'Programación No Medica'!$G:$G,'Resumen Programación'!R$3,'Programación No Medica'!$I:$I,'Resumen Programación'!$J28),0)</f>
        <v>0</v>
      </c>
      <c r="S28" s="13">
        <f>+ROUND(SUMIFS('Programación No Medica'!$Q:$Q,'Programación No Medica'!$G:$G,'Resumen Programación'!S$3,'Programación No Medica'!$I:$I,'Resumen Programación'!$J28),0)</f>
        <v>0</v>
      </c>
      <c r="T28" s="13">
        <f>+ROUND(SUMIFS('Programación No Medica'!$Q:$Q,'Programación No Medica'!$G:$G,'Resumen Programación'!T$3,'Programación No Medica'!$I:$I,'Resumen Programación'!$J28),0)</f>
        <v>0</v>
      </c>
      <c r="U28" s="13">
        <f>+ROUND(SUMIFS('Programación No Medica'!$Q:$Q,'Programación No Medica'!$G:$G,'Resumen Programación'!U$3,'Programación No Medica'!$I:$I,'Resumen Programación'!$J28),0)</f>
        <v>0</v>
      </c>
    </row>
    <row r="29" spans="2:21" x14ac:dyDescent="0.25">
      <c r="B29" s="20" t="s">
        <v>34</v>
      </c>
      <c r="C29" s="14">
        <v>0</v>
      </c>
      <c r="D29" s="21">
        <v>0</v>
      </c>
      <c r="E29" s="13">
        <f t="shared" si="0"/>
        <v>0</v>
      </c>
      <c r="G29" s="26" t="s">
        <v>280</v>
      </c>
      <c r="H29" s="13">
        <f>+ROUND(SUMIF('Programación Medica'!I:I,'Resumen Programación'!G29,'Programación Medica'!Q:Q),0)</f>
        <v>0</v>
      </c>
      <c r="J29" s="1" t="s">
        <v>94</v>
      </c>
      <c r="K29" s="13">
        <f>+ROUND(SUMIFS('Programación No Medica'!$Q:$Q,'Programación No Medica'!$G:$G,'Resumen Programación'!K$3,'Programación No Medica'!$I:$I,'Resumen Programación'!$J29),0)</f>
        <v>0</v>
      </c>
      <c r="L29" s="13">
        <f>+ROUND(SUMIFS('Programación No Medica'!$Q:$Q,'Programación No Medica'!$G:$G,'Resumen Programación'!L$3,'Programación No Medica'!$I:$I,'Resumen Programación'!$J29),0)</f>
        <v>0</v>
      </c>
      <c r="M29" s="13">
        <f>+ROUND(SUMIFS('Programación No Medica'!$Q:$Q,'Programación No Medica'!$G:$G,'Resumen Programación'!M$3,'Programación No Medica'!$I:$I,'Resumen Programación'!$J29),0)</f>
        <v>0</v>
      </c>
      <c r="N29" s="13">
        <f>+ROUND(SUMIFS('Programación No Medica'!$Q:$Q,'Programación No Medica'!$G:$G,'Resumen Programación'!N$3,'Programación No Medica'!$I:$I,'Resumen Programación'!$J29),0)</f>
        <v>0</v>
      </c>
      <c r="O29" s="13">
        <f>+ROUND(SUMIFS('Programación No Medica'!$Q:$Q,'Programación No Medica'!$G:$G,'Resumen Programación'!O$3,'Programación No Medica'!$I:$I,'Resumen Programación'!$J29),0)</f>
        <v>0</v>
      </c>
      <c r="P29" s="13">
        <f>+ROUND(SUMIFS('Programación No Medica'!$Q:$Q,'Programación No Medica'!$G:$G,'Resumen Programación'!P$3,'Programación No Medica'!$I:$I,'Resumen Programación'!$J29),0)</f>
        <v>0</v>
      </c>
      <c r="Q29" s="13">
        <f>+ROUND(SUMIFS('Programación No Medica'!$Q:$Q,'Programación No Medica'!$G:$G,'Resumen Programación'!Q$3,'Programación No Medica'!$I:$I,'Resumen Programación'!$J29),0)</f>
        <v>0</v>
      </c>
      <c r="R29" s="13">
        <f>+ROUND(SUMIFS('Programación No Medica'!$Q:$Q,'Programación No Medica'!$G:$G,'Resumen Programación'!R$3,'Programación No Medica'!$I:$I,'Resumen Programación'!$J29),0)</f>
        <v>0</v>
      </c>
      <c r="S29" s="13">
        <f>+ROUND(SUMIFS('Programación No Medica'!$Q:$Q,'Programación No Medica'!$G:$G,'Resumen Programación'!S$3,'Programación No Medica'!$I:$I,'Resumen Programación'!$J29),0)</f>
        <v>0</v>
      </c>
      <c r="T29" s="13">
        <f>+ROUND(SUMIFS('Programación No Medica'!$Q:$Q,'Programación No Medica'!$G:$G,'Resumen Programación'!T$3,'Programación No Medica'!$I:$I,'Resumen Programación'!$J29),0)</f>
        <v>0</v>
      </c>
      <c r="U29" s="13">
        <f>+ROUND(SUMIFS('Programación No Medica'!$Q:$Q,'Programación No Medica'!$G:$G,'Resumen Programación'!U$3,'Programación No Medica'!$I:$I,'Resumen Programación'!$J29),0)</f>
        <v>0</v>
      </c>
    </row>
    <row r="30" spans="2:21" x14ac:dyDescent="0.25">
      <c r="B30" s="20" t="s">
        <v>35</v>
      </c>
      <c r="C30" s="14">
        <v>694</v>
      </c>
      <c r="D30" s="21">
        <v>477</v>
      </c>
      <c r="E30" s="13">
        <f t="shared" si="0"/>
        <v>1171</v>
      </c>
      <c r="G30" s="26" t="s">
        <v>281</v>
      </c>
      <c r="H30" s="13">
        <f>+ROUND(SUMIF('Programación Medica'!I:I,'Resumen Programación'!G30,'Programación Medica'!Q:Q),0)</f>
        <v>0</v>
      </c>
      <c r="J30" s="1" t="s">
        <v>95</v>
      </c>
      <c r="K30" s="13">
        <f>+ROUND(SUMIFS('Programación No Medica'!$Q:$Q,'Programación No Medica'!$G:$G,'Resumen Programación'!K$3,'Programación No Medica'!$I:$I,'Resumen Programación'!$J30),0)</f>
        <v>0</v>
      </c>
      <c r="L30" s="13">
        <f>+ROUND(SUMIFS('Programación No Medica'!$Q:$Q,'Programación No Medica'!$G:$G,'Resumen Programación'!L$3,'Programación No Medica'!$I:$I,'Resumen Programación'!$J30),0)</f>
        <v>0</v>
      </c>
      <c r="M30" s="13">
        <f>+ROUND(SUMIFS('Programación No Medica'!$Q:$Q,'Programación No Medica'!$G:$G,'Resumen Programación'!M$3,'Programación No Medica'!$I:$I,'Resumen Programación'!$J30),0)</f>
        <v>0</v>
      </c>
      <c r="N30" s="13">
        <f>+ROUND(SUMIFS('Programación No Medica'!$Q:$Q,'Programación No Medica'!$G:$G,'Resumen Programación'!N$3,'Programación No Medica'!$I:$I,'Resumen Programación'!$J30),0)</f>
        <v>0</v>
      </c>
      <c r="O30" s="13">
        <f>+ROUND(SUMIFS('Programación No Medica'!$Q:$Q,'Programación No Medica'!$G:$G,'Resumen Programación'!O$3,'Programación No Medica'!$I:$I,'Resumen Programación'!$J30),0)</f>
        <v>0</v>
      </c>
      <c r="P30" s="13">
        <f>+ROUND(SUMIFS('Programación No Medica'!$Q:$Q,'Programación No Medica'!$G:$G,'Resumen Programación'!P$3,'Programación No Medica'!$I:$I,'Resumen Programación'!$J30),0)</f>
        <v>0</v>
      </c>
      <c r="Q30" s="13">
        <f>+ROUND(SUMIFS('Programación No Medica'!$Q:$Q,'Programación No Medica'!$G:$G,'Resumen Programación'!Q$3,'Programación No Medica'!$I:$I,'Resumen Programación'!$J30),0)</f>
        <v>0</v>
      </c>
      <c r="R30" s="13">
        <f>+ROUND(SUMIFS('Programación No Medica'!$Q:$Q,'Programación No Medica'!$G:$G,'Resumen Programación'!R$3,'Programación No Medica'!$I:$I,'Resumen Programación'!$J30),0)</f>
        <v>0</v>
      </c>
      <c r="S30" s="13">
        <f>+ROUND(SUMIFS('Programación No Medica'!$Q:$Q,'Programación No Medica'!$G:$G,'Resumen Programación'!S$3,'Programación No Medica'!$I:$I,'Resumen Programación'!$J30),0)</f>
        <v>0</v>
      </c>
      <c r="T30" s="13">
        <f>+ROUND(SUMIFS('Programación No Medica'!$Q:$Q,'Programación No Medica'!$G:$G,'Resumen Programación'!T$3,'Programación No Medica'!$I:$I,'Resumen Programación'!$J30),0)</f>
        <v>0</v>
      </c>
      <c r="U30" s="13">
        <f>+ROUND(SUMIFS('Programación No Medica'!$Q:$Q,'Programación No Medica'!$G:$G,'Resumen Programación'!U$3,'Programación No Medica'!$I:$I,'Resumen Programación'!$J30),0)</f>
        <v>0</v>
      </c>
    </row>
    <row r="31" spans="2:21" x14ac:dyDescent="0.25">
      <c r="B31" s="20" t="s">
        <v>36</v>
      </c>
      <c r="C31" s="14">
        <v>2911</v>
      </c>
      <c r="D31" s="21">
        <v>2755</v>
      </c>
      <c r="E31" s="13">
        <f t="shared" si="0"/>
        <v>5666</v>
      </c>
      <c r="G31" s="26" t="s">
        <v>282</v>
      </c>
      <c r="H31" s="13">
        <f>+ROUND(SUMIF('Programación Medica'!I:I,'Resumen Programación'!G31,'Programación Medica'!Q:Q),0)</f>
        <v>0</v>
      </c>
      <c r="J31" s="1" t="s">
        <v>106</v>
      </c>
      <c r="K31" s="13">
        <f>+ROUND(SUMIFS('Programación No Medica'!$Q:$Q,'Programación No Medica'!$G:$G,'Resumen Programación'!K$3,'Programación No Medica'!$I:$I,'Resumen Programación'!$J31),0)</f>
        <v>0</v>
      </c>
      <c r="L31" s="13">
        <f>+ROUND(SUMIFS('Programación No Medica'!$Q:$Q,'Programación No Medica'!$G:$G,'Resumen Programación'!L$3,'Programación No Medica'!$I:$I,'Resumen Programación'!$J31),0)</f>
        <v>0</v>
      </c>
      <c r="M31" s="13">
        <f>+ROUND(SUMIFS('Programación No Medica'!$Q:$Q,'Programación No Medica'!$G:$G,'Resumen Programación'!M$3,'Programación No Medica'!$I:$I,'Resumen Programación'!$J31),0)</f>
        <v>0</v>
      </c>
      <c r="N31" s="13">
        <f>+ROUND(SUMIFS('Programación No Medica'!$Q:$Q,'Programación No Medica'!$G:$G,'Resumen Programación'!N$3,'Programación No Medica'!$I:$I,'Resumen Programación'!$J31),0)</f>
        <v>0</v>
      </c>
      <c r="O31" s="13">
        <f>+ROUND(SUMIFS('Programación No Medica'!$Q:$Q,'Programación No Medica'!$G:$G,'Resumen Programación'!O$3,'Programación No Medica'!$I:$I,'Resumen Programación'!$J31),0)</f>
        <v>0</v>
      </c>
      <c r="P31" s="13">
        <f>+ROUND(SUMIFS('Programación No Medica'!$Q:$Q,'Programación No Medica'!$G:$G,'Resumen Programación'!P$3,'Programación No Medica'!$I:$I,'Resumen Programación'!$J31),0)</f>
        <v>0</v>
      </c>
      <c r="Q31" s="13">
        <f>+ROUND(SUMIFS('Programación No Medica'!$Q:$Q,'Programación No Medica'!$G:$G,'Resumen Programación'!Q$3,'Programación No Medica'!$I:$I,'Resumen Programación'!$J31),0)</f>
        <v>0</v>
      </c>
      <c r="R31" s="13">
        <f>+ROUND(SUMIFS('Programación No Medica'!$Q:$Q,'Programación No Medica'!$G:$G,'Resumen Programación'!R$3,'Programación No Medica'!$I:$I,'Resumen Programación'!$J31),0)</f>
        <v>0</v>
      </c>
      <c r="S31" s="13">
        <f>+ROUND(SUMIFS('Programación No Medica'!$Q:$Q,'Programación No Medica'!$G:$G,'Resumen Programación'!S$3,'Programación No Medica'!$I:$I,'Resumen Programación'!$J31),0)</f>
        <v>0</v>
      </c>
      <c r="T31" s="13">
        <f>+ROUND(SUMIFS('Programación No Medica'!$Q:$Q,'Programación No Medica'!$G:$G,'Resumen Programación'!T$3,'Programación No Medica'!$I:$I,'Resumen Programación'!$J31),0)</f>
        <v>0</v>
      </c>
      <c r="U31" s="13">
        <f>+ROUND(SUMIFS('Programación No Medica'!$Q:$Q,'Programación No Medica'!$G:$G,'Resumen Programación'!U$3,'Programación No Medica'!$I:$I,'Resumen Programación'!$J31),0)</f>
        <v>0</v>
      </c>
    </row>
    <row r="32" spans="2:21" x14ac:dyDescent="0.25">
      <c r="B32" s="20" t="s">
        <v>37</v>
      </c>
      <c r="C32" s="14">
        <v>5167</v>
      </c>
      <c r="D32" s="21">
        <v>3764</v>
      </c>
      <c r="E32" s="13">
        <f t="shared" si="0"/>
        <v>8931</v>
      </c>
      <c r="G32" s="26" t="s">
        <v>283</v>
      </c>
      <c r="H32" s="13">
        <f>+ROUND(SUMIF('Programación Medica'!I:I,'Resumen Programación'!G32,'Programación Medica'!Q:Q),0)</f>
        <v>0</v>
      </c>
      <c r="J32" s="1" t="s">
        <v>273</v>
      </c>
      <c r="K32" s="13">
        <f>+ROUND(SUMIFS('Programación No Medica'!$Q:$Q,'Programación No Medica'!$G:$G,'Resumen Programación'!K$3,'Programación No Medica'!$I:$I,'Resumen Programación'!$J32),0)</f>
        <v>0</v>
      </c>
      <c r="L32" s="13">
        <f>+ROUND(SUMIFS('Programación No Medica'!$Q:$Q,'Programación No Medica'!$G:$G,'Resumen Programación'!L$3,'Programación No Medica'!$I:$I,'Resumen Programación'!$J32),0)</f>
        <v>0</v>
      </c>
      <c r="M32" s="13">
        <f>+ROUND(SUMIFS('Programación No Medica'!$Q:$Q,'Programación No Medica'!$G:$G,'Resumen Programación'!M$3,'Programación No Medica'!$I:$I,'Resumen Programación'!$J32),0)</f>
        <v>0</v>
      </c>
      <c r="N32" s="13">
        <f>+ROUND(SUMIFS('Programación No Medica'!$Q:$Q,'Programación No Medica'!$G:$G,'Resumen Programación'!N$3,'Programación No Medica'!$I:$I,'Resumen Programación'!$J32),0)</f>
        <v>0</v>
      </c>
      <c r="O32" s="13">
        <f>+ROUND(SUMIFS('Programación No Medica'!$Q:$Q,'Programación No Medica'!$G:$G,'Resumen Programación'!O$3,'Programación No Medica'!$I:$I,'Resumen Programación'!$J32),0)</f>
        <v>0</v>
      </c>
      <c r="P32" s="13">
        <f>+ROUND(SUMIFS('Programación No Medica'!$Q:$Q,'Programación No Medica'!$G:$G,'Resumen Programación'!P$3,'Programación No Medica'!$I:$I,'Resumen Programación'!$J32),0)</f>
        <v>0</v>
      </c>
      <c r="Q32" s="13">
        <f>+ROUND(SUMIFS('Programación No Medica'!$Q:$Q,'Programación No Medica'!$G:$G,'Resumen Programación'!Q$3,'Programación No Medica'!$I:$I,'Resumen Programación'!$J32),0)</f>
        <v>0</v>
      </c>
      <c r="R32" s="13">
        <f>+ROUND(SUMIFS('Programación No Medica'!$Q:$Q,'Programación No Medica'!$G:$G,'Resumen Programación'!R$3,'Programación No Medica'!$I:$I,'Resumen Programación'!$J32),0)</f>
        <v>0</v>
      </c>
      <c r="S32" s="13">
        <f>+ROUND(SUMIFS('Programación No Medica'!$Q:$Q,'Programación No Medica'!$G:$G,'Resumen Programación'!S$3,'Programación No Medica'!$I:$I,'Resumen Programación'!$J32),0)</f>
        <v>0</v>
      </c>
      <c r="T32" s="13">
        <f>+ROUND(SUMIFS('Programación No Medica'!$Q:$Q,'Programación No Medica'!$G:$G,'Resumen Programación'!T$3,'Programación No Medica'!$I:$I,'Resumen Programación'!$J32),0)</f>
        <v>0</v>
      </c>
      <c r="U32" s="13">
        <f>+ROUND(SUMIFS('Programación No Medica'!$Q:$Q,'Programación No Medica'!$G:$G,'Resumen Programación'!U$3,'Programación No Medica'!$I:$I,'Resumen Programación'!$J32),0)</f>
        <v>0</v>
      </c>
    </row>
    <row r="33" spans="2:21" x14ac:dyDescent="0.25">
      <c r="B33" s="20" t="s">
        <v>38</v>
      </c>
      <c r="C33" s="14">
        <v>0</v>
      </c>
      <c r="D33" s="21">
        <v>0</v>
      </c>
      <c r="E33" s="13">
        <f t="shared" si="0"/>
        <v>0</v>
      </c>
      <c r="G33" s="26" t="s">
        <v>284</v>
      </c>
      <c r="H33" s="13">
        <f>+ROUND(SUMIF('Programación Medica'!I:I,'Resumen Programación'!G33,'Programación Medica'!Q:Q),0)</f>
        <v>0</v>
      </c>
      <c r="J33" s="1" t="s">
        <v>274</v>
      </c>
      <c r="K33" s="13">
        <f>+ROUND(SUMIFS('Programación No Medica'!$Q:$Q,'Programación No Medica'!$G:$G,'Resumen Programación'!K$3,'Programación No Medica'!$I:$I,'Resumen Programación'!$J33),0)</f>
        <v>0</v>
      </c>
      <c r="L33" s="13">
        <f>+ROUND(SUMIFS('Programación No Medica'!$Q:$Q,'Programación No Medica'!$G:$G,'Resumen Programación'!L$3,'Programación No Medica'!$I:$I,'Resumen Programación'!$J33),0)</f>
        <v>0</v>
      </c>
      <c r="M33" s="13">
        <f>+ROUND(SUMIFS('Programación No Medica'!$Q:$Q,'Programación No Medica'!$G:$G,'Resumen Programación'!M$3,'Programación No Medica'!$I:$I,'Resumen Programación'!$J33),0)</f>
        <v>0</v>
      </c>
      <c r="N33" s="13">
        <f>+ROUND(SUMIFS('Programación No Medica'!$Q:$Q,'Programación No Medica'!$G:$G,'Resumen Programación'!N$3,'Programación No Medica'!$I:$I,'Resumen Programación'!$J33),0)</f>
        <v>0</v>
      </c>
      <c r="O33" s="13">
        <f>+ROUND(SUMIFS('Programación No Medica'!$Q:$Q,'Programación No Medica'!$G:$G,'Resumen Programación'!O$3,'Programación No Medica'!$I:$I,'Resumen Programación'!$J33),0)</f>
        <v>0</v>
      </c>
      <c r="P33" s="13">
        <f>+ROUND(SUMIFS('Programación No Medica'!$Q:$Q,'Programación No Medica'!$G:$G,'Resumen Programación'!P$3,'Programación No Medica'!$I:$I,'Resumen Programación'!$J33),0)</f>
        <v>0</v>
      </c>
      <c r="Q33" s="13">
        <f>+ROUND(SUMIFS('Programación No Medica'!$Q:$Q,'Programación No Medica'!$G:$G,'Resumen Programación'!Q$3,'Programación No Medica'!$I:$I,'Resumen Programación'!$J33),0)</f>
        <v>0</v>
      </c>
      <c r="R33" s="13">
        <f>+ROUND(SUMIFS('Programación No Medica'!$Q:$Q,'Programación No Medica'!$G:$G,'Resumen Programación'!R$3,'Programación No Medica'!$I:$I,'Resumen Programación'!$J33),0)</f>
        <v>0</v>
      </c>
      <c r="S33" s="13">
        <f>+ROUND(SUMIFS('Programación No Medica'!$Q:$Q,'Programación No Medica'!$G:$G,'Resumen Programación'!S$3,'Programación No Medica'!$I:$I,'Resumen Programación'!$J33),0)</f>
        <v>0</v>
      </c>
      <c r="T33" s="13">
        <f>+ROUND(SUMIFS('Programación No Medica'!$Q:$Q,'Programación No Medica'!$G:$G,'Resumen Programación'!T$3,'Programación No Medica'!$I:$I,'Resumen Programación'!$J33),0)</f>
        <v>0</v>
      </c>
      <c r="U33" s="13">
        <f>+ROUND(SUMIFS('Programación No Medica'!$Q:$Q,'Programación No Medica'!$G:$G,'Resumen Programación'!U$3,'Programación No Medica'!$I:$I,'Resumen Programación'!$J33),0)</f>
        <v>0</v>
      </c>
    </row>
    <row r="34" spans="2:21" x14ac:dyDescent="0.25">
      <c r="B34" s="20" t="s">
        <v>39</v>
      </c>
      <c r="C34" s="14">
        <v>3947</v>
      </c>
      <c r="D34" s="21">
        <v>1057</v>
      </c>
      <c r="E34" s="13">
        <f t="shared" si="0"/>
        <v>5004</v>
      </c>
      <c r="G34" s="26" t="s">
        <v>285</v>
      </c>
      <c r="H34" s="80">
        <f>+ROUND(SUMIF('Programación Medica'!I:I,'Resumen Programación'!G34,'Programación Medica'!Q:Q),0)</f>
        <v>0</v>
      </c>
      <c r="J34" s="1" t="s">
        <v>275</v>
      </c>
      <c r="K34" s="13">
        <f>+ROUND(SUMIFS('Programación No Medica'!$Q:$Q,'Programación No Medica'!$G:$G,'Resumen Programación'!K$3,'Programación No Medica'!$I:$I,'Resumen Programación'!$J34),0)</f>
        <v>0</v>
      </c>
      <c r="L34" s="13">
        <f>+ROUND(SUMIFS('Programación No Medica'!$Q:$Q,'Programación No Medica'!$G:$G,'Resumen Programación'!L$3,'Programación No Medica'!$I:$I,'Resumen Programación'!$J34),0)</f>
        <v>0</v>
      </c>
      <c r="M34" s="13">
        <f>+ROUND(SUMIFS('Programación No Medica'!$Q:$Q,'Programación No Medica'!$G:$G,'Resumen Programación'!M$3,'Programación No Medica'!$I:$I,'Resumen Programación'!$J34),0)</f>
        <v>0</v>
      </c>
      <c r="N34" s="13">
        <f>+ROUND(SUMIFS('Programación No Medica'!$Q:$Q,'Programación No Medica'!$G:$G,'Resumen Programación'!N$3,'Programación No Medica'!$I:$I,'Resumen Programación'!$J34),0)</f>
        <v>0</v>
      </c>
      <c r="O34" s="13">
        <f>+ROUND(SUMIFS('Programación No Medica'!$Q:$Q,'Programación No Medica'!$G:$G,'Resumen Programación'!O$3,'Programación No Medica'!$I:$I,'Resumen Programación'!$J34),0)</f>
        <v>0</v>
      </c>
      <c r="P34" s="13">
        <f>+ROUND(SUMIFS('Programación No Medica'!$Q:$Q,'Programación No Medica'!$G:$G,'Resumen Programación'!P$3,'Programación No Medica'!$I:$I,'Resumen Programación'!$J34),0)</f>
        <v>0</v>
      </c>
      <c r="Q34" s="13">
        <f>+ROUND(SUMIFS('Programación No Medica'!$Q:$Q,'Programación No Medica'!$G:$G,'Resumen Programación'!Q$3,'Programación No Medica'!$I:$I,'Resumen Programación'!$J34),0)</f>
        <v>0</v>
      </c>
      <c r="R34" s="13">
        <f>+ROUND(SUMIFS('Programación No Medica'!$Q:$Q,'Programación No Medica'!$G:$G,'Resumen Programación'!R$3,'Programación No Medica'!$I:$I,'Resumen Programación'!$J34),0)</f>
        <v>0</v>
      </c>
      <c r="S34" s="13">
        <f>+ROUND(SUMIFS('Programación No Medica'!$Q:$Q,'Programación No Medica'!$G:$G,'Resumen Programación'!S$3,'Programación No Medica'!$I:$I,'Resumen Programación'!$J34),0)</f>
        <v>0</v>
      </c>
      <c r="T34" s="13">
        <f>+ROUND(SUMIFS('Programación No Medica'!$Q:$Q,'Programación No Medica'!$G:$G,'Resumen Programación'!T$3,'Programación No Medica'!$I:$I,'Resumen Programación'!$J34),0)</f>
        <v>0</v>
      </c>
      <c r="U34" s="13">
        <f>+ROUND(SUMIFS('Programación No Medica'!$Q:$Q,'Programación No Medica'!$G:$G,'Resumen Programación'!U$3,'Programación No Medica'!$I:$I,'Resumen Programación'!$J34),0)</f>
        <v>0</v>
      </c>
    </row>
    <row r="35" spans="2:21" x14ac:dyDescent="0.25">
      <c r="B35" s="20" t="s">
        <v>40</v>
      </c>
      <c r="C35" s="14">
        <v>7263</v>
      </c>
      <c r="D35" s="21">
        <v>2086</v>
      </c>
      <c r="E35" s="13">
        <f t="shared" si="0"/>
        <v>9349</v>
      </c>
      <c r="G35" s="26" t="s">
        <v>286</v>
      </c>
      <c r="H35" s="13">
        <f>+ROUND(SUMIF('Programación Medica'!I:I,'Resumen Programación'!G35,'Programación Medica'!Q:Q),0)</f>
        <v>0</v>
      </c>
      <c r="J35" s="1" t="s">
        <v>276</v>
      </c>
      <c r="K35" s="13">
        <f>+ROUND(SUMIFS('Programación No Medica'!$Q:$Q,'Programación No Medica'!$G:$G,'Resumen Programación'!K$3,'Programación No Medica'!$I:$I,'Resumen Programación'!$J35),0)</f>
        <v>0</v>
      </c>
      <c r="L35" s="13">
        <f>+ROUND(SUMIFS('Programación No Medica'!$Q:$Q,'Programación No Medica'!$G:$G,'Resumen Programación'!L$3,'Programación No Medica'!$I:$I,'Resumen Programación'!$J35),0)</f>
        <v>0</v>
      </c>
      <c r="M35" s="13">
        <f>+ROUND(SUMIFS('Programación No Medica'!$Q:$Q,'Programación No Medica'!$G:$G,'Resumen Programación'!M$3,'Programación No Medica'!$I:$I,'Resumen Programación'!$J35),0)</f>
        <v>0</v>
      </c>
      <c r="N35" s="13">
        <f>+ROUND(SUMIFS('Programación No Medica'!$Q:$Q,'Programación No Medica'!$G:$G,'Resumen Programación'!N$3,'Programación No Medica'!$I:$I,'Resumen Programación'!$J35),0)</f>
        <v>0</v>
      </c>
      <c r="O35" s="13">
        <f>+ROUND(SUMIFS('Programación No Medica'!$Q:$Q,'Programación No Medica'!$G:$G,'Resumen Programación'!O$3,'Programación No Medica'!$I:$I,'Resumen Programación'!$J35),0)</f>
        <v>0</v>
      </c>
      <c r="P35" s="13">
        <f>+ROUND(SUMIFS('Programación No Medica'!$Q:$Q,'Programación No Medica'!$G:$G,'Resumen Programación'!P$3,'Programación No Medica'!$I:$I,'Resumen Programación'!$J35),0)</f>
        <v>0</v>
      </c>
      <c r="Q35" s="13">
        <f>+ROUND(SUMIFS('Programación No Medica'!$Q:$Q,'Programación No Medica'!$G:$G,'Resumen Programación'!Q$3,'Programación No Medica'!$I:$I,'Resumen Programación'!$J35),0)</f>
        <v>0</v>
      </c>
      <c r="R35" s="13">
        <f>+ROUND(SUMIFS('Programación No Medica'!$Q:$Q,'Programación No Medica'!$G:$G,'Resumen Programación'!R$3,'Programación No Medica'!$I:$I,'Resumen Programación'!$J35),0)</f>
        <v>0</v>
      </c>
      <c r="S35" s="13">
        <f>+ROUND(SUMIFS('Programación No Medica'!$Q:$Q,'Programación No Medica'!$G:$G,'Resumen Programación'!S$3,'Programación No Medica'!$I:$I,'Resumen Programación'!$J35),0)</f>
        <v>0</v>
      </c>
      <c r="T35" s="13">
        <f>+ROUND(SUMIFS('Programación No Medica'!$Q:$Q,'Programación No Medica'!$G:$G,'Resumen Programación'!T$3,'Programación No Medica'!$I:$I,'Resumen Programación'!$J35),0)</f>
        <v>0</v>
      </c>
      <c r="U35" s="13">
        <f>+ROUND(SUMIFS('Programación No Medica'!$Q:$Q,'Programación No Medica'!$G:$G,'Resumen Programación'!U$3,'Programación No Medica'!$I:$I,'Resumen Programación'!$J35),0)</f>
        <v>0</v>
      </c>
    </row>
    <row r="36" spans="2:21" x14ac:dyDescent="0.25">
      <c r="B36" s="20" t="s">
        <v>41</v>
      </c>
      <c r="C36" s="14">
        <v>3281</v>
      </c>
      <c r="D36" s="21">
        <v>1609</v>
      </c>
      <c r="E36" s="13">
        <f t="shared" si="0"/>
        <v>4890</v>
      </c>
      <c r="G36" s="26" t="s">
        <v>287</v>
      </c>
      <c r="H36" s="13">
        <f>+ROUND(SUMIF('Programación Medica'!I:I,'Resumen Programación'!G36,'Programación Medica'!Q:Q),0)</f>
        <v>0</v>
      </c>
      <c r="J36" s="1" t="s">
        <v>277</v>
      </c>
      <c r="K36" s="13">
        <f>+ROUND(SUMIFS('Programación No Medica'!$Q:$Q,'Programación No Medica'!$G:$G,'Resumen Programación'!K$3,'Programación No Medica'!$I:$I,'Resumen Programación'!$J36),0)</f>
        <v>0</v>
      </c>
      <c r="L36" s="13">
        <f>+ROUND(SUMIFS('Programación No Medica'!$Q:$Q,'Programación No Medica'!$G:$G,'Resumen Programación'!L$3,'Programación No Medica'!$I:$I,'Resumen Programación'!$J36),0)</f>
        <v>0</v>
      </c>
      <c r="M36" s="13">
        <f>+ROUND(SUMIFS('Programación No Medica'!$Q:$Q,'Programación No Medica'!$G:$G,'Resumen Programación'!M$3,'Programación No Medica'!$I:$I,'Resumen Programación'!$J36),0)</f>
        <v>0</v>
      </c>
      <c r="N36" s="13">
        <f>+ROUND(SUMIFS('Programación No Medica'!$Q:$Q,'Programación No Medica'!$G:$G,'Resumen Programación'!N$3,'Programación No Medica'!$I:$I,'Resumen Programación'!$J36),0)</f>
        <v>0</v>
      </c>
      <c r="O36" s="13">
        <f>+ROUND(SUMIFS('Programación No Medica'!$Q:$Q,'Programación No Medica'!$G:$G,'Resumen Programación'!O$3,'Programación No Medica'!$I:$I,'Resumen Programación'!$J36),0)</f>
        <v>0</v>
      </c>
      <c r="P36" s="13">
        <f>+ROUND(SUMIFS('Programación No Medica'!$Q:$Q,'Programación No Medica'!$G:$G,'Resumen Programación'!P$3,'Programación No Medica'!$I:$I,'Resumen Programación'!$J36),0)</f>
        <v>0</v>
      </c>
      <c r="Q36" s="13">
        <f>+ROUND(SUMIFS('Programación No Medica'!$Q:$Q,'Programación No Medica'!$G:$G,'Resumen Programación'!Q$3,'Programación No Medica'!$I:$I,'Resumen Programación'!$J36),0)</f>
        <v>0</v>
      </c>
      <c r="R36" s="13">
        <f>+ROUND(SUMIFS('Programación No Medica'!$Q:$Q,'Programación No Medica'!$G:$G,'Resumen Programación'!R$3,'Programación No Medica'!$I:$I,'Resumen Programación'!$J36),0)</f>
        <v>0</v>
      </c>
      <c r="S36" s="13">
        <f>+ROUND(SUMIFS('Programación No Medica'!$Q:$Q,'Programación No Medica'!$G:$G,'Resumen Programación'!S$3,'Programación No Medica'!$I:$I,'Resumen Programación'!$J36),0)</f>
        <v>0</v>
      </c>
      <c r="T36" s="13">
        <f>+ROUND(SUMIFS('Programación No Medica'!$Q:$Q,'Programación No Medica'!$G:$G,'Resumen Programación'!T$3,'Programación No Medica'!$I:$I,'Resumen Programación'!$J36),0)</f>
        <v>0</v>
      </c>
      <c r="U36" s="13">
        <f>+ROUND(SUMIFS('Programación No Medica'!$Q:$Q,'Programación No Medica'!$G:$G,'Resumen Programación'!U$3,'Programación No Medica'!$I:$I,'Resumen Programación'!$J36),0)</f>
        <v>0</v>
      </c>
    </row>
    <row r="37" spans="2:21" x14ac:dyDescent="0.25">
      <c r="B37" s="20" t="s">
        <v>42</v>
      </c>
      <c r="C37" s="14">
        <v>1782</v>
      </c>
      <c r="D37" s="21">
        <v>2096</v>
      </c>
      <c r="E37" s="13">
        <f t="shared" si="0"/>
        <v>3878</v>
      </c>
      <c r="G37" s="26" t="s">
        <v>290</v>
      </c>
      <c r="H37" s="13">
        <f>+ROUND(SUMIF('Programación Medica'!I:I,'Resumen Programación'!G37,'Programación Medica'!Q:Q),0)</f>
        <v>0</v>
      </c>
      <c r="J37" s="1" t="s">
        <v>278</v>
      </c>
      <c r="K37" s="13">
        <f>+ROUND(SUMIFS('Programación No Medica'!$Q:$Q,'Programación No Medica'!$G:$G,'Resumen Programación'!K$3,'Programación No Medica'!$I:$I,'Resumen Programación'!$J37),0)</f>
        <v>0</v>
      </c>
      <c r="L37" s="13">
        <f>+ROUND(SUMIFS('Programación No Medica'!$Q:$Q,'Programación No Medica'!$G:$G,'Resumen Programación'!L$3,'Programación No Medica'!$I:$I,'Resumen Programación'!$J37),0)</f>
        <v>0</v>
      </c>
      <c r="M37" s="13">
        <f>+ROUND(SUMIFS('Programación No Medica'!$Q:$Q,'Programación No Medica'!$G:$G,'Resumen Programación'!M$3,'Programación No Medica'!$I:$I,'Resumen Programación'!$J37),0)</f>
        <v>0</v>
      </c>
      <c r="N37" s="13">
        <f>+ROUND(SUMIFS('Programación No Medica'!$Q:$Q,'Programación No Medica'!$G:$G,'Resumen Programación'!N$3,'Programación No Medica'!$I:$I,'Resumen Programación'!$J37),0)</f>
        <v>0</v>
      </c>
      <c r="O37" s="13">
        <f>+ROUND(SUMIFS('Programación No Medica'!$Q:$Q,'Programación No Medica'!$G:$G,'Resumen Programación'!O$3,'Programación No Medica'!$I:$I,'Resumen Programación'!$J37),0)</f>
        <v>0</v>
      </c>
      <c r="P37" s="13">
        <f>+ROUND(SUMIFS('Programación No Medica'!$Q:$Q,'Programación No Medica'!$G:$G,'Resumen Programación'!P$3,'Programación No Medica'!$I:$I,'Resumen Programación'!$J37),0)</f>
        <v>0</v>
      </c>
      <c r="Q37" s="13">
        <f>+ROUND(SUMIFS('Programación No Medica'!$Q:$Q,'Programación No Medica'!$G:$G,'Resumen Programación'!Q$3,'Programación No Medica'!$I:$I,'Resumen Programación'!$J37),0)</f>
        <v>0</v>
      </c>
      <c r="R37" s="13">
        <f>+ROUND(SUMIFS('Programación No Medica'!$Q:$Q,'Programación No Medica'!$G:$G,'Resumen Programación'!R$3,'Programación No Medica'!$I:$I,'Resumen Programación'!$J37),0)</f>
        <v>0</v>
      </c>
      <c r="S37" s="13">
        <f>+ROUND(SUMIFS('Programación No Medica'!$Q:$Q,'Programación No Medica'!$G:$G,'Resumen Programación'!S$3,'Programación No Medica'!$I:$I,'Resumen Programación'!$J37),0)</f>
        <v>0</v>
      </c>
      <c r="T37" s="13">
        <f>+ROUND(SUMIFS('Programación No Medica'!$Q:$Q,'Programación No Medica'!$G:$G,'Resumen Programación'!T$3,'Programación No Medica'!$I:$I,'Resumen Programación'!$J37),0)</f>
        <v>0</v>
      </c>
      <c r="U37" s="13">
        <f>+ROUND(SUMIFS('Programación No Medica'!$Q:$Q,'Programación No Medica'!$G:$G,'Resumen Programación'!U$3,'Programación No Medica'!$I:$I,'Resumen Programación'!$J37),0)</f>
        <v>0</v>
      </c>
    </row>
    <row r="38" spans="2:21" x14ac:dyDescent="0.25">
      <c r="B38" s="20" t="s">
        <v>43</v>
      </c>
      <c r="C38" s="14">
        <v>2575</v>
      </c>
      <c r="D38" s="21">
        <v>1107</v>
      </c>
      <c r="E38" s="13">
        <f t="shared" si="0"/>
        <v>3682</v>
      </c>
      <c r="G38" s="26" t="s">
        <v>94</v>
      </c>
      <c r="H38" s="13">
        <f>+ROUND(SUMIF('Programación Medica'!I:I,'Resumen Programación'!G38,'Programación Medica'!Q:Q),0)</f>
        <v>0</v>
      </c>
      <c r="J38" s="1" t="s">
        <v>279</v>
      </c>
      <c r="K38" s="13">
        <f>+ROUND(SUMIFS('Programación No Medica'!$Q:$Q,'Programación No Medica'!$G:$G,'Resumen Programación'!K$3,'Programación No Medica'!$I:$I,'Resumen Programación'!$J38),0)</f>
        <v>0</v>
      </c>
      <c r="L38" s="13">
        <f>+ROUND(SUMIFS('Programación No Medica'!$Q:$Q,'Programación No Medica'!$G:$G,'Resumen Programación'!L$3,'Programación No Medica'!$I:$I,'Resumen Programación'!$J38),0)</f>
        <v>0</v>
      </c>
      <c r="M38" s="13">
        <f>+ROUND(SUMIFS('Programación No Medica'!$Q:$Q,'Programación No Medica'!$G:$G,'Resumen Programación'!M$3,'Programación No Medica'!$I:$I,'Resumen Programación'!$J38),0)</f>
        <v>0</v>
      </c>
      <c r="N38" s="13">
        <f>+ROUND(SUMIFS('Programación No Medica'!$Q:$Q,'Programación No Medica'!$G:$G,'Resumen Programación'!N$3,'Programación No Medica'!$I:$I,'Resumen Programación'!$J38),0)</f>
        <v>0</v>
      </c>
      <c r="O38" s="13">
        <f>+ROUND(SUMIFS('Programación No Medica'!$Q:$Q,'Programación No Medica'!$G:$G,'Resumen Programación'!O$3,'Programación No Medica'!$I:$I,'Resumen Programación'!$J38),0)</f>
        <v>0</v>
      </c>
      <c r="P38" s="13">
        <f>+ROUND(SUMIFS('Programación No Medica'!$Q:$Q,'Programación No Medica'!$G:$G,'Resumen Programación'!P$3,'Programación No Medica'!$I:$I,'Resumen Programación'!$J38),0)</f>
        <v>0</v>
      </c>
      <c r="Q38" s="13">
        <f>+ROUND(SUMIFS('Programación No Medica'!$Q:$Q,'Programación No Medica'!$G:$G,'Resumen Programación'!Q$3,'Programación No Medica'!$I:$I,'Resumen Programación'!$J38),0)</f>
        <v>0</v>
      </c>
      <c r="R38" s="13">
        <f>+ROUND(SUMIFS('Programación No Medica'!$Q:$Q,'Programación No Medica'!$G:$G,'Resumen Programación'!R$3,'Programación No Medica'!$I:$I,'Resumen Programación'!$J38),0)</f>
        <v>0</v>
      </c>
      <c r="S38" s="13">
        <f>+ROUND(SUMIFS('Programación No Medica'!$Q:$Q,'Programación No Medica'!$G:$G,'Resumen Programación'!S$3,'Programación No Medica'!$I:$I,'Resumen Programación'!$J38),0)</f>
        <v>0</v>
      </c>
      <c r="T38" s="13">
        <f>+ROUND(SUMIFS('Programación No Medica'!$Q:$Q,'Programación No Medica'!$G:$G,'Resumen Programación'!T$3,'Programación No Medica'!$I:$I,'Resumen Programación'!$J38),0)</f>
        <v>0</v>
      </c>
      <c r="U38" s="13">
        <f>+ROUND(SUMIFS('Programación No Medica'!$Q:$Q,'Programación No Medica'!$G:$G,'Resumen Programación'!U$3,'Programación No Medica'!$I:$I,'Resumen Programación'!$J38),0)</f>
        <v>0</v>
      </c>
    </row>
    <row r="39" spans="2:21" x14ac:dyDescent="0.25">
      <c r="B39" s="20" t="s">
        <v>44</v>
      </c>
      <c r="C39" s="14">
        <v>807</v>
      </c>
      <c r="D39" s="21">
        <v>552</v>
      </c>
      <c r="E39" s="13">
        <f t="shared" si="0"/>
        <v>1359</v>
      </c>
      <c r="G39" s="26" t="s">
        <v>95</v>
      </c>
      <c r="H39" s="13">
        <f>+ROUND(SUMIF('Programación Medica'!I:I,'Resumen Programación'!G39,'Programación Medica'!Q:Q),0)</f>
        <v>0</v>
      </c>
      <c r="J39" s="1" t="s">
        <v>280</v>
      </c>
      <c r="K39" s="13">
        <f>+ROUND(SUMIFS('Programación No Medica'!$Q:$Q,'Programación No Medica'!$G:$G,'Resumen Programación'!K$3,'Programación No Medica'!$I:$I,'Resumen Programación'!$J39),0)</f>
        <v>0</v>
      </c>
      <c r="L39" s="13">
        <f>+ROUND(SUMIFS('Programación No Medica'!$Q:$Q,'Programación No Medica'!$G:$G,'Resumen Programación'!L$3,'Programación No Medica'!$I:$I,'Resumen Programación'!$J39),0)</f>
        <v>0</v>
      </c>
      <c r="M39" s="13">
        <f>+ROUND(SUMIFS('Programación No Medica'!$Q:$Q,'Programación No Medica'!$G:$G,'Resumen Programación'!M$3,'Programación No Medica'!$I:$I,'Resumen Programación'!$J39),0)</f>
        <v>0</v>
      </c>
      <c r="N39" s="13">
        <f>+ROUND(SUMIFS('Programación No Medica'!$Q:$Q,'Programación No Medica'!$G:$G,'Resumen Programación'!N$3,'Programación No Medica'!$I:$I,'Resumen Programación'!$J39),0)</f>
        <v>0</v>
      </c>
      <c r="O39" s="13">
        <f>+ROUND(SUMIFS('Programación No Medica'!$Q:$Q,'Programación No Medica'!$G:$G,'Resumen Programación'!O$3,'Programación No Medica'!$I:$I,'Resumen Programación'!$J39),0)</f>
        <v>0</v>
      </c>
      <c r="P39" s="13">
        <f>+ROUND(SUMIFS('Programación No Medica'!$Q:$Q,'Programación No Medica'!$G:$G,'Resumen Programación'!P$3,'Programación No Medica'!$I:$I,'Resumen Programación'!$J39),0)</f>
        <v>0</v>
      </c>
      <c r="Q39" s="13">
        <f>+ROUND(SUMIFS('Programación No Medica'!$Q:$Q,'Programación No Medica'!$G:$G,'Resumen Programación'!Q$3,'Programación No Medica'!$I:$I,'Resumen Programación'!$J39),0)</f>
        <v>0</v>
      </c>
      <c r="R39" s="13">
        <f>+ROUND(SUMIFS('Programación No Medica'!$Q:$Q,'Programación No Medica'!$G:$G,'Resumen Programación'!R$3,'Programación No Medica'!$I:$I,'Resumen Programación'!$J39),0)</f>
        <v>0</v>
      </c>
      <c r="S39" s="13">
        <f>+ROUND(SUMIFS('Programación No Medica'!$Q:$Q,'Programación No Medica'!$G:$G,'Resumen Programación'!S$3,'Programación No Medica'!$I:$I,'Resumen Programación'!$J39),0)</f>
        <v>0</v>
      </c>
      <c r="T39" s="13">
        <f>+ROUND(SUMIFS('Programación No Medica'!$Q:$Q,'Programación No Medica'!$G:$G,'Resumen Programación'!T$3,'Programación No Medica'!$I:$I,'Resumen Programación'!$J39),0)</f>
        <v>0</v>
      </c>
      <c r="U39" s="13">
        <f>+ROUND(SUMIFS('Programación No Medica'!$Q:$Q,'Programación No Medica'!$G:$G,'Resumen Programación'!U$3,'Programación No Medica'!$I:$I,'Resumen Programación'!$J39),0)</f>
        <v>0</v>
      </c>
    </row>
    <row r="40" spans="2:21" x14ac:dyDescent="0.25">
      <c r="B40" s="20" t="s">
        <v>45</v>
      </c>
      <c r="C40" s="14">
        <v>301</v>
      </c>
      <c r="D40" s="21">
        <v>301</v>
      </c>
      <c r="E40" s="13">
        <f t="shared" si="0"/>
        <v>602</v>
      </c>
      <c r="G40" s="26" t="s">
        <v>291</v>
      </c>
      <c r="H40" s="13">
        <f>+ROUND(SUMIF('Programación Medica'!I:I,'Resumen Programación'!G40,'Programación Medica'!Q:Q),0)</f>
        <v>0</v>
      </c>
      <c r="J40" s="1" t="s">
        <v>281</v>
      </c>
      <c r="K40" s="13">
        <f>+ROUND(SUMIFS('Programación No Medica'!$Q:$Q,'Programación No Medica'!$G:$G,'Resumen Programación'!K$3,'Programación No Medica'!$I:$I,'Resumen Programación'!$J40),0)</f>
        <v>0</v>
      </c>
      <c r="L40" s="13">
        <f>+ROUND(SUMIFS('Programación No Medica'!$Q:$Q,'Programación No Medica'!$G:$G,'Resumen Programación'!L$3,'Programación No Medica'!$I:$I,'Resumen Programación'!$J40),0)</f>
        <v>0</v>
      </c>
      <c r="M40" s="13">
        <f>+ROUND(SUMIFS('Programación No Medica'!$Q:$Q,'Programación No Medica'!$G:$G,'Resumen Programación'!M$3,'Programación No Medica'!$I:$I,'Resumen Programación'!$J40),0)</f>
        <v>0</v>
      </c>
      <c r="N40" s="13">
        <f>+ROUND(SUMIFS('Programación No Medica'!$Q:$Q,'Programación No Medica'!$G:$G,'Resumen Programación'!N$3,'Programación No Medica'!$I:$I,'Resumen Programación'!$J40),0)</f>
        <v>0</v>
      </c>
      <c r="O40" s="13">
        <f>+ROUND(SUMIFS('Programación No Medica'!$Q:$Q,'Programación No Medica'!$G:$G,'Resumen Programación'!O$3,'Programación No Medica'!$I:$I,'Resumen Programación'!$J40),0)</f>
        <v>0</v>
      </c>
      <c r="P40" s="13">
        <f>+ROUND(SUMIFS('Programación No Medica'!$Q:$Q,'Programación No Medica'!$G:$G,'Resumen Programación'!P$3,'Programación No Medica'!$I:$I,'Resumen Programación'!$J40),0)</f>
        <v>0</v>
      </c>
      <c r="Q40" s="13">
        <f>+ROUND(SUMIFS('Programación No Medica'!$Q:$Q,'Programación No Medica'!$G:$G,'Resumen Programación'!Q$3,'Programación No Medica'!$I:$I,'Resumen Programación'!$J40),0)</f>
        <v>0</v>
      </c>
      <c r="R40" s="13">
        <f>+ROUND(SUMIFS('Programación No Medica'!$Q:$Q,'Programación No Medica'!$G:$G,'Resumen Programación'!R$3,'Programación No Medica'!$I:$I,'Resumen Programación'!$J40),0)</f>
        <v>0</v>
      </c>
      <c r="S40" s="13">
        <f>+ROUND(SUMIFS('Programación No Medica'!$Q:$Q,'Programación No Medica'!$G:$G,'Resumen Programación'!S$3,'Programación No Medica'!$I:$I,'Resumen Programación'!$J40),0)</f>
        <v>0</v>
      </c>
      <c r="T40" s="13">
        <f>+ROUND(SUMIFS('Programación No Medica'!$Q:$Q,'Programación No Medica'!$G:$G,'Resumen Programación'!T$3,'Programación No Medica'!$I:$I,'Resumen Programación'!$J40),0)</f>
        <v>0</v>
      </c>
      <c r="U40" s="13">
        <f>+ROUND(SUMIFS('Programación No Medica'!$Q:$Q,'Programación No Medica'!$G:$G,'Resumen Programación'!U$3,'Programación No Medica'!$I:$I,'Resumen Programación'!$J40),0)</f>
        <v>0</v>
      </c>
    </row>
    <row r="41" spans="2:21" x14ac:dyDescent="0.25">
      <c r="B41" s="20" t="s">
        <v>46</v>
      </c>
      <c r="C41" s="14">
        <v>718</v>
      </c>
      <c r="D41" s="21">
        <v>448</v>
      </c>
      <c r="E41" s="13">
        <f t="shared" si="0"/>
        <v>1166</v>
      </c>
      <c r="G41" s="26" t="s">
        <v>96</v>
      </c>
      <c r="H41" s="13">
        <f>+ROUND(SUMIF('Programación Medica'!I:I,'Resumen Programación'!G41,'Programación Medica'!Q:Q),0)</f>
        <v>0</v>
      </c>
      <c r="J41" s="1" t="s">
        <v>282</v>
      </c>
      <c r="K41" s="13">
        <f>+ROUND(SUMIFS('Programación No Medica'!$Q:$Q,'Programación No Medica'!$G:$G,'Resumen Programación'!K$3,'Programación No Medica'!$I:$I,'Resumen Programación'!$J41),0)</f>
        <v>0</v>
      </c>
      <c r="L41" s="13">
        <f>+ROUND(SUMIFS('Programación No Medica'!$Q:$Q,'Programación No Medica'!$G:$G,'Resumen Programación'!L$3,'Programación No Medica'!$I:$I,'Resumen Programación'!$J41),0)</f>
        <v>0</v>
      </c>
      <c r="M41" s="13">
        <f>+ROUND(SUMIFS('Programación No Medica'!$Q:$Q,'Programación No Medica'!$G:$G,'Resumen Programación'!M$3,'Programación No Medica'!$I:$I,'Resumen Programación'!$J41),0)</f>
        <v>0</v>
      </c>
      <c r="N41" s="13">
        <f>+ROUND(SUMIFS('Programación No Medica'!$Q:$Q,'Programación No Medica'!$G:$G,'Resumen Programación'!N$3,'Programación No Medica'!$I:$I,'Resumen Programación'!$J41),0)</f>
        <v>0</v>
      </c>
      <c r="O41" s="13">
        <f>+ROUND(SUMIFS('Programación No Medica'!$Q:$Q,'Programación No Medica'!$G:$G,'Resumen Programación'!O$3,'Programación No Medica'!$I:$I,'Resumen Programación'!$J41),0)</f>
        <v>0</v>
      </c>
      <c r="P41" s="13">
        <f>+ROUND(SUMIFS('Programación No Medica'!$Q:$Q,'Programación No Medica'!$G:$G,'Resumen Programación'!P$3,'Programación No Medica'!$I:$I,'Resumen Programación'!$J41),0)</f>
        <v>0</v>
      </c>
      <c r="Q41" s="13">
        <f>+ROUND(SUMIFS('Programación No Medica'!$Q:$Q,'Programación No Medica'!$G:$G,'Resumen Programación'!Q$3,'Programación No Medica'!$I:$I,'Resumen Programación'!$J41),0)</f>
        <v>0</v>
      </c>
      <c r="R41" s="13">
        <f>+ROUND(SUMIFS('Programación No Medica'!$Q:$Q,'Programación No Medica'!$G:$G,'Resumen Programación'!R$3,'Programación No Medica'!$I:$I,'Resumen Programación'!$J41),0)</f>
        <v>0</v>
      </c>
      <c r="S41" s="13">
        <f>+ROUND(SUMIFS('Programación No Medica'!$Q:$Q,'Programación No Medica'!$G:$G,'Resumen Programación'!S$3,'Programación No Medica'!$I:$I,'Resumen Programación'!$J41),0)</f>
        <v>0</v>
      </c>
      <c r="T41" s="13">
        <f>+ROUND(SUMIFS('Programación No Medica'!$Q:$Q,'Programación No Medica'!$G:$G,'Resumen Programación'!T$3,'Programación No Medica'!$I:$I,'Resumen Programación'!$J41),0)</f>
        <v>0</v>
      </c>
      <c r="U41" s="13">
        <f>+ROUND(SUMIFS('Programación No Medica'!$Q:$Q,'Programación No Medica'!$G:$G,'Resumen Programación'!U$3,'Programación No Medica'!$I:$I,'Resumen Programación'!$J41),0)</f>
        <v>0</v>
      </c>
    </row>
    <row r="42" spans="2:21" x14ac:dyDescent="0.25">
      <c r="B42" s="20" t="s">
        <v>47</v>
      </c>
      <c r="C42" s="14">
        <v>3105</v>
      </c>
      <c r="D42" s="21">
        <v>1412</v>
      </c>
      <c r="E42" s="13">
        <f t="shared" si="0"/>
        <v>4517</v>
      </c>
      <c r="G42" s="26" t="s">
        <v>97</v>
      </c>
      <c r="H42" s="13">
        <f>+ROUND(SUMIF('Programación Medica'!I:I,'Resumen Programación'!G42,'Programación Medica'!Q:Q),0)</f>
        <v>0</v>
      </c>
      <c r="J42" s="1" t="s">
        <v>283</v>
      </c>
      <c r="K42" s="13">
        <f>+ROUND(SUMIFS('Programación No Medica'!$Q:$Q,'Programación No Medica'!$G:$G,'Resumen Programación'!K$3,'Programación No Medica'!$I:$I,'Resumen Programación'!$J42),0)</f>
        <v>0</v>
      </c>
      <c r="L42" s="13">
        <f>+ROUND(SUMIFS('Programación No Medica'!$Q:$Q,'Programación No Medica'!$G:$G,'Resumen Programación'!L$3,'Programación No Medica'!$I:$I,'Resumen Programación'!$J42),0)</f>
        <v>0</v>
      </c>
      <c r="M42" s="13">
        <f>+ROUND(SUMIFS('Programación No Medica'!$Q:$Q,'Programación No Medica'!$G:$G,'Resumen Programación'!M$3,'Programación No Medica'!$I:$I,'Resumen Programación'!$J42),0)</f>
        <v>0</v>
      </c>
      <c r="N42" s="13">
        <f>+ROUND(SUMIFS('Programación No Medica'!$Q:$Q,'Programación No Medica'!$G:$G,'Resumen Programación'!N$3,'Programación No Medica'!$I:$I,'Resumen Programación'!$J42),0)</f>
        <v>0</v>
      </c>
      <c r="O42" s="13">
        <f>+ROUND(SUMIFS('Programación No Medica'!$Q:$Q,'Programación No Medica'!$G:$G,'Resumen Programación'!O$3,'Programación No Medica'!$I:$I,'Resumen Programación'!$J42),0)</f>
        <v>0</v>
      </c>
      <c r="P42" s="13">
        <f>+ROUND(SUMIFS('Programación No Medica'!$Q:$Q,'Programación No Medica'!$G:$G,'Resumen Programación'!P$3,'Programación No Medica'!$I:$I,'Resumen Programación'!$J42),0)</f>
        <v>0</v>
      </c>
      <c r="Q42" s="13">
        <f>+ROUND(SUMIFS('Programación No Medica'!$Q:$Q,'Programación No Medica'!$G:$G,'Resumen Programación'!Q$3,'Programación No Medica'!$I:$I,'Resumen Programación'!$J42),0)</f>
        <v>0</v>
      </c>
      <c r="R42" s="13">
        <f>+ROUND(SUMIFS('Programación No Medica'!$Q:$Q,'Programación No Medica'!$G:$G,'Resumen Programación'!R$3,'Programación No Medica'!$I:$I,'Resumen Programación'!$J42),0)</f>
        <v>0</v>
      </c>
      <c r="S42" s="13">
        <f>+ROUND(SUMIFS('Programación No Medica'!$Q:$Q,'Programación No Medica'!$G:$G,'Resumen Programación'!S$3,'Programación No Medica'!$I:$I,'Resumen Programación'!$J42),0)</f>
        <v>0</v>
      </c>
      <c r="T42" s="13">
        <f>+ROUND(SUMIFS('Programación No Medica'!$Q:$Q,'Programación No Medica'!$G:$G,'Resumen Programación'!T$3,'Programación No Medica'!$I:$I,'Resumen Programación'!$J42),0)</f>
        <v>0</v>
      </c>
      <c r="U42" s="13">
        <f>+ROUND(SUMIFS('Programación No Medica'!$Q:$Q,'Programación No Medica'!$G:$G,'Resumen Programación'!U$3,'Programación No Medica'!$I:$I,'Resumen Programación'!$J42),0)</f>
        <v>0</v>
      </c>
    </row>
    <row r="43" spans="2:21" x14ac:dyDescent="0.25">
      <c r="B43" s="20" t="s">
        <v>48</v>
      </c>
      <c r="C43" s="14">
        <v>806</v>
      </c>
      <c r="D43" s="21">
        <v>312</v>
      </c>
      <c r="E43" s="13">
        <f t="shared" si="0"/>
        <v>1118</v>
      </c>
      <c r="G43" s="26" t="s">
        <v>98</v>
      </c>
      <c r="H43" s="13">
        <f>+ROUND(SUMIF('Programación Medica'!I:I,'Resumen Programación'!G43,'Programación Medica'!Q:Q),0)</f>
        <v>0</v>
      </c>
      <c r="J43" s="1" t="s">
        <v>284</v>
      </c>
      <c r="K43" s="13">
        <f>+ROUND(SUMIFS('Programación No Medica'!$Q:$Q,'Programación No Medica'!$G:$G,'Resumen Programación'!K$3,'Programación No Medica'!$I:$I,'Resumen Programación'!$J43),0)</f>
        <v>0</v>
      </c>
      <c r="L43" s="13">
        <f>+ROUND(SUMIFS('Programación No Medica'!$Q:$Q,'Programación No Medica'!$G:$G,'Resumen Programación'!L$3,'Programación No Medica'!$I:$I,'Resumen Programación'!$J43),0)</f>
        <v>0</v>
      </c>
      <c r="M43" s="13">
        <f>+ROUND(SUMIFS('Programación No Medica'!$Q:$Q,'Programación No Medica'!$G:$G,'Resumen Programación'!M$3,'Programación No Medica'!$I:$I,'Resumen Programación'!$J43),0)</f>
        <v>0</v>
      </c>
      <c r="N43" s="13">
        <f>+ROUND(SUMIFS('Programación No Medica'!$Q:$Q,'Programación No Medica'!$G:$G,'Resumen Programación'!N$3,'Programación No Medica'!$I:$I,'Resumen Programación'!$J43),0)</f>
        <v>0</v>
      </c>
      <c r="O43" s="13">
        <f>+ROUND(SUMIFS('Programación No Medica'!$Q:$Q,'Programación No Medica'!$G:$G,'Resumen Programación'!O$3,'Programación No Medica'!$I:$I,'Resumen Programación'!$J43),0)</f>
        <v>0</v>
      </c>
      <c r="P43" s="13">
        <f>+ROUND(SUMIFS('Programación No Medica'!$Q:$Q,'Programación No Medica'!$G:$G,'Resumen Programación'!P$3,'Programación No Medica'!$I:$I,'Resumen Programación'!$J43),0)</f>
        <v>0</v>
      </c>
      <c r="Q43" s="13">
        <f>+ROUND(SUMIFS('Programación No Medica'!$Q:$Q,'Programación No Medica'!$G:$G,'Resumen Programación'!Q$3,'Programación No Medica'!$I:$I,'Resumen Programación'!$J43),0)</f>
        <v>0</v>
      </c>
      <c r="R43" s="13">
        <f>+ROUND(SUMIFS('Programación No Medica'!$Q:$Q,'Programación No Medica'!$G:$G,'Resumen Programación'!R$3,'Programación No Medica'!$I:$I,'Resumen Programación'!$J43),0)</f>
        <v>0</v>
      </c>
      <c r="S43" s="13">
        <f>+ROUND(SUMIFS('Programación No Medica'!$Q:$Q,'Programación No Medica'!$G:$G,'Resumen Programación'!S$3,'Programación No Medica'!$I:$I,'Resumen Programación'!$J43),0)</f>
        <v>0</v>
      </c>
      <c r="T43" s="13">
        <f>+ROUND(SUMIFS('Programación No Medica'!$Q:$Q,'Programación No Medica'!$G:$G,'Resumen Programación'!T$3,'Programación No Medica'!$I:$I,'Resumen Programación'!$J43),0)</f>
        <v>0</v>
      </c>
      <c r="U43" s="13">
        <f>+ROUND(SUMIFS('Programación No Medica'!$Q:$Q,'Programación No Medica'!$G:$G,'Resumen Programación'!U$3,'Programación No Medica'!$I:$I,'Resumen Programación'!$J43),0)</f>
        <v>0</v>
      </c>
    </row>
    <row r="44" spans="2:21" x14ac:dyDescent="0.25">
      <c r="B44" s="20" t="s">
        <v>49</v>
      </c>
      <c r="C44" s="14">
        <v>2486</v>
      </c>
      <c r="D44" s="21">
        <v>1475</v>
      </c>
      <c r="E44" s="13">
        <f t="shared" si="0"/>
        <v>3961</v>
      </c>
      <c r="G44" s="26" t="s">
        <v>213</v>
      </c>
      <c r="H44" s="13">
        <f>+ROUND(SUMIF('Programación Medica'!I:I,'Resumen Programación'!G44,'Programación Medica'!Q:Q),0)</f>
        <v>0</v>
      </c>
      <c r="J44" s="1" t="s">
        <v>285</v>
      </c>
      <c r="K44" s="13">
        <f>+ROUND(SUMIFS('Programación No Medica'!$Q:$Q,'Programación No Medica'!$G:$G,'Resumen Programación'!K$3,'Programación No Medica'!$I:$I,'Resumen Programación'!$J44),0)</f>
        <v>0</v>
      </c>
      <c r="L44" s="13">
        <f>+ROUND(SUMIFS('Programación No Medica'!$Q:$Q,'Programación No Medica'!$G:$G,'Resumen Programación'!L$3,'Programación No Medica'!$I:$I,'Resumen Programación'!$J44),0)</f>
        <v>0</v>
      </c>
      <c r="M44" s="13">
        <f>+ROUND(SUMIFS('Programación No Medica'!$Q:$Q,'Programación No Medica'!$G:$G,'Resumen Programación'!M$3,'Programación No Medica'!$I:$I,'Resumen Programación'!$J44),0)</f>
        <v>0</v>
      </c>
      <c r="N44" s="13">
        <f>+ROUND(SUMIFS('Programación No Medica'!$Q:$Q,'Programación No Medica'!$G:$G,'Resumen Programación'!N$3,'Programación No Medica'!$I:$I,'Resumen Programación'!$J44),0)</f>
        <v>0</v>
      </c>
      <c r="O44" s="13">
        <f>+ROUND(SUMIFS('Programación No Medica'!$Q:$Q,'Programación No Medica'!$G:$G,'Resumen Programación'!O$3,'Programación No Medica'!$I:$I,'Resumen Programación'!$J44),0)</f>
        <v>0</v>
      </c>
      <c r="P44" s="13">
        <f>+ROUND(SUMIFS('Programación No Medica'!$Q:$Q,'Programación No Medica'!$G:$G,'Resumen Programación'!P$3,'Programación No Medica'!$I:$I,'Resumen Programación'!$J44),0)</f>
        <v>0</v>
      </c>
      <c r="Q44" s="13">
        <f>+ROUND(SUMIFS('Programación No Medica'!$Q:$Q,'Programación No Medica'!$G:$G,'Resumen Programación'!Q$3,'Programación No Medica'!$I:$I,'Resumen Programación'!$J44),0)</f>
        <v>0</v>
      </c>
      <c r="R44" s="13">
        <f>+ROUND(SUMIFS('Programación No Medica'!$Q:$Q,'Programación No Medica'!$G:$G,'Resumen Programación'!R$3,'Programación No Medica'!$I:$I,'Resumen Programación'!$J44),0)</f>
        <v>0</v>
      </c>
      <c r="S44" s="13">
        <f>+ROUND(SUMIFS('Programación No Medica'!$Q:$Q,'Programación No Medica'!$G:$G,'Resumen Programación'!S$3,'Programación No Medica'!$I:$I,'Resumen Programación'!$J44),0)</f>
        <v>0</v>
      </c>
      <c r="T44" s="13">
        <f>+ROUND(SUMIFS('Programación No Medica'!$Q:$Q,'Programación No Medica'!$G:$G,'Resumen Programación'!T$3,'Programación No Medica'!$I:$I,'Resumen Programación'!$J44),0)</f>
        <v>0</v>
      </c>
      <c r="U44" s="13">
        <f>+ROUND(SUMIFS('Programación No Medica'!$Q:$Q,'Programación No Medica'!$G:$G,'Resumen Programación'!U$3,'Programación No Medica'!$I:$I,'Resumen Programación'!$J44),0)</f>
        <v>0</v>
      </c>
    </row>
    <row r="45" spans="2:21" x14ac:dyDescent="0.25">
      <c r="B45" s="20" t="s">
        <v>50</v>
      </c>
      <c r="C45" s="14">
        <v>0</v>
      </c>
      <c r="D45" s="21">
        <v>0</v>
      </c>
      <c r="E45" s="13">
        <f t="shared" si="0"/>
        <v>0</v>
      </c>
      <c r="G45" s="54" t="s">
        <v>214</v>
      </c>
      <c r="H45" s="23">
        <f>+ROUND(SUMIF('Programación Medica'!I:I,'Resumen Programación'!G45,'Programación Medica'!Q:Q),0)</f>
        <v>0</v>
      </c>
      <c r="J45" s="1" t="s">
        <v>286</v>
      </c>
      <c r="K45" s="23">
        <f>+ROUND(SUMIFS('Programación No Medica'!$Q:$Q,'Programación No Medica'!$G:$G,'Resumen Programación'!K$3,'Programación No Medica'!$I:$I,'Resumen Programación'!$J45),0)</f>
        <v>0</v>
      </c>
      <c r="L45" s="23">
        <f>+ROUND(SUMIFS('Programación No Medica'!$Q:$Q,'Programación No Medica'!$G:$G,'Resumen Programación'!L$3,'Programación No Medica'!$I:$I,'Resumen Programación'!$J45),0)</f>
        <v>0</v>
      </c>
      <c r="M45" s="23">
        <f>+ROUND(SUMIFS('Programación No Medica'!$Q:$Q,'Programación No Medica'!$G:$G,'Resumen Programación'!M$3,'Programación No Medica'!$I:$I,'Resumen Programación'!$J45),0)</f>
        <v>0</v>
      </c>
      <c r="N45" s="23">
        <f>+ROUND(SUMIFS('Programación No Medica'!$Q:$Q,'Programación No Medica'!$G:$G,'Resumen Programación'!N$3,'Programación No Medica'!$I:$I,'Resumen Programación'!$J45),0)</f>
        <v>0</v>
      </c>
      <c r="O45" s="23">
        <f>+ROUND(SUMIFS('Programación No Medica'!$Q:$Q,'Programación No Medica'!$G:$G,'Resumen Programación'!O$3,'Programación No Medica'!$I:$I,'Resumen Programación'!$J45),0)</f>
        <v>0</v>
      </c>
      <c r="P45" s="23">
        <f>+ROUND(SUMIFS('Programación No Medica'!$Q:$Q,'Programación No Medica'!$G:$G,'Resumen Programación'!P$3,'Programación No Medica'!$I:$I,'Resumen Programación'!$J45),0)</f>
        <v>0</v>
      </c>
      <c r="Q45" s="23">
        <f>+ROUND(SUMIFS('Programación No Medica'!$Q:$Q,'Programación No Medica'!$G:$G,'Resumen Programación'!Q$3,'Programación No Medica'!$I:$I,'Resumen Programación'!$J45),0)</f>
        <v>0</v>
      </c>
      <c r="R45" s="23">
        <f>+ROUND(SUMIFS('Programación No Medica'!$Q:$Q,'Programación No Medica'!$G:$G,'Resumen Programación'!R$3,'Programación No Medica'!$I:$I,'Resumen Programación'!$J45),0)</f>
        <v>0</v>
      </c>
      <c r="S45" s="23">
        <f>+ROUND(SUMIFS('Programación No Medica'!$Q:$Q,'Programación No Medica'!$G:$G,'Resumen Programación'!S$3,'Programación No Medica'!$I:$I,'Resumen Programación'!$J45),0)</f>
        <v>0</v>
      </c>
      <c r="T45" s="23">
        <f>+ROUND(SUMIFS('Programación No Medica'!$Q:$Q,'Programación No Medica'!$G:$G,'Resumen Programación'!T$3,'Programación No Medica'!$I:$I,'Resumen Programación'!$J45),0)</f>
        <v>0</v>
      </c>
      <c r="U45" s="23">
        <f>+ROUND(SUMIFS('Programación No Medica'!$Q:$Q,'Programación No Medica'!$G:$G,'Resumen Programación'!U$3,'Programación No Medica'!$I:$I,'Resumen Programación'!$J45),0)</f>
        <v>0</v>
      </c>
    </row>
    <row r="46" spans="2:21" x14ac:dyDescent="0.25">
      <c r="B46" s="20" t="s">
        <v>51</v>
      </c>
      <c r="C46" s="14">
        <v>0</v>
      </c>
      <c r="D46" s="21">
        <v>0</v>
      </c>
      <c r="E46" s="13">
        <f t="shared" si="0"/>
        <v>0</v>
      </c>
      <c r="H46" s="27">
        <f>+SUM(H4:H45)</f>
        <v>0</v>
      </c>
      <c r="K46" s="18">
        <f>+SUM(K4:K45)</f>
        <v>0</v>
      </c>
      <c r="L46" s="18">
        <f t="shared" ref="L46:U46" si="4">+SUM(L4:L45)</f>
        <v>0</v>
      </c>
      <c r="M46" s="18">
        <f t="shared" si="4"/>
        <v>0</v>
      </c>
      <c r="N46" s="18">
        <f t="shared" si="4"/>
        <v>0</v>
      </c>
      <c r="O46" s="18">
        <f t="shared" si="4"/>
        <v>0</v>
      </c>
      <c r="P46" s="18">
        <f t="shared" si="4"/>
        <v>0</v>
      </c>
      <c r="Q46" s="18">
        <f t="shared" si="4"/>
        <v>0</v>
      </c>
      <c r="R46" s="18">
        <f t="shared" si="4"/>
        <v>0</v>
      </c>
      <c r="S46" s="18">
        <f t="shared" si="4"/>
        <v>0</v>
      </c>
      <c r="T46" s="18">
        <f t="shared" si="4"/>
        <v>0</v>
      </c>
      <c r="U46" s="18">
        <f t="shared" si="4"/>
        <v>0</v>
      </c>
    </row>
    <row r="47" spans="2:21" x14ac:dyDescent="0.25">
      <c r="B47" s="20" t="s">
        <v>52</v>
      </c>
      <c r="C47" s="14">
        <v>708</v>
      </c>
      <c r="D47" s="21">
        <v>855</v>
      </c>
      <c r="E47" s="13">
        <f t="shared" si="0"/>
        <v>1563</v>
      </c>
      <c r="H47" s="27"/>
    </row>
    <row r="48" spans="2:21" x14ac:dyDescent="0.25">
      <c r="B48" s="20" t="s">
        <v>53</v>
      </c>
      <c r="C48" s="14">
        <v>6069</v>
      </c>
      <c r="D48" s="21">
        <v>3547</v>
      </c>
      <c r="E48" s="13">
        <f t="shared" si="0"/>
        <v>9616</v>
      </c>
      <c r="H48" s="27"/>
    </row>
    <row r="49" spans="2:8" x14ac:dyDescent="0.25">
      <c r="B49" s="20" t="s">
        <v>54</v>
      </c>
      <c r="C49" s="14">
        <v>0</v>
      </c>
      <c r="D49" s="21">
        <v>0</v>
      </c>
      <c r="E49" s="13">
        <f t="shared" si="0"/>
        <v>0</v>
      </c>
      <c r="H49" s="27"/>
    </row>
    <row r="50" spans="2:8" x14ac:dyDescent="0.25">
      <c r="B50" s="20" t="s">
        <v>55</v>
      </c>
      <c r="C50" s="14">
        <v>11855</v>
      </c>
      <c r="D50" s="21">
        <v>5771</v>
      </c>
      <c r="E50" s="13">
        <f t="shared" si="0"/>
        <v>17626</v>
      </c>
      <c r="H50" s="27"/>
    </row>
    <row r="51" spans="2:8" x14ac:dyDescent="0.25">
      <c r="B51" s="20" t="s">
        <v>56</v>
      </c>
      <c r="C51" s="14">
        <v>8933</v>
      </c>
      <c r="D51" s="21">
        <v>4111</v>
      </c>
      <c r="E51" s="13">
        <f t="shared" si="0"/>
        <v>13044</v>
      </c>
      <c r="H51" s="27"/>
    </row>
    <row r="52" spans="2:8" x14ac:dyDescent="0.25">
      <c r="B52" s="20" t="s">
        <v>57</v>
      </c>
      <c r="C52" s="14">
        <v>4330</v>
      </c>
      <c r="D52" s="21">
        <v>4468</v>
      </c>
      <c r="E52" s="13">
        <f t="shared" si="0"/>
        <v>8798</v>
      </c>
      <c r="H52" s="27"/>
    </row>
    <row r="53" spans="2:8" x14ac:dyDescent="0.25">
      <c r="B53" s="20" t="s">
        <v>58</v>
      </c>
      <c r="C53" s="14">
        <v>1892</v>
      </c>
      <c r="D53" s="21">
        <v>900</v>
      </c>
      <c r="E53" s="13">
        <f t="shared" si="0"/>
        <v>2792</v>
      </c>
    </row>
    <row r="54" spans="2:8" x14ac:dyDescent="0.25">
      <c r="B54" s="20" t="s">
        <v>59</v>
      </c>
      <c r="C54" s="14">
        <v>25936</v>
      </c>
      <c r="D54" s="21">
        <v>11317</v>
      </c>
      <c r="E54" s="13">
        <f t="shared" si="0"/>
        <v>37253</v>
      </c>
    </row>
    <row r="55" spans="2:8" x14ac:dyDescent="0.25">
      <c r="B55" s="20" t="s">
        <v>60</v>
      </c>
      <c r="C55" s="14">
        <v>200</v>
      </c>
      <c r="D55" s="21">
        <v>101</v>
      </c>
      <c r="E55" s="13">
        <f t="shared" si="0"/>
        <v>301</v>
      </c>
    </row>
    <row r="56" spans="2:8" x14ac:dyDescent="0.25">
      <c r="B56" s="20" t="s">
        <v>308</v>
      </c>
      <c r="C56" s="14">
        <v>5419</v>
      </c>
      <c r="D56" s="21">
        <v>3180</v>
      </c>
      <c r="E56" s="13">
        <f t="shared" si="0"/>
        <v>8599</v>
      </c>
    </row>
    <row r="57" spans="2:8" x14ac:dyDescent="0.25">
      <c r="B57" s="20" t="s">
        <v>62</v>
      </c>
      <c r="C57" s="14">
        <v>0</v>
      </c>
      <c r="D57" s="21">
        <v>0</v>
      </c>
      <c r="E57" s="13">
        <f t="shared" si="0"/>
        <v>0</v>
      </c>
    </row>
    <row r="58" spans="2:8" x14ac:dyDescent="0.25">
      <c r="B58" s="20" t="s">
        <v>63</v>
      </c>
      <c r="C58" s="14">
        <v>4048</v>
      </c>
      <c r="D58" s="21">
        <v>1526</v>
      </c>
      <c r="E58" s="13">
        <f t="shared" si="0"/>
        <v>5574</v>
      </c>
    </row>
    <row r="59" spans="2:8" x14ac:dyDescent="0.25">
      <c r="B59" s="20" t="s">
        <v>64</v>
      </c>
      <c r="C59" s="14">
        <v>0</v>
      </c>
      <c r="D59" s="21">
        <v>0</v>
      </c>
      <c r="E59" s="13">
        <f t="shared" si="0"/>
        <v>0</v>
      </c>
    </row>
    <row r="60" spans="2:8" x14ac:dyDescent="0.25">
      <c r="B60" s="20" t="s">
        <v>65</v>
      </c>
      <c r="C60" s="14">
        <v>4447</v>
      </c>
      <c r="D60" s="21">
        <v>728</v>
      </c>
      <c r="E60" s="13">
        <f t="shared" si="0"/>
        <v>5175</v>
      </c>
    </row>
    <row r="61" spans="2:8" x14ac:dyDescent="0.25">
      <c r="B61" s="20" t="s">
        <v>66</v>
      </c>
      <c r="C61" s="14">
        <v>0</v>
      </c>
      <c r="D61" s="21">
        <v>0</v>
      </c>
      <c r="E61" s="13">
        <f t="shared" si="0"/>
        <v>0</v>
      </c>
    </row>
    <row r="62" spans="2:8" x14ac:dyDescent="0.25">
      <c r="B62" s="20" t="s">
        <v>67</v>
      </c>
      <c r="C62" s="14">
        <v>0</v>
      </c>
      <c r="D62" s="21">
        <v>0</v>
      </c>
      <c r="E62" s="13">
        <f t="shared" si="0"/>
        <v>0</v>
      </c>
    </row>
    <row r="63" spans="2:8" x14ac:dyDescent="0.25">
      <c r="B63" s="20" t="s">
        <v>68</v>
      </c>
      <c r="C63" s="14">
        <v>0</v>
      </c>
      <c r="D63" s="21">
        <v>0</v>
      </c>
      <c r="E63" s="13">
        <f t="shared" si="0"/>
        <v>0</v>
      </c>
    </row>
    <row r="64" spans="2:8" x14ac:dyDescent="0.25">
      <c r="B64" s="20" t="s">
        <v>224</v>
      </c>
      <c r="C64" s="14">
        <v>0</v>
      </c>
      <c r="D64" s="21">
        <v>0</v>
      </c>
      <c r="E64" s="13">
        <f t="shared" si="0"/>
        <v>0</v>
      </c>
    </row>
    <row r="65" spans="2:5" x14ac:dyDescent="0.25">
      <c r="B65" s="20" t="s">
        <v>225</v>
      </c>
      <c r="C65" s="14">
        <v>0</v>
      </c>
      <c r="D65" s="21">
        <v>0</v>
      </c>
      <c r="E65" s="13">
        <f t="shared" si="0"/>
        <v>0</v>
      </c>
    </row>
    <row r="66" spans="2:5" x14ac:dyDescent="0.25">
      <c r="B66" s="20" t="s">
        <v>226</v>
      </c>
      <c r="C66" s="14">
        <v>0</v>
      </c>
      <c r="D66" s="21">
        <v>0</v>
      </c>
      <c r="E66" s="13">
        <f t="shared" si="0"/>
        <v>0</v>
      </c>
    </row>
    <row r="67" spans="2:5" x14ac:dyDescent="0.25">
      <c r="B67" s="59" t="s">
        <v>252</v>
      </c>
      <c r="C67" s="47">
        <v>0</v>
      </c>
      <c r="D67" s="22">
        <v>0</v>
      </c>
      <c r="E67" s="23">
        <f t="shared" si="0"/>
        <v>0</v>
      </c>
    </row>
    <row r="68" spans="2:5" x14ac:dyDescent="0.25">
      <c r="C68" s="18">
        <f>+SUM(C4:C67)</f>
        <v>160661</v>
      </c>
      <c r="D68" s="18">
        <f t="shared" ref="D68:E68" si="5">+SUM(D4:D67)</f>
        <v>81986</v>
      </c>
      <c r="E68" s="18">
        <f t="shared" si="5"/>
        <v>242647</v>
      </c>
    </row>
  </sheetData>
  <mergeCells count="2">
    <mergeCell ref="B1:H1"/>
    <mergeCell ref="Y1:Z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C1" zoomScale="70" zoomScaleNormal="70" workbookViewId="0">
      <selection activeCell="AA4" sqref="AA4"/>
    </sheetView>
  </sheetViews>
  <sheetFormatPr baseColWidth="10" defaultColWidth="0" defaultRowHeight="15" x14ac:dyDescent="0.25"/>
  <cols>
    <col min="1" max="1" width="18.140625" style="1" customWidth="1"/>
    <col min="2" max="2" width="12.42578125" style="1" customWidth="1"/>
    <col min="3" max="3" width="11" style="1" customWidth="1"/>
    <col min="4" max="4" width="5.140625" style="1" customWidth="1"/>
    <col min="5" max="5" width="7.28515625" style="1" customWidth="1"/>
    <col min="6" max="6" width="5" style="1" customWidth="1"/>
    <col min="7" max="7" width="20.28515625" style="1" customWidth="1"/>
    <col min="8" max="8" width="12.5703125" style="1" customWidth="1"/>
    <col min="9" max="9" width="2.85546875" style="1" customWidth="1"/>
    <col min="10" max="10" width="61.28515625" style="1" customWidth="1"/>
    <col min="11" max="11" width="15.140625" style="1" customWidth="1"/>
    <col min="12" max="12" width="4" style="1" customWidth="1"/>
    <col min="13" max="13" width="38.5703125" style="1" customWidth="1"/>
    <col min="14" max="14" width="30.85546875" style="1" customWidth="1"/>
    <col min="15" max="15" width="5.140625" style="1" customWidth="1"/>
    <col min="16" max="16" width="4.85546875" style="1" customWidth="1"/>
    <col min="17" max="17" width="6.28515625" style="1" customWidth="1"/>
    <col min="18" max="18" width="9.42578125" style="1" customWidth="1"/>
    <col min="19" max="19" width="8" style="1" customWidth="1"/>
    <col min="20" max="21" width="7.28515625" style="1" customWidth="1"/>
    <col min="22" max="22" width="6.5703125" style="1" customWidth="1"/>
    <col min="23" max="23" width="32.42578125" style="1" customWidth="1"/>
    <col min="24" max="24" width="15.140625" style="1" customWidth="1"/>
    <col min="25" max="26" width="13.85546875" style="1" customWidth="1"/>
    <col min="27" max="27" width="17" style="38" customWidth="1"/>
    <col min="28" max="28" width="17.85546875" customWidth="1"/>
    <col min="29" max="16384" width="11.42578125" hidden="1"/>
  </cols>
  <sheetData>
    <row r="1" spans="1:28" s="69" customFormat="1" ht="128.25" customHeight="1" x14ac:dyDescent="0.25">
      <c r="A1" s="66" t="s">
        <v>192</v>
      </c>
      <c r="B1" s="66" t="s">
        <v>236</v>
      </c>
      <c r="C1" s="66" t="s">
        <v>200</v>
      </c>
      <c r="D1" s="66" t="s">
        <v>201</v>
      </c>
      <c r="E1" s="67" t="s">
        <v>235</v>
      </c>
      <c r="F1" s="67" t="s">
        <v>237</v>
      </c>
      <c r="G1" s="67" t="s">
        <v>228</v>
      </c>
      <c r="H1" s="66" t="s">
        <v>238</v>
      </c>
      <c r="I1" s="66" t="s">
        <v>2</v>
      </c>
      <c r="J1" s="66" t="s">
        <v>179</v>
      </c>
      <c r="K1" s="66" t="s">
        <v>180</v>
      </c>
      <c r="L1" s="66" t="s">
        <v>202</v>
      </c>
      <c r="M1" s="67" t="s">
        <v>181</v>
      </c>
      <c r="N1" s="66" t="s">
        <v>182</v>
      </c>
      <c r="O1" s="66" t="s">
        <v>183</v>
      </c>
      <c r="P1" s="67" t="s">
        <v>184</v>
      </c>
      <c r="Q1" s="67" t="s">
        <v>234</v>
      </c>
      <c r="R1" s="66" t="s">
        <v>185</v>
      </c>
      <c r="S1" s="66" t="s">
        <v>186</v>
      </c>
      <c r="T1" s="66" t="s">
        <v>187</v>
      </c>
      <c r="U1" s="66" t="s">
        <v>188</v>
      </c>
      <c r="V1" s="66" t="s">
        <v>204</v>
      </c>
      <c r="W1" s="66" t="s">
        <v>203</v>
      </c>
      <c r="X1" s="67" t="s">
        <v>232</v>
      </c>
      <c r="Y1" s="66" t="s">
        <v>189</v>
      </c>
      <c r="Z1" s="66" t="s">
        <v>190</v>
      </c>
      <c r="AA1" s="68" t="s">
        <v>305</v>
      </c>
    </row>
    <row r="2" spans="1:28" x14ac:dyDescent="0.25">
      <c r="L2" s="1">
        <v>1</v>
      </c>
      <c r="AB2" s="70"/>
    </row>
  </sheetData>
  <dataValidations count="3">
    <dataValidation type="list" allowBlank="1" showInputMessage="1" showErrorMessage="1" sqref="M2">
      <formula1>Profesion</formula1>
    </dataValidation>
    <dataValidation type="list" allowBlank="1" showInputMessage="1" showErrorMessage="1" sqref="E2:F2">
      <formula1>med_g</formula1>
    </dataValidation>
    <dataValidation type="whole" allowBlank="1" showInputMessage="1" showErrorMessage="1" sqref="O1:O1048576">
      <formula1>1</formula1>
      <formula2>44</formula2>
    </dataValidation>
  </dataValidations>
  <pageMargins left="0.7" right="0.7" top="0.75" bottom="0.75" header="0.3" footer="0.3"/>
  <pageSetup orientation="portrait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Busc!$Z$2:$Z$5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6"/>
  <sheetViews>
    <sheetView zoomScale="80" zoomScaleNormal="80" workbookViewId="0">
      <pane ySplit="1" topLeftCell="A2" activePane="bottomLeft" state="frozen"/>
      <selection pane="bottomLeft" activeCell="Q153" sqref="Q153"/>
    </sheetView>
  </sheetViews>
  <sheetFormatPr baseColWidth="10" defaultColWidth="0" defaultRowHeight="15" x14ac:dyDescent="0.25"/>
  <cols>
    <col min="1" max="1" width="10" style="8" customWidth="1"/>
    <col min="2" max="2" width="11.42578125" style="8" customWidth="1"/>
    <col min="3" max="3" width="3.5703125" style="8" bestFit="1" customWidth="1"/>
    <col min="4" max="4" width="4.140625" customWidth="1"/>
    <col min="5" max="5" width="48.28515625" style="46" customWidth="1"/>
    <col min="6" max="6" width="11.42578125" style="9" customWidth="1"/>
    <col min="7" max="7" width="53.7109375" customWidth="1"/>
    <col min="8" max="8" width="12.5703125" style="9" bestFit="1" customWidth="1"/>
    <col min="9" max="9" width="47.140625" style="8" customWidth="1"/>
    <col min="10" max="10" width="11" style="8" customWidth="1"/>
    <col min="11" max="11" width="12.42578125" style="8" customWidth="1"/>
    <col min="12" max="12" width="13.28515625" style="9" customWidth="1"/>
    <col min="13" max="13" width="12.42578125" style="32" customWidth="1"/>
    <col min="14" max="14" width="14.42578125" style="9" customWidth="1"/>
    <col min="15" max="15" width="12.140625" customWidth="1"/>
    <col min="16" max="16" width="18.85546875" style="35" customWidth="1"/>
    <col min="17" max="17" width="14.5703125" style="37" customWidth="1"/>
    <col min="18" max="18" width="11.42578125" style="8" customWidth="1"/>
    <col min="19" max="19" width="15.28515625" style="8" customWidth="1"/>
    <col min="20" max="20" width="17.7109375" style="37" bestFit="1" customWidth="1"/>
    <col min="21" max="21" width="6.28515625" style="37" bestFit="1" customWidth="1"/>
    <col min="22" max="22" width="11.42578125" customWidth="1"/>
    <col min="23" max="23" width="41.140625" hidden="1" customWidth="1"/>
    <col min="24" max="26" width="0" hidden="1" customWidth="1"/>
    <col min="27" max="16384" width="11.42578125" hidden="1"/>
  </cols>
  <sheetData>
    <row r="1" spans="1:25" s="10" customFormat="1" ht="88.5" customHeight="1" x14ac:dyDescent="0.25">
      <c r="A1" s="11" t="s">
        <v>0</v>
      </c>
      <c r="B1" s="15" t="s">
        <v>1</v>
      </c>
      <c r="C1" s="11" t="s">
        <v>2</v>
      </c>
      <c r="D1" s="11" t="s">
        <v>205</v>
      </c>
      <c r="E1" s="44" t="s">
        <v>253</v>
      </c>
      <c r="F1" s="12" t="s">
        <v>3</v>
      </c>
      <c r="G1" s="63" t="s">
        <v>4</v>
      </c>
      <c r="H1" s="12" t="s">
        <v>5</v>
      </c>
      <c r="I1" s="11" t="s">
        <v>109</v>
      </c>
      <c r="J1" s="11" t="s">
        <v>206</v>
      </c>
      <c r="K1" s="11" t="s">
        <v>212</v>
      </c>
      <c r="L1" s="12" t="s">
        <v>219</v>
      </c>
      <c r="M1" s="12" t="s">
        <v>208</v>
      </c>
      <c r="N1" s="12" t="s">
        <v>210</v>
      </c>
      <c r="O1" s="41" t="s">
        <v>227</v>
      </c>
      <c r="P1" s="33" t="s">
        <v>233</v>
      </c>
      <c r="Q1" s="12" t="s">
        <v>191</v>
      </c>
      <c r="R1" s="11" t="s">
        <v>7</v>
      </c>
      <c r="S1" s="29" t="s">
        <v>209</v>
      </c>
      <c r="T1" s="51" t="s">
        <v>261</v>
      </c>
      <c r="U1" s="51"/>
      <c r="W1"/>
      <c r="X1"/>
      <c r="Y1"/>
    </row>
    <row r="2" spans="1:25" x14ac:dyDescent="0.25">
      <c r="A2" s="6"/>
      <c r="B2" s="6"/>
      <c r="C2" s="6"/>
      <c r="D2" s="1"/>
      <c r="E2" s="45" t="str">
        <f>+IFERROR(VLOOKUP(B2,RRHH!H:J,3,0),"RUN No encontrado en RRHH")</f>
        <v>RUN No encontrado en RRHH</v>
      </c>
      <c r="F2" s="7" t="str">
        <f>+IFERROR(VLOOKUP(G2,Diccionarios!$C$3:$D$66,2,0),"No Valido")</f>
        <v>No Valido</v>
      </c>
      <c r="G2" s="1"/>
      <c r="H2" s="7" t="str">
        <f>+IFERROR(VLOOKUP(I2,Diccionarios!G:J,2,0),"Act. No Ident")</f>
        <v>Act. No Ident</v>
      </c>
      <c r="I2" s="6"/>
      <c r="J2" s="6"/>
      <c r="K2" s="6"/>
      <c r="L2" s="7">
        <f>+SUMIFS(RRHH!$O:$O,RRHH!$H:$H,'Programación Medica'!B2,RRHH!$L:$L,'Programación Medica'!D2)</f>
        <v>0</v>
      </c>
      <c r="M2" s="31">
        <f t="shared" ref="M2:M11" si="0">+IFERROR(J2/L2,0)</f>
        <v>0</v>
      </c>
      <c r="N2" s="7">
        <f>+SUMIF(RRHH!H:H,'Programación Medica'!B2,RRHH!$O:$O)</f>
        <v>0</v>
      </c>
      <c r="O2" s="1">
        <f t="shared" ref="O2:O65" si="1">+SUMIFS(J:J,B:B,B2,D:D,D2)-L2</f>
        <v>0</v>
      </c>
      <c r="P2" s="34">
        <f>IFERROR((IFERROR(VLOOKUP(B2,RRHH!H:U,11,0),0)+IFERROR(VLOOKUP(B2,RRHH!H:U,12,0),0)+IFERROR(VLOOKUP(B2,RRHH!H:U,13,0),0)+IFERROR(VLOOKUP(B2,RRHH!H:U,14,0),0))/5*J2+(251-(IFERROR(VLOOKUP(B2,RRHH!H:U,11,0),0)+IFERROR(VLOOKUP(B2,RRHH!H:U,12,0),0)+IFERROR(VLOOKUP(B2,RRHH!H:U,13,0),0)+IFERROR(VLOOKUP(B2,RRHH!H:U,14,0),0)))/5*(IFERROR(VLOOKUP(B2,RRHH!H:W,15,0),0)+IFERROR(VLOOKUP(B2,RRHH!H:W,16,0),0)+IFERROR(VLOOKUP(B2,RRHH!H:X,17,0),0))/60*J2/N2,0)</f>
        <v>0</v>
      </c>
      <c r="Q2" s="36" t="str">
        <f t="shared" ref="Q2:Q11" si="2">+IF(S2="R",IFERROR((J2*50.1-P2)*K2,""),"")</f>
        <v/>
      </c>
      <c r="R2" s="6"/>
      <c r="S2" t="str">
        <f>+IFERROR(VLOOKUP(H2,Diccionarios!H:I,2,0),"Act. No ident")</f>
        <v>Act. No ident</v>
      </c>
      <c r="T2" s="35" t="str">
        <f>+IFERROR(VLOOKUP(H2,Diccionarios!H:K,4),"No Encontrado")</f>
        <v>No Encontrado</v>
      </c>
      <c r="U2" s="35" t="str">
        <f>+IFERROR(VLOOKUP(F2,Diccionarios!B:E,4),"Seleccione especialidad")</f>
        <v>Esp</v>
      </c>
    </row>
    <row r="3" spans="1:25" x14ac:dyDescent="0.25">
      <c r="A3" s="6"/>
      <c r="B3" s="6"/>
      <c r="C3" s="6"/>
      <c r="D3" s="1"/>
      <c r="E3" s="45" t="str">
        <f>+IFERROR(VLOOKUP(B3,RRHH!H:J,3,0),"RUN No encontrado en RRHH")</f>
        <v>RUN No encontrado en RRHH</v>
      </c>
      <c r="F3" s="7" t="str">
        <f>+IFERROR(VLOOKUP(G3,Diccionarios!$C$3:$D$66,2,0),"No Valido")</f>
        <v>No Valido</v>
      </c>
      <c r="G3" s="1"/>
      <c r="H3" s="7" t="str">
        <f>+IFERROR(VLOOKUP(I3,Diccionarios!G:J,2,0),"Act. No Ident")</f>
        <v>Act. No Ident</v>
      </c>
      <c r="I3" s="6"/>
      <c r="J3" s="6"/>
      <c r="K3" s="6"/>
      <c r="L3" s="7">
        <f>+SUMIFS(RRHH!$O:$O,RRHH!$H:$H,'Programación Medica'!B3,RRHH!$L:$L,'Programación Medica'!D3)</f>
        <v>0</v>
      </c>
      <c r="M3" s="31">
        <f t="shared" si="0"/>
        <v>0</v>
      </c>
      <c r="N3" s="7">
        <f>+SUMIF(RRHH!H:H,'Programación Medica'!B3,RRHH!$O:$O)</f>
        <v>0</v>
      </c>
      <c r="O3" s="1">
        <f t="shared" si="1"/>
        <v>0</v>
      </c>
      <c r="P3" s="34">
        <f>IFERROR((IFERROR(VLOOKUP(B3,RRHH!H:U,11,0),0)+IFERROR(VLOOKUP(B3,RRHH!H:U,12,0),0)+IFERROR(VLOOKUP(B3,RRHH!H:U,13,0),0)+IFERROR(VLOOKUP(B3,RRHH!H:U,14,0),0))/5*J3+(251-(IFERROR(VLOOKUP(B3,RRHH!H:U,11,0),0)+IFERROR(VLOOKUP(B3,RRHH!H:U,12,0),0)+IFERROR(VLOOKUP(B3,RRHH!H:U,13,0),0)+IFERROR(VLOOKUP(B3,RRHH!H:U,14,0),0)))/5*(IFERROR(VLOOKUP(B3,RRHH!H:W,15,0),0)+IFERROR(VLOOKUP(B3,RRHH!H:W,16,0),0)+IFERROR(VLOOKUP(B3,RRHH!H:X,17,0),0))/60*J3/N3,0)</f>
        <v>0</v>
      </c>
      <c r="Q3" s="36" t="str">
        <f t="shared" si="2"/>
        <v/>
      </c>
      <c r="R3" s="6"/>
      <c r="S3" t="str">
        <f>+IFERROR(VLOOKUP(H3,Diccionarios!H:I,2,0),"Act. No ident")</f>
        <v>Act. No ident</v>
      </c>
      <c r="T3" s="35" t="str">
        <f>+IFERROR(VLOOKUP(H3,Diccionarios!H:K,4),"No Encontrado")</f>
        <v>No Encontrado</v>
      </c>
      <c r="U3" s="35" t="str">
        <f>+IFERROR(VLOOKUP(F3,Diccionarios!B:E,4),"Seleccione especialidad")</f>
        <v>Esp</v>
      </c>
    </row>
    <row r="4" spans="1:25" x14ac:dyDescent="0.25">
      <c r="A4" s="6"/>
      <c r="B4" s="6"/>
      <c r="C4" s="6"/>
      <c r="D4" s="1"/>
      <c r="E4" s="45" t="str">
        <f>+IFERROR(VLOOKUP(B4,RRHH!H:J,3,0),"RUN No encontrado en RRHH")</f>
        <v>RUN No encontrado en RRHH</v>
      </c>
      <c r="F4" s="7" t="str">
        <f>+IFERROR(VLOOKUP(G4,Diccionarios!$C$3:$D$66,2,0),"No Valido")</f>
        <v>No Valido</v>
      </c>
      <c r="G4" s="1"/>
      <c r="H4" s="7" t="str">
        <f>+IFERROR(VLOOKUP(I4,Diccionarios!G:J,2,0),"Act. No Ident")</f>
        <v>Act. No Ident</v>
      </c>
      <c r="I4" s="6"/>
      <c r="J4" s="6"/>
      <c r="K4" s="6"/>
      <c r="L4" s="7">
        <f>+SUMIFS(RRHH!$O:$O,RRHH!$H:$H,'Programación Medica'!B4,RRHH!$L:$L,'Programación Medica'!D4)</f>
        <v>0</v>
      </c>
      <c r="M4" s="31">
        <f t="shared" si="0"/>
        <v>0</v>
      </c>
      <c r="N4" s="7">
        <f>+SUMIF(RRHH!H:H,'Programación Medica'!B4,RRHH!$O:$O)</f>
        <v>0</v>
      </c>
      <c r="O4" s="1">
        <f t="shared" si="1"/>
        <v>0</v>
      </c>
      <c r="P4" s="34">
        <f>IFERROR((IFERROR(VLOOKUP(B4,RRHH!H:U,11,0),0)+IFERROR(VLOOKUP(B4,RRHH!H:U,12,0),0)+IFERROR(VLOOKUP(B4,RRHH!H:U,13,0),0)+IFERROR(VLOOKUP(B4,RRHH!H:U,14,0),0))/5*J4+(251-(IFERROR(VLOOKUP(B4,RRHH!H:U,11,0),0)+IFERROR(VLOOKUP(B4,RRHH!H:U,12,0),0)+IFERROR(VLOOKUP(B4,RRHH!H:U,13,0),0)+IFERROR(VLOOKUP(B4,RRHH!H:U,14,0),0)))/5*(IFERROR(VLOOKUP(B4,RRHH!H:W,15,0),0)+IFERROR(VLOOKUP(B4,RRHH!H:W,16,0),0)+IFERROR(VLOOKUP(B4,RRHH!H:X,17,0),0))/60*J4/N4,0)</f>
        <v>0</v>
      </c>
      <c r="Q4" s="36" t="str">
        <f t="shared" si="2"/>
        <v/>
      </c>
      <c r="R4" s="6"/>
      <c r="S4" t="str">
        <f>+IFERROR(VLOOKUP(H4,Diccionarios!H:I,2,0),"Act. No ident")</f>
        <v>Act. No ident</v>
      </c>
      <c r="T4" s="35" t="str">
        <f>+IFERROR(VLOOKUP(H4,Diccionarios!H:K,4),"No Encontrado")</f>
        <v>No Encontrado</v>
      </c>
      <c r="U4" s="35" t="str">
        <f>+IFERROR(VLOOKUP(F4,Diccionarios!B:E,4),"Seleccione especialidad")</f>
        <v>Esp</v>
      </c>
    </row>
    <row r="5" spans="1:25" x14ac:dyDescent="0.25">
      <c r="A5" s="6"/>
      <c r="B5" s="6"/>
      <c r="C5" s="6"/>
      <c r="D5" s="1"/>
      <c r="E5" s="45" t="str">
        <f>+IFERROR(VLOOKUP(B5,RRHH!H:J,3,0),"RUN No encontrado en RRHH")</f>
        <v>RUN No encontrado en RRHH</v>
      </c>
      <c r="F5" s="7" t="str">
        <f>+IFERROR(VLOOKUP(G5,Diccionarios!$C$3:$D$66,2,0),"No Valido")</f>
        <v>No Valido</v>
      </c>
      <c r="G5" s="1"/>
      <c r="H5" s="7" t="str">
        <f>+IFERROR(VLOOKUP(I5,Diccionarios!G:J,2,0),"Act. No Ident")</f>
        <v>Act. No Ident</v>
      </c>
      <c r="I5" s="6"/>
      <c r="J5" s="6"/>
      <c r="K5" s="6"/>
      <c r="L5" s="7">
        <f>+SUMIFS(RRHH!$O:$O,RRHH!$H:$H,'Programación Medica'!B5,RRHH!$L:$L,'Programación Medica'!D5)</f>
        <v>0</v>
      </c>
      <c r="M5" s="31">
        <f t="shared" si="0"/>
        <v>0</v>
      </c>
      <c r="N5" s="7">
        <f>+SUMIF(RRHH!H:H,'Programación Medica'!B5,RRHH!$O:$O)</f>
        <v>0</v>
      </c>
      <c r="O5" s="1">
        <f t="shared" si="1"/>
        <v>0</v>
      </c>
      <c r="P5" s="34">
        <f>IFERROR((IFERROR(VLOOKUP(B5,RRHH!H:U,11,0),0)+IFERROR(VLOOKUP(B5,RRHH!H:U,12,0),0)+IFERROR(VLOOKUP(B5,RRHH!H:U,13,0),0)+IFERROR(VLOOKUP(B5,RRHH!H:U,14,0),0))/5*J5+(251-(IFERROR(VLOOKUP(B5,RRHH!H:U,11,0),0)+IFERROR(VLOOKUP(B5,RRHH!H:U,12,0),0)+IFERROR(VLOOKUP(B5,RRHH!H:U,13,0),0)+IFERROR(VLOOKUP(B5,RRHH!H:U,14,0),0)))/5*(IFERROR(VLOOKUP(B5,RRHH!H:W,15,0),0)+IFERROR(VLOOKUP(B5,RRHH!H:W,16,0),0)+IFERROR(VLOOKUP(B5,RRHH!H:X,17,0),0))/60*J5/N5,0)</f>
        <v>0</v>
      </c>
      <c r="Q5" s="36" t="str">
        <f t="shared" si="2"/>
        <v/>
      </c>
      <c r="R5" s="6"/>
      <c r="S5" t="str">
        <f>+IFERROR(VLOOKUP(H5,Diccionarios!H:I,2,0),"Act. No ident")</f>
        <v>Act. No ident</v>
      </c>
      <c r="T5" s="35" t="str">
        <f>+IFERROR(VLOOKUP(H5,Diccionarios!H:K,4),"No Encontrado")</f>
        <v>No Encontrado</v>
      </c>
      <c r="U5" s="35" t="str">
        <f>+IFERROR(VLOOKUP(F5,Diccionarios!B:E,4),"Seleccione especialidad")</f>
        <v>Esp</v>
      </c>
    </row>
    <row r="6" spans="1:25" x14ac:dyDescent="0.25">
      <c r="A6" s="6"/>
      <c r="B6" s="6"/>
      <c r="C6" s="6"/>
      <c r="D6" s="1"/>
      <c r="E6" s="45" t="str">
        <f>+IFERROR(VLOOKUP(B6,RRHH!H:J,3,0),"RUN No encontrado en RRHH")</f>
        <v>RUN No encontrado en RRHH</v>
      </c>
      <c r="F6" s="7" t="str">
        <f>+IFERROR(VLOOKUP(G6,Diccionarios!$C$3:$D$66,2,0),"No Valido")</f>
        <v>No Valido</v>
      </c>
      <c r="G6" s="1"/>
      <c r="H6" s="7" t="str">
        <f>+IFERROR(VLOOKUP(I6,Diccionarios!G:J,2,0),"Act. No Ident")</f>
        <v>Act. No Ident</v>
      </c>
      <c r="I6" s="6"/>
      <c r="J6" s="6"/>
      <c r="K6" s="6"/>
      <c r="L6" s="7">
        <f>+SUMIFS(RRHH!$O:$O,RRHH!$H:$H,'Programación Medica'!B6,RRHH!$L:$L,'Programación Medica'!D6)</f>
        <v>0</v>
      </c>
      <c r="M6" s="31">
        <f t="shared" si="0"/>
        <v>0</v>
      </c>
      <c r="N6" s="7">
        <f>+SUMIF(RRHH!H:H,'Programación Medica'!B6,RRHH!$O:$O)</f>
        <v>0</v>
      </c>
      <c r="O6" s="1">
        <f t="shared" si="1"/>
        <v>0</v>
      </c>
      <c r="P6" s="34">
        <f>IFERROR((IFERROR(VLOOKUP(B6,RRHH!H:U,11,0),0)+IFERROR(VLOOKUP(B6,RRHH!H:U,12,0),0)+IFERROR(VLOOKUP(B6,RRHH!H:U,13,0),0)+IFERROR(VLOOKUP(B6,RRHH!H:U,14,0),0))/5*J6+(251-(IFERROR(VLOOKUP(B6,RRHH!H:U,11,0),0)+IFERROR(VLOOKUP(B6,RRHH!H:U,12,0),0)+IFERROR(VLOOKUP(B6,RRHH!H:U,13,0),0)+IFERROR(VLOOKUP(B6,RRHH!H:U,14,0),0)))/5*(IFERROR(VLOOKUP(B6,RRHH!H:W,15,0),0)+IFERROR(VLOOKUP(B6,RRHH!H:W,16,0),0)+IFERROR(VLOOKUP(B6,RRHH!H:X,17,0),0))/60*J6/N6,0)</f>
        <v>0</v>
      </c>
      <c r="Q6" s="36" t="str">
        <f t="shared" si="2"/>
        <v/>
      </c>
      <c r="R6" s="6"/>
      <c r="S6" t="str">
        <f>+IFERROR(VLOOKUP(H6,Diccionarios!H:I,2,0),"Act. No ident")</f>
        <v>Act. No ident</v>
      </c>
      <c r="T6" s="35" t="str">
        <f>+IFERROR(VLOOKUP(H6,Diccionarios!H:K,4),"No Encontrado")</f>
        <v>No Encontrado</v>
      </c>
      <c r="U6" s="35" t="str">
        <f>+IFERROR(VLOOKUP(F6,Diccionarios!B:E,4),"Seleccione especialidad")</f>
        <v>Esp</v>
      </c>
    </row>
    <row r="7" spans="1:25" x14ac:dyDescent="0.25">
      <c r="A7" s="6"/>
      <c r="B7" s="6"/>
      <c r="C7" s="6"/>
      <c r="D7" s="1"/>
      <c r="E7" s="45" t="str">
        <f>+IFERROR(VLOOKUP(B7,RRHH!H:J,3,0),"RUN No encontrado en RRHH")</f>
        <v>RUN No encontrado en RRHH</v>
      </c>
      <c r="F7" s="7" t="str">
        <f>+IFERROR(VLOOKUP(G7,Diccionarios!$C$3:$D$66,2,0),"No Valido")</f>
        <v>No Valido</v>
      </c>
      <c r="G7" s="1"/>
      <c r="H7" s="7" t="str">
        <f>+IFERROR(VLOOKUP(I7,Diccionarios!G:J,2,0),"Act. No Ident")</f>
        <v>Act. No Ident</v>
      </c>
      <c r="I7" s="6"/>
      <c r="J7" s="6"/>
      <c r="K7" s="6"/>
      <c r="L7" s="7">
        <f>+SUMIFS(RRHH!$O:$O,RRHH!$H:$H,'Programación Medica'!B7,RRHH!$L:$L,'Programación Medica'!D7)</f>
        <v>0</v>
      </c>
      <c r="M7" s="31">
        <f t="shared" si="0"/>
        <v>0</v>
      </c>
      <c r="N7" s="7">
        <f>+SUMIF(RRHH!H:H,'Programación Medica'!B7,RRHH!$O:$O)</f>
        <v>0</v>
      </c>
      <c r="O7" s="1">
        <f t="shared" si="1"/>
        <v>0</v>
      </c>
      <c r="P7" s="34">
        <f>IFERROR((IFERROR(VLOOKUP(B7,RRHH!H:U,11,0),0)+IFERROR(VLOOKUP(B7,RRHH!H:U,12,0),0)+IFERROR(VLOOKUP(B7,RRHH!H:U,13,0),0)+IFERROR(VLOOKUP(B7,RRHH!H:U,14,0),0))/5*J7+(251-(IFERROR(VLOOKUP(B7,RRHH!H:U,11,0),0)+IFERROR(VLOOKUP(B7,RRHH!H:U,12,0),0)+IFERROR(VLOOKUP(B7,RRHH!H:U,13,0),0)+IFERROR(VLOOKUP(B7,RRHH!H:U,14,0),0)))/5*(IFERROR(VLOOKUP(B7,RRHH!H:W,15,0),0)+IFERROR(VLOOKUP(B7,RRHH!H:W,16,0),0)+IFERROR(VLOOKUP(B7,RRHH!H:X,17,0),0))/60*J7/N7,0)</f>
        <v>0</v>
      </c>
      <c r="Q7" s="36" t="str">
        <f t="shared" si="2"/>
        <v/>
      </c>
      <c r="R7" s="6"/>
      <c r="S7" t="str">
        <f>+IFERROR(VLOOKUP(H7,Diccionarios!H:I,2,0),"Act. No ident")</f>
        <v>Act. No ident</v>
      </c>
      <c r="T7" s="35" t="str">
        <f>+IFERROR(VLOOKUP(H7,Diccionarios!H:K,4),"No Encontrado")</f>
        <v>No Encontrado</v>
      </c>
      <c r="U7" s="35" t="str">
        <f>+IFERROR(VLOOKUP(F7,Diccionarios!B:E,4),"Seleccione especialidad")</f>
        <v>Esp</v>
      </c>
    </row>
    <row r="8" spans="1:25" x14ac:dyDescent="0.25">
      <c r="A8" s="6"/>
      <c r="B8" s="6"/>
      <c r="C8" s="6"/>
      <c r="D8" s="1"/>
      <c r="E8" s="45" t="str">
        <f>+IFERROR(VLOOKUP(B8,RRHH!H:J,3,0),"RUN No encontrado en RRHH")</f>
        <v>RUN No encontrado en RRHH</v>
      </c>
      <c r="F8" s="7" t="str">
        <f>+IFERROR(VLOOKUP(G8,Diccionarios!$C$3:$D$66,2,0),"No Valido")</f>
        <v>No Valido</v>
      </c>
      <c r="G8" s="1"/>
      <c r="H8" s="7" t="str">
        <f>+IFERROR(VLOOKUP(I8,Diccionarios!G:J,2,0),"Act. No Ident")</f>
        <v>Act. No Ident</v>
      </c>
      <c r="I8" s="6"/>
      <c r="J8" s="6"/>
      <c r="K8" s="6"/>
      <c r="L8" s="7">
        <f>+SUMIFS(RRHH!$O:$O,RRHH!$H:$H,'Programación Medica'!B8,RRHH!$L:$L,'Programación Medica'!D8)</f>
        <v>0</v>
      </c>
      <c r="M8" s="31">
        <f t="shared" si="0"/>
        <v>0</v>
      </c>
      <c r="N8" s="7">
        <f>+SUMIF(RRHH!H:H,'Programación Medica'!B8,RRHH!$O:$O)</f>
        <v>0</v>
      </c>
      <c r="O8" s="1">
        <f t="shared" si="1"/>
        <v>0</v>
      </c>
      <c r="P8" s="34">
        <f>IFERROR((IFERROR(VLOOKUP(B8,RRHH!H:U,11,0),0)+IFERROR(VLOOKUP(B8,RRHH!H:U,12,0),0)+IFERROR(VLOOKUP(B8,RRHH!H:U,13,0),0)+IFERROR(VLOOKUP(B8,RRHH!H:U,14,0),0))/5*J8+(251-(IFERROR(VLOOKUP(B8,RRHH!H:U,11,0),0)+IFERROR(VLOOKUP(B8,RRHH!H:U,12,0),0)+IFERROR(VLOOKUP(B8,RRHH!H:U,13,0),0)+IFERROR(VLOOKUP(B8,RRHH!H:U,14,0),0)))/5*(IFERROR(VLOOKUP(B8,RRHH!H:W,15,0),0)+IFERROR(VLOOKUP(B8,RRHH!H:W,16,0),0)+IFERROR(VLOOKUP(B8,RRHH!H:X,17,0),0))/60*J8/N8,0)</f>
        <v>0</v>
      </c>
      <c r="Q8" s="36" t="str">
        <f t="shared" si="2"/>
        <v/>
      </c>
      <c r="R8" s="6"/>
      <c r="S8" t="str">
        <f>+IFERROR(VLOOKUP(H8,Diccionarios!H:I,2,0),"Act. No ident")</f>
        <v>Act. No ident</v>
      </c>
      <c r="T8" s="35" t="str">
        <f>+IFERROR(VLOOKUP(H8,Diccionarios!H:K,4),"No Encontrado")</f>
        <v>No Encontrado</v>
      </c>
      <c r="U8" s="35" t="str">
        <f>+IFERROR(VLOOKUP(F8,Diccionarios!B:E,4),"Seleccione especialidad")</f>
        <v>Esp</v>
      </c>
    </row>
    <row r="9" spans="1:25" x14ac:dyDescent="0.25">
      <c r="A9" s="6"/>
      <c r="B9" s="6"/>
      <c r="C9" s="6"/>
      <c r="D9" s="1"/>
      <c r="E9" s="45" t="str">
        <f>+IFERROR(VLOOKUP(B9,RRHH!H:J,3,0),"RUN No encontrado en RRHH")</f>
        <v>RUN No encontrado en RRHH</v>
      </c>
      <c r="F9" s="7" t="str">
        <f>+IFERROR(VLOOKUP(G9,Diccionarios!$C$3:$D$66,2,0),"No Valido")</f>
        <v>No Valido</v>
      </c>
      <c r="G9" s="1"/>
      <c r="H9" s="7" t="str">
        <f>+IFERROR(VLOOKUP(I9,Diccionarios!G:J,2,0),"Act. No Ident")</f>
        <v>Act. No Ident</v>
      </c>
      <c r="I9" s="6"/>
      <c r="J9" s="6"/>
      <c r="K9" s="6"/>
      <c r="L9" s="7">
        <f>+SUMIFS(RRHH!$O:$O,RRHH!$H:$H,'Programación Medica'!B9,RRHH!$L:$L,'Programación Medica'!D9)</f>
        <v>0</v>
      </c>
      <c r="M9" s="31">
        <f t="shared" si="0"/>
        <v>0</v>
      </c>
      <c r="N9" s="7">
        <f>+SUMIF(RRHH!H:H,'Programación Medica'!B9,RRHH!$O:$O)</f>
        <v>0</v>
      </c>
      <c r="O9" s="1">
        <f t="shared" si="1"/>
        <v>0</v>
      </c>
      <c r="P9" s="34">
        <f>IFERROR((IFERROR(VLOOKUP(B9,RRHH!H:U,11,0),0)+IFERROR(VLOOKUP(B9,RRHH!H:U,12,0),0)+IFERROR(VLOOKUP(B9,RRHH!H:U,13,0),0)+IFERROR(VLOOKUP(B9,RRHH!H:U,14,0),0))/5*J9+(251-(IFERROR(VLOOKUP(B9,RRHH!H:U,11,0),0)+IFERROR(VLOOKUP(B9,RRHH!H:U,12,0),0)+IFERROR(VLOOKUP(B9,RRHH!H:U,13,0),0)+IFERROR(VLOOKUP(B9,RRHH!H:U,14,0),0)))/5*(IFERROR(VLOOKUP(B9,RRHH!H:W,15,0),0)+IFERROR(VLOOKUP(B9,RRHH!H:W,16,0),0)+IFERROR(VLOOKUP(B9,RRHH!H:X,17,0),0))/60*J9/N9,0)</f>
        <v>0</v>
      </c>
      <c r="Q9" s="36" t="str">
        <f t="shared" si="2"/>
        <v/>
      </c>
      <c r="R9" s="6"/>
      <c r="S9" t="str">
        <f>+IFERROR(VLOOKUP(H9,Diccionarios!H:I,2,0),"Act. No ident")</f>
        <v>Act. No ident</v>
      </c>
      <c r="T9" s="35" t="str">
        <f>+IFERROR(VLOOKUP(H9,Diccionarios!H:K,4),"No Encontrado")</f>
        <v>No Encontrado</v>
      </c>
      <c r="U9" s="35" t="str">
        <f>+IFERROR(VLOOKUP(F9,Diccionarios!B:E,4),"Seleccione especialidad")</f>
        <v>Esp</v>
      </c>
    </row>
    <row r="10" spans="1:25" x14ac:dyDescent="0.25">
      <c r="A10" s="6"/>
      <c r="B10" s="6"/>
      <c r="C10" s="6"/>
      <c r="D10" s="1"/>
      <c r="E10" s="45" t="str">
        <f>+IFERROR(VLOOKUP(B10,RRHH!H:J,3,0),"RUN No encontrado en RRHH")</f>
        <v>RUN No encontrado en RRHH</v>
      </c>
      <c r="F10" s="7" t="str">
        <f>+IFERROR(VLOOKUP(G10,Diccionarios!$C$3:$D$66,2,0),"No Valido")</f>
        <v>No Valido</v>
      </c>
      <c r="G10" s="1"/>
      <c r="H10" s="7" t="str">
        <f>+IFERROR(VLOOKUP(I10,Diccionarios!G:J,2,0),"Act. No Ident")</f>
        <v>Act. No Ident</v>
      </c>
      <c r="I10" s="6"/>
      <c r="J10" s="6"/>
      <c r="K10" s="6"/>
      <c r="L10" s="7">
        <f>+SUMIFS(RRHH!$O:$O,RRHH!$H:$H,'Programación Medica'!B10,RRHH!$L:$L,'Programación Medica'!D10)</f>
        <v>0</v>
      </c>
      <c r="M10" s="31">
        <f t="shared" si="0"/>
        <v>0</v>
      </c>
      <c r="N10" s="7">
        <f>+SUMIF(RRHH!H:H,'Programación Medica'!B10,RRHH!$O:$O)</f>
        <v>0</v>
      </c>
      <c r="O10" s="1">
        <f t="shared" si="1"/>
        <v>0</v>
      </c>
      <c r="P10" s="34">
        <f>IFERROR((IFERROR(VLOOKUP(B10,RRHH!H:U,11,0),0)+IFERROR(VLOOKUP(B10,RRHH!H:U,12,0),0)+IFERROR(VLOOKUP(B10,RRHH!H:U,13,0),0)+IFERROR(VLOOKUP(B10,RRHH!H:U,14,0),0))/5*J10+(251-(IFERROR(VLOOKUP(B10,RRHH!H:U,11,0),0)+IFERROR(VLOOKUP(B10,RRHH!H:U,12,0),0)+IFERROR(VLOOKUP(B10,RRHH!H:U,13,0),0)+IFERROR(VLOOKUP(B10,RRHH!H:U,14,0),0)))/5*(IFERROR(VLOOKUP(B10,RRHH!H:W,15,0),0)+IFERROR(VLOOKUP(B10,RRHH!H:W,16,0),0)+IFERROR(VLOOKUP(B10,RRHH!H:X,17,0),0))/60*J10/N10,0)</f>
        <v>0</v>
      </c>
      <c r="Q10" s="36" t="str">
        <f t="shared" si="2"/>
        <v/>
      </c>
      <c r="R10" s="6"/>
      <c r="S10" t="str">
        <f>+IFERROR(VLOOKUP(H10,Diccionarios!H:I,2,0),"Act. No ident")</f>
        <v>Act. No ident</v>
      </c>
      <c r="T10" s="35" t="str">
        <f>+IFERROR(VLOOKUP(H10,Diccionarios!H:K,4),"No Encontrado")</f>
        <v>No Encontrado</v>
      </c>
      <c r="U10" s="35" t="str">
        <f>+IFERROR(VLOOKUP(F10,Diccionarios!B:E,4),"Seleccione especialidad")</f>
        <v>Esp</v>
      </c>
      <c r="V10" t="s">
        <v>310</v>
      </c>
    </row>
    <row r="11" spans="1:25" x14ac:dyDescent="0.25">
      <c r="A11" s="6"/>
      <c r="B11" s="6"/>
      <c r="C11" s="6"/>
      <c r="D11" s="1"/>
      <c r="E11" s="45" t="str">
        <f>+IFERROR(VLOOKUP(B11,RRHH!H:J,3,0),"RUN No encontrado en RRHH")</f>
        <v>RUN No encontrado en RRHH</v>
      </c>
      <c r="F11" s="7" t="str">
        <f>+IFERROR(VLOOKUP(G11,Diccionarios!$C$3:$D$66,2,0),"No Valido")</f>
        <v>No Valido</v>
      </c>
      <c r="G11" s="1"/>
      <c r="H11" s="7" t="str">
        <f>+IFERROR(VLOOKUP(I11,Diccionarios!G:J,2,0),"Act. No Ident")</f>
        <v>Act. No Ident</v>
      </c>
      <c r="I11" s="6"/>
      <c r="J11" s="6"/>
      <c r="K11" s="6"/>
      <c r="L11" s="7">
        <f>+SUMIFS(RRHH!$O:$O,RRHH!$H:$H,'Programación Medica'!B11,RRHH!$L:$L,'Programación Medica'!D11)</f>
        <v>0</v>
      </c>
      <c r="M11" s="31">
        <f t="shared" si="0"/>
        <v>0</v>
      </c>
      <c r="N11" s="7">
        <f>+SUMIF(RRHH!H:H,'Programación Medica'!B11,RRHH!$O:$O)</f>
        <v>0</v>
      </c>
      <c r="O11" s="1">
        <f t="shared" si="1"/>
        <v>0</v>
      </c>
      <c r="P11" s="34">
        <f>IFERROR((IFERROR(VLOOKUP(B11,RRHH!H:U,11,0),0)+IFERROR(VLOOKUP(B11,RRHH!H:U,12,0),0)+IFERROR(VLOOKUP(B11,RRHH!H:U,13,0),0)+IFERROR(VLOOKUP(B11,RRHH!H:U,14,0),0))/5*J11+(251-(IFERROR(VLOOKUP(B11,RRHH!H:U,11,0),0)+IFERROR(VLOOKUP(B11,RRHH!H:U,12,0),0)+IFERROR(VLOOKUP(B11,RRHH!H:U,13,0),0)+IFERROR(VLOOKUP(B11,RRHH!H:U,14,0),0)))/5*(IFERROR(VLOOKUP(B11,RRHH!H:W,15,0),0)+IFERROR(VLOOKUP(B11,RRHH!H:W,16,0),0)+IFERROR(VLOOKUP(B11,RRHH!H:X,17,0),0))/60*J11/N11,0)</f>
        <v>0</v>
      </c>
      <c r="Q11" s="36" t="str">
        <f t="shared" si="2"/>
        <v/>
      </c>
      <c r="R11" s="6"/>
      <c r="S11" t="str">
        <f>+IFERROR(VLOOKUP(H11,Diccionarios!H:I,2,0),"Act. No ident")</f>
        <v>Act. No ident</v>
      </c>
      <c r="T11" s="35" t="str">
        <f>+IFERROR(VLOOKUP(H11,Diccionarios!H:K,4),"No Encontrado")</f>
        <v>No Encontrado</v>
      </c>
      <c r="U11" s="35" t="str">
        <f>+IFERROR(VLOOKUP(F11,Diccionarios!B:E,4),"Seleccione especialidad")</f>
        <v>Esp</v>
      </c>
    </row>
    <row r="12" spans="1:25" x14ac:dyDescent="0.25">
      <c r="A12" s="6"/>
      <c r="B12" s="6"/>
      <c r="C12" s="6"/>
      <c r="D12" s="1"/>
      <c r="E12" s="45" t="str">
        <f>+IFERROR(VLOOKUP(B12,RRHH!H:J,3,0),"RUN No encontrado en RRHH")</f>
        <v>RUN No encontrado en RRHH</v>
      </c>
      <c r="F12" s="7" t="str">
        <f>+IFERROR(VLOOKUP(G12,Diccionarios!$C$3:$D$66,2,0),"No Valido")</f>
        <v>No Valido</v>
      </c>
      <c r="G12" s="1"/>
      <c r="H12" s="7" t="str">
        <f>+IFERROR(VLOOKUP(I12,Diccionarios!G:J,2,0),"Act. No Ident")</f>
        <v>Act. No Ident</v>
      </c>
      <c r="I12" s="6"/>
      <c r="J12" s="6"/>
      <c r="K12" s="6"/>
      <c r="L12" s="7">
        <f>+SUMIFS(RRHH!$O:$O,RRHH!$H:$H,'Programación Medica'!B12,RRHH!$L:$L,'Programación Medica'!D12)</f>
        <v>0</v>
      </c>
      <c r="M12" s="31">
        <f t="shared" ref="M12:M20" si="3">+IFERROR(J12/L12,0)</f>
        <v>0</v>
      </c>
      <c r="N12" s="7">
        <f>+SUMIF(RRHH!H:H,'Programación Medica'!B12,RRHH!$O:$O)</f>
        <v>0</v>
      </c>
      <c r="O12" s="1">
        <f t="shared" si="1"/>
        <v>0</v>
      </c>
      <c r="P12" s="34">
        <f>IFERROR((IFERROR(VLOOKUP(B12,RRHH!H:U,11,0),0)+IFERROR(VLOOKUP(B12,RRHH!H:U,12,0),0)+IFERROR(VLOOKUP(B12,RRHH!H:U,13,0),0)+IFERROR(VLOOKUP(B12,RRHH!H:U,14,0),0))/5*J12+(251-(IFERROR(VLOOKUP(B12,RRHH!H:U,11,0),0)+IFERROR(VLOOKUP(B12,RRHH!H:U,12,0),0)+IFERROR(VLOOKUP(B12,RRHH!H:U,13,0),0)+IFERROR(VLOOKUP(B12,RRHH!H:U,14,0),0)))/5*(IFERROR(VLOOKUP(B12,RRHH!H:W,15,0),0)+IFERROR(VLOOKUP(B12,RRHH!H:W,16,0),0)+IFERROR(VLOOKUP(B12,RRHH!H:X,17,0),0))/60*J12/N12,0)</f>
        <v>0</v>
      </c>
      <c r="Q12" s="36" t="str">
        <f t="shared" ref="Q12:Q20" si="4">+IF(S12="R",IFERROR((J12*50.1-P12)*K12,""),"")</f>
        <v/>
      </c>
      <c r="R12" s="6"/>
      <c r="S12" t="str">
        <f>+IFERROR(VLOOKUP(H12,Diccionarios!H:I,2,0),"Act. No ident")</f>
        <v>Act. No ident</v>
      </c>
      <c r="T12" s="35" t="str">
        <f>+IFERROR(VLOOKUP(H12,Diccionarios!H:K,4),"No Encontrado")</f>
        <v>No Encontrado</v>
      </c>
      <c r="U12" s="35" t="str">
        <f>+IFERROR(VLOOKUP(F12,Diccionarios!B:E,4),"Seleccione especialidad")</f>
        <v>Esp</v>
      </c>
    </row>
    <row r="13" spans="1:25" x14ac:dyDescent="0.25">
      <c r="A13" s="6"/>
      <c r="B13" s="6"/>
      <c r="C13" s="6"/>
      <c r="D13" s="1"/>
      <c r="E13" s="45" t="str">
        <f>+IFERROR(VLOOKUP(B13,RRHH!H:J,3,0),"RUN No encontrado en RRHH")</f>
        <v>RUN No encontrado en RRHH</v>
      </c>
      <c r="F13" s="7" t="str">
        <f>+IFERROR(VLOOKUP(G13,Diccionarios!$C$3:$D$66,2,0),"No Valido")</f>
        <v>No Valido</v>
      </c>
      <c r="G13" s="1"/>
      <c r="H13" s="7" t="str">
        <f>+IFERROR(VLOOKUP(I13,Diccionarios!G:J,2,0),"Act. No Ident")</f>
        <v>Act. No Ident</v>
      </c>
      <c r="I13" s="6"/>
      <c r="J13" s="6"/>
      <c r="K13" s="6"/>
      <c r="L13" s="7">
        <f>+SUMIFS(RRHH!$O:$O,RRHH!$H:$H,'Programación Medica'!B13,RRHH!$L:$L,'Programación Medica'!D13)</f>
        <v>0</v>
      </c>
      <c r="M13" s="31">
        <f t="shared" si="3"/>
        <v>0</v>
      </c>
      <c r="N13" s="7">
        <f>+SUMIF(RRHH!H:H,'Programación Medica'!B13,RRHH!$O:$O)</f>
        <v>0</v>
      </c>
      <c r="O13" s="1">
        <f t="shared" si="1"/>
        <v>0</v>
      </c>
      <c r="P13" s="34">
        <f>IFERROR((IFERROR(VLOOKUP(B13,RRHH!H:U,11,0),0)+IFERROR(VLOOKUP(B13,RRHH!H:U,12,0),0)+IFERROR(VLOOKUP(B13,RRHH!H:U,13,0),0)+IFERROR(VLOOKUP(B13,RRHH!H:U,14,0),0))/5*J13+(251-(IFERROR(VLOOKUP(B13,RRHH!H:U,11,0),0)+IFERROR(VLOOKUP(B13,RRHH!H:U,12,0),0)+IFERROR(VLOOKUP(B13,RRHH!H:U,13,0),0)+IFERROR(VLOOKUP(B13,RRHH!H:U,14,0),0)))/5*(IFERROR(VLOOKUP(B13,RRHH!H:W,15,0),0)+IFERROR(VLOOKUP(B13,RRHH!H:W,16,0),0)+IFERROR(VLOOKUP(B13,RRHH!H:X,17,0),0))/60*J13/N13,0)</f>
        <v>0</v>
      </c>
      <c r="Q13" s="36" t="str">
        <f t="shared" si="4"/>
        <v/>
      </c>
      <c r="R13" s="6"/>
      <c r="S13" t="str">
        <f>+IFERROR(VLOOKUP(H13,Diccionarios!H:I,2,0),"Act. No ident")</f>
        <v>Act. No ident</v>
      </c>
      <c r="T13" s="35" t="str">
        <f>+IFERROR(VLOOKUP(H13,Diccionarios!H:K,4),"No Encontrado")</f>
        <v>No Encontrado</v>
      </c>
      <c r="U13" s="35" t="str">
        <f>+IFERROR(VLOOKUP(F13,Diccionarios!B:E,4),"Seleccione especialidad")</f>
        <v>Esp</v>
      </c>
    </row>
    <row r="14" spans="1:25" x14ac:dyDescent="0.25">
      <c r="A14" s="6"/>
      <c r="B14" s="6"/>
      <c r="C14" s="6"/>
      <c r="D14" s="1"/>
      <c r="E14" s="45" t="str">
        <f>+IFERROR(VLOOKUP(B14,RRHH!H:J,3,0),"RUN No encontrado en RRHH")</f>
        <v>RUN No encontrado en RRHH</v>
      </c>
      <c r="F14" s="7" t="str">
        <f>+IFERROR(VLOOKUP(G14,Diccionarios!$C$3:$D$66,2,0),"No Valido")</f>
        <v>No Valido</v>
      </c>
      <c r="G14" s="1"/>
      <c r="H14" s="7" t="str">
        <f>+IFERROR(VLOOKUP(I14,Diccionarios!G:J,2,0),"Act. No Ident")</f>
        <v>Act. No Ident</v>
      </c>
      <c r="I14" s="6"/>
      <c r="J14" s="6"/>
      <c r="K14" s="6"/>
      <c r="L14" s="7">
        <f>+SUMIFS(RRHH!$O:$O,RRHH!$H:$H,'Programación Medica'!B14,RRHH!$L:$L,'Programación Medica'!D14)</f>
        <v>0</v>
      </c>
      <c r="M14" s="31">
        <f t="shared" si="3"/>
        <v>0</v>
      </c>
      <c r="N14" s="7">
        <f>+SUMIF(RRHH!H:H,'Programación Medica'!B14,RRHH!$O:$O)</f>
        <v>0</v>
      </c>
      <c r="O14" s="1">
        <f t="shared" si="1"/>
        <v>0</v>
      </c>
      <c r="P14" s="34">
        <f>IFERROR((IFERROR(VLOOKUP(B14,RRHH!H:U,11,0),0)+IFERROR(VLOOKUP(B14,RRHH!H:U,12,0),0)+IFERROR(VLOOKUP(B14,RRHH!H:U,13,0),0)+IFERROR(VLOOKUP(B14,RRHH!H:U,14,0),0))/5*J14+(251-(IFERROR(VLOOKUP(B14,RRHH!H:U,11,0),0)+IFERROR(VLOOKUP(B14,RRHH!H:U,12,0),0)+IFERROR(VLOOKUP(B14,RRHH!H:U,13,0),0)+IFERROR(VLOOKUP(B14,RRHH!H:U,14,0),0)))/5*(IFERROR(VLOOKUP(B14,RRHH!H:W,15,0),0)+IFERROR(VLOOKUP(B14,RRHH!H:W,16,0),0)+IFERROR(VLOOKUP(B14,RRHH!H:X,17,0),0))/60*J14/N14,0)</f>
        <v>0</v>
      </c>
      <c r="Q14" s="36" t="str">
        <f t="shared" si="4"/>
        <v/>
      </c>
      <c r="R14" s="6"/>
      <c r="S14" t="str">
        <f>+IFERROR(VLOOKUP(H14,Diccionarios!H:I,2,0),"Act. No ident")</f>
        <v>Act. No ident</v>
      </c>
      <c r="T14" s="35" t="str">
        <f>+IFERROR(VLOOKUP(H14,Diccionarios!H:K,4),"No Encontrado")</f>
        <v>No Encontrado</v>
      </c>
      <c r="U14" s="35" t="str">
        <f>+IFERROR(VLOOKUP(F14,Diccionarios!B:E,4),"Seleccione especialidad")</f>
        <v>Esp</v>
      </c>
    </row>
    <row r="15" spans="1:25" x14ac:dyDescent="0.25">
      <c r="A15" s="6"/>
      <c r="B15" s="6"/>
      <c r="C15" s="6"/>
      <c r="D15" s="1"/>
      <c r="E15" s="45" t="str">
        <f>+IFERROR(VLOOKUP(B15,RRHH!H:J,3,0),"RUN No encontrado en RRHH")</f>
        <v>RUN No encontrado en RRHH</v>
      </c>
      <c r="F15" s="7" t="str">
        <f>+IFERROR(VLOOKUP(G15,Diccionarios!$C$3:$D$66,2,0),"No Valido")</f>
        <v>No Valido</v>
      </c>
      <c r="G15" s="1"/>
      <c r="H15" s="7" t="str">
        <f>+IFERROR(VLOOKUP(I15,Diccionarios!G:J,2,0),"Act. No Ident")</f>
        <v>Act. No Ident</v>
      </c>
      <c r="I15" s="6"/>
      <c r="J15" s="6"/>
      <c r="K15" s="6"/>
      <c r="L15" s="7">
        <f>+SUMIFS(RRHH!$O:$O,RRHH!$H:$H,'Programación Medica'!B15,RRHH!$L:$L,'Programación Medica'!D15)</f>
        <v>0</v>
      </c>
      <c r="M15" s="31">
        <f t="shared" si="3"/>
        <v>0</v>
      </c>
      <c r="N15" s="7">
        <f>+SUMIF(RRHH!H:H,'Programación Medica'!B15,RRHH!$O:$O)</f>
        <v>0</v>
      </c>
      <c r="O15" s="1">
        <f t="shared" si="1"/>
        <v>0</v>
      </c>
      <c r="P15" s="34">
        <f>IFERROR((IFERROR(VLOOKUP(B15,RRHH!H:U,11,0),0)+IFERROR(VLOOKUP(B15,RRHH!H:U,12,0),0)+IFERROR(VLOOKUP(B15,RRHH!H:U,13,0),0)+IFERROR(VLOOKUP(B15,RRHH!H:U,14,0),0))/5*J15+(251-(IFERROR(VLOOKUP(B15,RRHH!H:U,11,0),0)+IFERROR(VLOOKUP(B15,RRHH!H:U,12,0),0)+IFERROR(VLOOKUP(B15,RRHH!H:U,13,0),0)+IFERROR(VLOOKUP(B15,RRHH!H:U,14,0),0)))/5*(IFERROR(VLOOKUP(B15,RRHH!H:W,15,0),0)+IFERROR(VLOOKUP(B15,RRHH!H:W,16,0),0)+IFERROR(VLOOKUP(B15,RRHH!H:X,17,0),0))/60*J15/N15,0)</f>
        <v>0</v>
      </c>
      <c r="Q15" s="36" t="str">
        <f t="shared" si="4"/>
        <v/>
      </c>
      <c r="R15" s="6"/>
      <c r="S15" t="str">
        <f>+IFERROR(VLOOKUP(H15,Diccionarios!H:I,2,0),"Act. No ident")</f>
        <v>Act. No ident</v>
      </c>
      <c r="T15" s="35" t="str">
        <f>+IFERROR(VLOOKUP(H15,Diccionarios!H:K,4),"No Encontrado")</f>
        <v>No Encontrado</v>
      </c>
      <c r="U15" s="35" t="str">
        <f>+IFERROR(VLOOKUP(F15,Diccionarios!B:E,4),"Seleccione especialidad")</f>
        <v>Esp</v>
      </c>
    </row>
    <row r="16" spans="1:25" x14ac:dyDescent="0.25">
      <c r="A16" s="6"/>
      <c r="B16" s="6"/>
      <c r="C16" s="6"/>
      <c r="D16" s="1"/>
      <c r="E16" s="45" t="str">
        <f>+IFERROR(VLOOKUP(B16,RRHH!H:J,3,0),"RUN No encontrado en RRHH")</f>
        <v>RUN No encontrado en RRHH</v>
      </c>
      <c r="F16" s="7" t="str">
        <f>+IFERROR(VLOOKUP(G16,Diccionarios!$C$3:$D$66,2,0),"No Valido")</f>
        <v>No Valido</v>
      </c>
      <c r="G16" s="1"/>
      <c r="H16" s="7" t="str">
        <f>+IFERROR(VLOOKUP(I16,Diccionarios!G:J,2,0),"Act. No Ident")</f>
        <v>Act. No Ident</v>
      </c>
      <c r="I16" s="6"/>
      <c r="J16" s="6"/>
      <c r="K16" s="6"/>
      <c r="L16" s="7">
        <f>+SUMIFS(RRHH!$O:$O,RRHH!$H:$H,'Programación Medica'!B16,RRHH!$L:$L,'Programación Medica'!D16)</f>
        <v>0</v>
      </c>
      <c r="M16" s="31">
        <f t="shared" si="3"/>
        <v>0</v>
      </c>
      <c r="N16" s="7">
        <f>+SUMIF(RRHH!H:H,'Programación Medica'!B16,RRHH!$O:$O)</f>
        <v>0</v>
      </c>
      <c r="O16" s="1">
        <f t="shared" si="1"/>
        <v>0</v>
      </c>
      <c r="P16" s="34">
        <f>IFERROR((IFERROR(VLOOKUP(B16,RRHH!H:U,11,0),0)+IFERROR(VLOOKUP(B16,RRHH!H:U,12,0),0)+IFERROR(VLOOKUP(B16,RRHH!H:U,13,0),0)+IFERROR(VLOOKUP(B16,RRHH!H:U,14,0),0))/5*J16+(251-(IFERROR(VLOOKUP(B16,RRHH!H:U,11,0),0)+IFERROR(VLOOKUP(B16,RRHH!H:U,12,0),0)+IFERROR(VLOOKUP(B16,RRHH!H:U,13,0),0)+IFERROR(VLOOKUP(B16,RRHH!H:U,14,0),0)))/5*(IFERROR(VLOOKUP(B16,RRHH!H:W,15,0),0)+IFERROR(VLOOKUP(B16,RRHH!H:W,16,0),0)+IFERROR(VLOOKUP(B16,RRHH!H:X,17,0),0))/60*J16/N16,0)</f>
        <v>0</v>
      </c>
      <c r="Q16" s="36" t="str">
        <f t="shared" si="4"/>
        <v/>
      </c>
      <c r="R16" s="6"/>
      <c r="S16" t="str">
        <f>+IFERROR(VLOOKUP(H16,Diccionarios!H:I,2,0),"Act. No ident")</f>
        <v>Act. No ident</v>
      </c>
      <c r="T16" s="35" t="str">
        <f>+IFERROR(VLOOKUP(H16,Diccionarios!H:K,4),"No Encontrado")</f>
        <v>No Encontrado</v>
      </c>
      <c r="U16" s="35" t="str">
        <f>+IFERROR(VLOOKUP(F16,Diccionarios!B:E,4),"Seleccione especialidad")</f>
        <v>Esp</v>
      </c>
    </row>
    <row r="17" spans="1:21" x14ac:dyDescent="0.25">
      <c r="A17" s="6"/>
      <c r="B17" s="6"/>
      <c r="C17" s="6"/>
      <c r="D17" s="1"/>
      <c r="E17" s="45" t="str">
        <f>+IFERROR(VLOOKUP(B17,RRHH!H:J,3,0),"RUN No encontrado en RRHH")</f>
        <v>RUN No encontrado en RRHH</v>
      </c>
      <c r="F17" s="7" t="str">
        <f>+IFERROR(VLOOKUP(G17,Diccionarios!$C$3:$D$66,2,0),"No Valido")</f>
        <v>No Valido</v>
      </c>
      <c r="G17" s="1"/>
      <c r="H17" s="7" t="str">
        <f>+IFERROR(VLOOKUP(I17,Diccionarios!G:J,2,0),"Act. No Ident")</f>
        <v>Act. No Ident</v>
      </c>
      <c r="I17" s="6"/>
      <c r="J17" s="6"/>
      <c r="K17" s="6"/>
      <c r="L17" s="7">
        <f>+SUMIFS(RRHH!$O:$O,RRHH!$H:$H,'Programación Medica'!B17,RRHH!$L:$L,'Programación Medica'!D17)</f>
        <v>0</v>
      </c>
      <c r="M17" s="31">
        <f t="shared" si="3"/>
        <v>0</v>
      </c>
      <c r="N17" s="7">
        <f>+SUMIF(RRHH!H:H,'Programación Medica'!B17,RRHH!$O:$O)</f>
        <v>0</v>
      </c>
      <c r="O17" s="1">
        <f t="shared" si="1"/>
        <v>0</v>
      </c>
      <c r="P17" s="34">
        <f>IFERROR((IFERROR(VLOOKUP(B17,RRHH!H:U,11,0),0)+IFERROR(VLOOKUP(B17,RRHH!H:U,12,0),0)+IFERROR(VLOOKUP(B17,RRHH!H:U,13,0),0)+IFERROR(VLOOKUP(B17,RRHH!H:U,14,0),0))/5*J17+(251-(IFERROR(VLOOKUP(B17,RRHH!H:U,11,0),0)+IFERROR(VLOOKUP(B17,RRHH!H:U,12,0),0)+IFERROR(VLOOKUP(B17,RRHH!H:U,13,0),0)+IFERROR(VLOOKUP(B17,RRHH!H:U,14,0),0)))/5*(IFERROR(VLOOKUP(B17,RRHH!H:W,15,0),0)+IFERROR(VLOOKUP(B17,RRHH!H:W,16,0),0)+IFERROR(VLOOKUP(B17,RRHH!H:X,17,0),0))/60*J17/N17,0)</f>
        <v>0</v>
      </c>
      <c r="Q17" s="36" t="str">
        <f t="shared" si="4"/>
        <v/>
      </c>
      <c r="R17" s="6"/>
      <c r="S17" t="str">
        <f>+IFERROR(VLOOKUP(H17,Diccionarios!H:I,2,0),"Act. No ident")</f>
        <v>Act. No ident</v>
      </c>
      <c r="T17" s="35" t="str">
        <f>+IFERROR(VLOOKUP(H17,Diccionarios!H:K,4),"No Encontrado")</f>
        <v>No Encontrado</v>
      </c>
      <c r="U17" s="35" t="str">
        <f>+IFERROR(VLOOKUP(F17,Diccionarios!B:E,4),"Seleccione especialidad")</f>
        <v>Esp</v>
      </c>
    </row>
    <row r="18" spans="1:21" x14ac:dyDescent="0.25">
      <c r="A18" s="6"/>
      <c r="B18" s="6"/>
      <c r="C18" s="6"/>
      <c r="D18" s="1"/>
      <c r="E18" s="45" t="str">
        <f>+IFERROR(VLOOKUP(B18,RRHH!H:J,3,0),"RUN No encontrado en RRHH")</f>
        <v>RUN No encontrado en RRHH</v>
      </c>
      <c r="F18" s="7" t="str">
        <f>+IFERROR(VLOOKUP(G18,Diccionarios!$C$3:$D$66,2,0),"No Valido")</f>
        <v>No Valido</v>
      </c>
      <c r="G18" s="1"/>
      <c r="H18" s="7" t="str">
        <f>+IFERROR(VLOOKUP(I18,Diccionarios!G:J,2,0),"Act. No Ident")</f>
        <v>Act. No Ident</v>
      </c>
      <c r="I18" s="6"/>
      <c r="J18" s="6"/>
      <c r="K18" s="6"/>
      <c r="L18" s="7">
        <f>+SUMIFS(RRHH!$O:$O,RRHH!$H:$H,'Programación Medica'!B18,RRHH!$L:$L,'Programación Medica'!D18)</f>
        <v>0</v>
      </c>
      <c r="M18" s="31">
        <f t="shared" si="3"/>
        <v>0</v>
      </c>
      <c r="N18" s="7">
        <f>+SUMIF(RRHH!H:H,'Programación Medica'!B18,RRHH!$O:$O)</f>
        <v>0</v>
      </c>
      <c r="O18" s="1">
        <f t="shared" si="1"/>
        <v>0</v>
      </c>
      <c r="P18" s="34">
        <f>IFERROR((IFERROR(VLOOKUP(B18,RRHH!H:U,11,0),0)+IFERROR(VLOOKUP(B18,RRHH!H:U,12,0),0)+IFERROR(VLOOKUP(B18,RRHH!H:U,13,0),0)+IFERROR(VLOOKUP(B18,RRHH!H:U,14,0),0))/5*J18+(251-(IFERROR(VLOOKUP(B18,RRHH!H:U,11,0),0)+IFERROR(VLOOKUP(B18,RRHH!H:U,12,0),0)+IFERROR(VLOOKUP(B18,RRHH!H:U,13,0),0)+IFERROR(VLOOKUP(B18,RRHH!H:U,14,0),0)))/5*(IFERROR(VLOOKUP(B18,RRHH!H:W,15,0),0)+IFERROR(VLOOKUP(B18,RRHH!H:W,16,0),0)+IFERROR(VLOOKUP(B18,RRHH!H:X,17,0),0))/60*J18/N18,0)</f>
        <v>0</v>
      </c>
      <c r="Q18" s="36" t="str">
        <f t="shared" si="4"/>
        <v/>
      </c>
      <c r="R18" s="6"/>
      <c r="S18" t="str">
        <f>+IFERROR(VLOOKUP(H18,Diccionarios!H:I,2,0),"Act. No ident")</f>
        <v>Act. No ident</v>
      </c>
      <c r="T18" s="35" t="str">
        <f>+IFERROR(VLOOKUP(H18,Diccionarios!H:K,4),"No Encontrado")</f>
        <v>No Encontrado</v>
      </c>
      <c r="U18" s="35" t="str">
        <f>+IFERROR(VLOOKUP(F18,Diccionarios!B:E,4),"Seleccione especialidad")</f>
        <v>Esp</v>
      </c>
    </row>
    <row r="19" spans="1:21" x14ac:dyDescent="0.25">
      <c r="A19" s="6"/>
      <c r="B19" s="6"/>
      <c r="C19" s="6"/>
      <c r="D19" s="1"/>
      <c r="E19" s="45" t="str">
        <f>+IFERROR(VLOOKUP(B19,RRHH!H:J,3,0),"RUN No encontrado en RRHH")</f>
        <v>RUN No encontrado en RRHH</v>
      </c>
      <c r="F19" s="7" t="str">
        <f>+IFERROR(VLOOKUP(G19,Diccionarios!$C$3:$D$66,2,0),"No Valido")</f>
        <v>No Valido</v>
      </c>
      <c r="G19" s="1"/>
      <c r="H19" s="7" t="str">
        <f>+IFERROR(VLOOKUP(I19,Diccionarios!G:J,2,0),"Act. No Ident")</f>
        <v>Act. No Ident</v>
      </c>
      <c r="I19" s="6"/>
      <c r="J19" s="6"/>
      <c r="K19" s="6"/>
      <c r="L19" s="7">
        <f>+SUMIFS(RRHH!$O:$O,RRHH!$H:$H,'Programación Medica'!B19,RRHH!$L:$L,'Programación Medica'!D19)</f>
        <v>0</v>
      </c>
      <c r="M19" s="31">
        <f t="shared" si="3"/>
        <v>0</v>
      </c>
      <c r="N19" s="7">
        <f>+SUMIF(RRHH!H:H,'Programación Medica'!B19,RRHH!$O:$O)</f>
        <v>0</v>
      </c>
      <c r="O19" s="1">
        <f t="shared" si="1"/>
        <v>0</v>
      </c>
      <c r="P19" s="34">
        <f>IFERROR((IFERROR(VLOOKUP(B19,RRHH!H:U,11,0),0)+IFERROR(VLOOKUP(B19,RRHH!H:U,12,0),0)+IFERROR(VLOOKUP(B19,RRHH!H:U,13,0),0)+IFERROR(VLOOKUP(B19,RRHH!H:U,14,0),0))/5*J19+(251-(IFERROR(VLOOKUP(B19,RRHH!H:U,11,0),0)+IFERROR(VLOOKUP(B19,RRHH!H:U,12,0),0)+IFERROR(VLOOKUP(B19,RRHH!H:U,13,0),0)+IFERROR(VLOOKUP(B19,RRHH!H:U,14,0),0)))/5*(IFERROR(VLOOKUP(B19,RRHH!H:W,15,0),0)+IFERROR(VLOOKUP(B19,RRHH!H:W,16,0),0)+IFERROR(VLOOKUP(B19,RRHH!H:X,17,0),0))/60*J19/N19,0)</f>
        <v>0</v>
      </c>
      <c r="Q19" s="36" t="str">
        <f t="shared" si="4"/>
        <v/>
      </c>
      <c r="R19" s="6"/>
      <c r="S19" t="str">
        <f>+IFERROR(VLOOKUP(H19,Diccionarios!H:I,2,0),"Act. No ident")</f>
        <v>Act. No ident</v>
      </c>
      <c r="T19" s="35" t="str">
        <f>+IFERROR(VLOOKUP(H19,Diccionarios!H:K,4),"No Encontrado")</f>
        <v>No Encontrado</v>
      </c>
      <c r="U19" s="35" t="str">
        <f>+IFERROR(VLOOKUP(F19,Diccionarios!B:E,4),"Seleccione especialidad")</f>
        <v>Esp</v>
      </c>
    </row>
    <row r="20" spans="1:21" x14ac:dyDescent="0.25">
      <c r="A20" s="6"/>
      <c r="B20" s="6"/>
      <c r="C20" s="6"/>
      <c r="D20" s="1"/>
      <c r="E20" s="45" t="str">
        <f>+IFERROR(VLOOKUP(B20,RRHH!H:J,3,0),"RUN No encontrado en RRHH")</f>
        <v>RUN No encontrado en RRHH</v>
      </c>
      <c r="F20" s="7" t="str">
        <f>+IFERROR(VLOOKUP(G20,Diccionarios!$C$3:$D$66,2,0),"No Valido")</f>
        <v>No Valido</v>
      </c>
      <c r="G20" s="1"/>
      <c r="H20" s="7" t="str">
        <f>+IFERROR(VLOOKUP(I20,Diccionarios!G:J,2,0),"Act. No Ident")</f>
        <v>Act. No Ident</v>
      </c>
      <c r="I20" s="6"/>
      <c r="J20" s="6"/>
      <c r="K20" s="6"/>
      <c r="L20" s="7">
        <f>+SUMIFS(RRHH!$O:$O,RRHH!$H:$H,'Programación Medica'!B20,RRHH!$L:$L,'Programación Medica'!D20)</f>
        <v>0</v>
      </c>
      <c r="M20" s="31">
        <f t="shared" si="3"/>
        <v>0</v>
      </c>
      <c r="N20" s="7">
        <f>+SUMIF(RRHH!H:H,'Programación Medica'!B20,RRHH!$O:$O)</f>
        <v>0</v>
      </c>
      <c r="O20" s="1">
        <f t="shared" si="1"/>
        <v>0</v>
      </c>
      <c r="P20" s="34">
        <f>IFERROR((IFERROR(VLOOKUP(B20,RRHH!H:U,11,0),0)+IFERROR(VLOOKUP(B20,RRHH!H:U,12,0),0)+IFERROR(VLOOKUP(B20,RRHH!H:U,13,0),0)+IFERROR(VLOOKUP(B20,RRHH!H:U,14,0),0))/5*J20+(251-(IFERROR(VLOOKUP(B20,RRHH!H:U,11,0),0)+IFERROR(VLOOKUP(B20,RRHH!H:U,12,0),0)+IFERROR(VLOOKUP(B20,RRHH!H:U,13,0),0)+IFERROR(VLOOKUP(B20,RRHH!H:U,14,0),0)))/5*(IFERROR(VLOOKUP(B20,RRHH!H:W,15,0),0)+IFERROR(VLOOKUP(B20,RRHH!H:W,16,0),0)+IFERROR(VLOOKUP(B20,RRHH!H:X,17,0),0))/60*J20/N20,0)</f>
        <v>0</v>
      </c>
      <c r="Q20" s="36" t="str">
        <f t="shared" si="4"/>
        <v/>
      </c>
      <c r="R20" s="6"/>
      <c r="S20" t="str">
        <f>+IFERROR(VLOOKUP(H20,Diccionarios!H:I,2,0),"Act. No ident")</f>
        <v>Act. No ident</v>
      </c>
      <c r="T20" s="35" t="str">
        <f>+IFERROR(VLOOKUP(H20,Diccionarios!H:K,4),"No Encontrado")</f>
        <v>No Encontrado</v>
      </c>
      <c r="U20" s="35" t="str">
        <f>+IFERROR(VLOOKUP(F20,Diccionarios!B:E,4),"Seleccione especialidad")</f>
        <v>Esp</v>
      </c>
    </row>
    <row r="21" spans="1:21" x14ac:dyDescent="0.25">
      <c r="A21" s="6"/>
      <c r="B21" s="6"/>
      <c r="C21" s="6"/>
      <c r="D21" s="1"/>
      <c r="E21" s="45" t="str">
        <f>+IFERROR(VLOOKUP(B21,RRHH!H:J,3,0),"RUN No encontrado en RRHH")</f>
        <v>RUN No encontrado en RRHH</v>
      </c>
      <c r="F21" s="7" t="str">
        <f>+IFERROR(VLOOKUP(G21,Diccionarios!$C$3:$D$66,2,0),"No Valido")</f>
        <v>No Valido</v>
      </c>
      <c r="G21" s="1"/>
      <c r="H21" s="7" t="str">
        <f>+IFERROR(VLOOKUP(I21,Diccionarios!G:J,2,0),"Act. No Ident")</f>
        <v>Act. No Ident</v>
      </c>
      <c r="I21" s="6"/>
      <c r="J21" s="6"/>
      <c r="K21" s="6"/>
      <c r="L21" s="7">
        <f>+SUMIFS(RRHH!$O:$O,RRHH!$H:$H,'Programación Medica'!B21,RRHH!$L:$L,'Programación Medica'!D21)</f>
        <v>0</v>
      </c>
      <c r="M21" s="31">
        <f t="shared" ref="M21:M96" si="5">+IFERROR(J21/L21,0)</f>
        <v>0</v>
      </c>
      <c r="N21" s="7">
        <f>+SUMIF(RRHH!H:H,'Programación Medica'!B21,RRHH!$O:$O)</f>
        <v>0</v>
      </c>
      <c r="O21" s="1">
        <f t="shared" si="1"/>
        <v>0</v>
      </c>
      <c r="P21" s="34">
        <f>IFERROR((IFERROR(VLOOKUP(B21,RRHH!H:U,11,0),0)+IFERROR(VLOOKUP(B21,RRHH!H:U,12,0),0)+IFERROR(VLOOKUP(B21,RRHH!H:U,13,0),0)+IFERROR(VLOOKUP(B21,RRHH!H:U,14,0),0))/5*J21+(251-(IFERROR(VLOOKUP(B21,RRHH!H:U,11,0),0)+IFERROR(VLOOKUP(B21,RRHH!H:U,12,0),0)+IFERROR(VLOOKUP(B21,RRHH!H:U,13,0),0)+IFERROR(VLOOKUP(B21,RRHH!H:U,14,0),0)))/5*(IFERROR(VLOOKUP(B21,RRHH!H:W,15,0),0)+IFERROR(VLOOKUP(B21,RRHH!H:W,16,0),0)+IFERROR(VLOOKUP(B21,RRHH!H:X,17,0),0))/60*J21/N21,0)</f>
        <v>0</v>
      </c>
      <c r="Q21" s="36" t="str">
        <f t="shared" ref="Q21:Q96" si="6">+IF(S21="R",IFERROR((J21*50.1-P21)*K21,""),"")</f>
        <v/>
      </c>
      <c r="R21" s="6"/>
      <c r="S21" t="str">
        <f>+IFERROR(VLOOKUP(H21,Diccionarios!H:I,2,0),"Act. No ident")</f>
        <v>Act. No ident</v>
      </c>
      <c r="T21" s="35" t="str">
        <f>+IFERROR(VLOOKUP(H21,Diccionarios!H:K,4),"No Encontrado")</f>
        <v>No Encontrado</v>
      </c>
      <c r="U21" s="35" t="str">
        <f>+IFERROR(VLOOKUP(F21,Diccionarios!B:E,4),"Seleccione especialidad")</f>
        <v>Esp</v>
      </c>
    </row>
    <row r="22" spans="1:21" x14ac:dyDescent="0.25">
      <c r="A22" s="6"/>
      <c r="B22" s="6"/>
      <c r="C22" s="6"/>
      <c r="D22" s="1"/>
      <c r="E22" s="45" t="str">
        <f>+IFERROR(VLOOKUP(B22,RRHH!H:J,3,0),"RUN No encontrado en RRHH")</f>
        <v>RUN No encontrado en RRHH</v>
      </c>
      <c r="F22" s="7" t="str">
        <f>+IFERROR(VLOOKUP(G22,Diccionarios!$C$3:$D$66,2,0),"No Valido")</f>
        <v>No Valido</v>
      </c>
      <c r="G22" s="1"/>
      <c r="H22" s="7" t="str">
        <f>+IFERROR(VLOOKUP(I22,Diccionarios!G:J,2,0),"Act. No Ident")</f>
        <v>Act. No Ident</v>
      </c>
      <c r="I22" s="6"/>
      <c r="J22" s="6"/>
      <c r="K22" s="6"/>
      <c r="L22" s="7">
        <f>+SUMIFS(RRHH!$O:$O,RRHH!$H:$H,'Programación Medica'!B22,RRHH!$L:$L,'Programación Medica'!D22)</f>
        <v>0</v>
      </c>
      <c r="M22" s="31">
        <f t="shared" si="5"/>
        <v>0</v>
      </c>
      <c r="N22" s="7">
        <f>+SUMIF(RRHH!H:H,'Programación Medica'!B22,RRHH!$O:$O)</f>
        <v>0</v>
      </c>
      <c r="O22" s="1">
        <f t="shared" si="1"/>
        <v>0</v>
      </c>
      <c r="P22" s="34">
        <f>IFERROR((IFERROR(VLOOKUP(B22,RRHH!H:U,11,0),0)+IFERROR(VLOOKUP(B22,RRHH!H:U,12,0),0)+IFERROR(VLOOKUP(B22,RRHH!H:U,13,0),0)+IFERROR(VLOOKUP(B22,RRHH!H:U,14,0),0))/5*J22+(251-(IFERROR(VLOOKUP(B22,RRHH!H:U,11,0),0)+IFERROR(VLOOKUP(B22,RRHH!H:U,12,0),0)+IFERROR(VLOOKUP(B22,RRHH!H:U,13,0),0)+IFERROR(VLOOKUP(B22,RRHH!H:U,14,0),0)))/5*(IFERROR(VLOOKUP(B22,RRHH!H:W,15,0),0)+IFERROR(VLOOKUP(B22,RRHH!H:W,16,0),0)+IFERROR(VLOOKUP(B22,RRHH!H:X,17,0),0))/60*J22/N22,0)</f>
        <v>0</v>
      </c>
      <c r="Q22" s="36" t="str">
        <f t="shared" si="6"/>
        <v/>
      </c>
      <c r="R22" s="6"/>
      <c r="S22" t="str">
        <f>+IFERROR(VLOOKUP(H22,Diccionarios!H:I,2,0),"Act. No ident")</f>
        <v>Act. No ident</v>
      </c>
      <c r="T22" s="35" t="str">
        <f>+IFERROR(VLOOKUP(H22,Diccionarios!H:K,4),"No Encontrado")</f>
        <v>No Encontrado</v>
      </c>
      <c r="U22" s="35" t="str">
        <f>+IFERROR(VLOOKUP(F22,Diccionarios!B:E,4),"Seleccione especialidad")</f>
        <v>Esp</v>
      </c>
    </row>
    <row r="23" spans="1:21" x14ac:dyDescent="0.25">
      <c r="A23" s="6"/>
      <c r="B23" s="6"/>
      <c r="C23" s="6"/>
      <c r="D23" s="1"/>
      <c r="E23" s="45" t="str">
        <f>+IFERROR(VLOOKUP(B23,RRHH!H:J,3,0),"RUN No encontrado en RRHH")</f>
        <v>RUN No encontrado en RRHH</v>
      </c>
      <c r="F23" s="7" t="str">
        <f>+IFERROR(VLOOKUP(G23,Diccionarios!$C$3:$D$66,2,0),"No Valido")</f>
        <v>No Valido</v>
      </c>
      <c r="G23" s="1"/>
      <c r="H23" s="7" t="str">
        <f>+IFERROR(VLOOKUP(I23,Diccionarios!G:J,2,0),"Act. No Ident")</f>
        <v>Act. No Ident</v>
      </c>
      <c r="I23" s="6"/>
      <c r="J23" s="6"/>
      <c r="K23" s="6"/>
      <c r="L23" s="7">
        <f>+SUMIFS(RRHH!$O:$O,RRHH!$H:$H,'Programación Medica'!B23,RRHH!$L:$L,'Programación Medica'!D23)</f>
        <v>0</v>
      </c>
      <c r="M23" s="31">
        <f>+IFERROR(J23/L23,0)</f>
        <v>0</v>
      </c>
      <c r="N23" s="7">
        <f>+SUMIF(RRHH!H:H,'Programación Medica'!B23,RRHH!$O:$O)</f>
        <v>0</v>
      </c>
      <c r="O23" s="1">
        <f t="shared" si="1"/>
        <v>0</v>
      </c>
      <c r="P23" s="34">
        <f>IFERROR((IFERROR(VLOOKUP(B23,RRHH!H:U,11,0),0)+IFERROR(VLOOKUP(B23,RRHH!H:U,12,0),0)+IFERROR(VLOOKUP(B23,RRHH!H:U,13,0),0)+IFERROR(VLOOKUP(B23,RRHH!H:U,14,0),0))/5*J23+(251-(IFERROR(VLOOKUP(B23,RRHH!H:U,11,0),0)+IFERROR(VLOOKUP(B23,RRHH!H:U,12,0),0)+IFERROR(VLOOKUP(B23,RRHH!H:U,13,0),0)+IFERROR(VLOOKUP(B23,RRHH!H:U,14,0),0)))/5*(IFERROR(VLOOKUP(B23,RRHH!H:W,15,0),0)+IFERROR(VLOOKUP(B23,RRHH!H:W,16,0),0)+IFERROR(VLOOKUP(B23,RRHH!H:X,17,0),0))/60*J23/N23,0)</f>
        <v>0</v>
      </c>
      <c r="Q23" s="36" t="str">
        <f>+IF(S23="R",IFERROR((J23*50.1-P23)*K23,""),"")</f>
        <v/>
      </c>
      <c r="R23" s="6"/>
      <c r="S23" t="str">
        <f>+IFERROR(VLOOKUP(H23,Diccionarios!H:I,2,0),"Act. No ident")</f>
        <v>Act. No ident</v>
      </c>
      <c r="T23" s="35" t="str">
        <f>+IFERROR(VLOOKUP(H23,Diccionarios!H:K,4),"No Encontrado")</f>
        <v>No Encontrado</v>
      </c>
      <c r="U23" s="35" t="str">
        <f>+IFERROR(VLOOKUP(F23,Diccionarios!B:E,4),"Seleccione especialidad")</f>
        <v>Esp</v>
      </c>
    </row>
    <row r="24" spans="1:21" x14ac:dyDescent="0.25">
      <c r="A24" s="6"/>
      <c r="B24" s="6"/>
      <c r="C24" s="6"/>
      <c r="D24" s="1"/>
      <c r="E24" s="45" t="str">
        <f>+IFERROR(VLOOKUP(B24,RRHH!H:J,3,0),"RUN No encontrado en RRHH")</f>
        <v>RUN No encontrado en RRHH</v>
      </c>
      <c r="F24" s="7" t="str">
        <f>+IFERROR(VLOOKUP(G24,Diccionarios!$C$3:$D$66,2,0),"No Valido")</f>
        <v>No Valido</v>
      </c>
      <c r="G24" s="1"/>
      <c r="H24" s="7" t="str">
        <f>+IFERROR(VLOOKUP(I24,Diccionarios!G:J,2,0),"Act. No Ident")</f>
        <v>Act. No Ident</v>
      </c>
      <c r="I24" s="6"/>
      <c r="J24" s="6"/>
      <c r="K24" s="6"/>
      <c r="L24" s="7">
        <f>+SUMIFS(RRHH!$O:$O,RRHH!$H:$H,'Programación Medica'!B24,RRHH!$L:$L,'Programación Medica'!D24)</f>
        <v>0</v>
      </c>
      <c r="M24" s="31">
        <f t="shared" si="5"/>
        <v>0</v>
      </c>
      <c r="N24" s="7">
        <f>+SUMIF(RRHH!H:H,'Programación Medica'!B24,RRHH!$O:$O)</f>
        <v>0</v>
      </c>
      <c r="O24" s="1">
        <f t="shared" si="1"/>
        <v>0</v>
      </c>
      <c r="P24" s="34">
        <f>IFERROR((IFERROR(VLOOKUP(B24,RRHH!H:U,11,0),0)+IFERROR(VLOOKUP(B24,RRHH!H:U,12,0),0)+IFERROR(VLOOKUP(B24,RRHH!H:U,13,0),0)+IFERROR(VLOOKUP(B24,RRHH!H:U,14,0),0))/5*J24+(251-(IFERROR(VLOOKUP(B24,RRHH!H:U,11,0),0)+IFERROR(VLOOKUP(B24,RRHH!H:U,12,0),0)+IFERROR(VLOOKUP(B24,RRHH!H:U,13,0),0)+IFERROR(VLOOKUP(B24,RRHH!H:U,14,0),0)))/5*(IFERROR(VLOOKUP(B24,RRHH!H:W,15,0),0)+IFERROR(VLOOKUP(B24,RRHH!H:W,16,0),0)+IFERROR(VLOOKUP(B24,RRHH!H:X,17,0),0))/60*J24/N24,0)</f>
        <v>0</v>
      </c>
      <c r="Q24" s="36" t="str">
        <f t="shared" si="6"/>
        <v/>
      </c>
      <c r="R24" s="6"/>
      <c r="S24" t="str">
        <f>+IFERROR(VLOOKUP(H24,Diccionarios!H:I,2,0),"Act. No ident")</f>
        <v>Act. No ident</v>
      </c>
      <c r="T24" s="35" t="str">
        <f>+IFERROR(VLOOKUP(H24,Diccionarios!H:K,4),"No Encontrado")</f>
        <v>No Encontrado</v>
      </c>
      <c r="U24" s="35" t="str">
        <f>+IFERROR(VLOOKUP(F24,Diccionarios!B:E,4),"Seleccione especialidad")</f>
        <v>Esp</v>
      </c>
    </row>
    <row r="25" spans="1:21" x14ac:dyDescent="0.25">
      <c r="A25" s="6"/>
      <c r="B25" s="6"/>
      <c r="C25" s="6"/>
      <c r="D25" s="1"/>
      <c r="E25" s="45" t="str">
        <f>+IFERROR(VLOOKUP(B25,RRHH!H:J,3,0),"RUN No encontrado en RRHH")</f>
        <v>RUN No encontrado en RRHH</v>
      </c>
      <c r="F25" s="7" t="str">
        <f>+IFERROR(VLOOKUP(G25,Diccionarios!$C$3:$D$66,2,0),"No Valido")</f>
        <v>No Valido</v>
      </c>
      <c r="G25" s="1"/>
      <c r="H25" s="7" t="str">
        <f>+IFERROR(VLOOKUP(I25,Diccionarios!G:J,2,0),"Act. No Ident")</f>
        <v>Act. No Ident</v>
      </c>
      <c r="I25" s="6"/>
      <c r="J25" s="6"/>
      <c r="K25" s="6"/>
      <c r="L25" s="7">
        <f>+SUMIFS(RRHH!$O:$O,RRHH!$H:$H,'Programación Medica'!B25,RRHH!$L:$L,'Programación Medica'!D25)</f>
        <v>0</v>
      </c>
      <c r="M25" s="31">
        <f t="shared" si="5"/>
        <v>0</v>
      </c>
      <c r="N25" s="7">
        <f>+SUMIF(RRHH!H:H,'Programación Medica'!B25,RRHH!$O:$O)</f>
        <v>0</v>
      </c>
      <c r="O25" s="1">
        <f t="shared" si="1"/>
        <v>0</v>
      </c>
      <c r="P25" s="34">
        <f>IFERROR((IFERROR(VLOOKUP(B25,RRHH!H:U,11,0),0)+IFERROR(VLOOKUP(B25,RRHH!H:U,12,0),0)+IFERROR(VLOOKUP(B25,RRHH!H:U,13,0),0)+IFERROR(VLOOKUP(B25,RRHH!H:U,14,0),0))/5*J25+(251-(IFERROR(VLOOKUP(B25,RRHH!H:U,11,0),0)+IFERROR(VLOOKUP(B25,RRHH!H:U,12,0),0)+IFERROR(VLOOKUP(B25,RRHH!H:U,13,0),0)+IFERROR(VLOOKUP(B25,RRHH!H:U,14,0),0)))/5*(IFERROR(VLOOKUP(B25,RRHH!H:W,15,0),0)+IFERROR(VLOOKUP(B25,RRHH!H:W,16,0),0)+IFERROR(VLOOKUP(B25,RRHH!H:X,17,0),0))/60*J25/N25,0)</f>
        <v>0</v>
      </c>
      <c r="Q25" s="36" t="str">
        <f t="shared" si="6"/>
        <v/>
      </c>
      <c r="R25" s="6"/>
      <c r="S25" t="str">
        <f>+IFERROR(VLOOKUP(H25,Diccionarios!H:I,2,0),"Act. No ident")</f>
        <v>Act. No ident</v>
      </c>
      <c r="T25" s="35" t="str">
        <f>+IFERROR(VLOOKUP(H25,Diccionarios!H:K,4),"No Encontrado")</f>
        <v>No Encontrado</v>
      </c>
      <c r="U25" s="35" t="str">
        <f>+IFERROR(VLOOKUP(F25,Diccionarios!B:E,4),"Seleccione especialidad")</f>
        <v>Esp</v>
      </c>
    </row>
    <row r="26" spans="1:21" x14ac:dyDescent="0.25">
      <c r="A26" s="6"/>
      <c r="B26" s="6"/>
      <c r="C26" s="6"/>
      <c r="D26" s="1"/>
      <c r="E26" s="45" t="str">
        <f>+IFERROR(VLOOKUP(B26,RRHH!H:J,3,0),"RUN No encontrado en RRHH")</f>
        <v>RUN No encontrado en RRHH</v>
      </c>
      <c r="F26" s="7" t="str">
        <f>+IFERROR(VLOOKUP(G26,Diccionarios!$C$3:$D$66,2,0),"No Valido")</f>
        <v>No Valido</v>
      </c>
      <c r="G26" s="1"/>
      <c r="H26" s="7" t="str">
        <f>+IFERROR(VLOOKUP(I26,Diccionarios!G:J,2,0),"Act. No Ident")</f>
        <v>Act. No Ident</v>
      </c>
      <c r="I26" s="6"/>
      <c r="J26" s="6"/>
      <c r="K26" s="6"/>
      <c r="L26" s="7">
        <f>+SUMIFS(RRHH!$O:$O,RRHH!$H:$H,'Programación Medica'!B26,RRHH!$L:$L,'Programación Medica'!D26)</f>
        <v>0</v>
      </c>
      <c r="M26" s="31">
        <f t="shared" si="5"/>
        <v>0</v>
      </c>
      <c r="N26" s="7">
        <f>+SUMIF(RRHH!H:H,'Programación Medica'!B26,RRHH!$O:$O)</f>
        <v>0</v>
      </c>
      <c r="O26" s="1">
        <f t="shared" si="1"/>
        <v>0</v>
      </c>
      <c r="P26" s="34">
        <f>IFERROR((IFERROR(VLOOKUP(B26,RRHH!H:U,11,0),0)+IFERROR(VLOOKUP(B26,RRHH!H:U,12,0),0)+IFERROR(VLOOKUP(B26,RRHH!H:U,13,0),0)+IFERROR(VLOOKUP(B26,RRHH!H:U,14,0),0))/5*J26+(251-(IFERROR(VLOOKUP(B26,RRHH!H:U,11,0),0)+IFERROR(VLOOKUP(B26,RRHH!H:U,12,0),0)+IFERROR(VLOOKUP(B26,RRHH!H:U,13,0),0)+IFERROR(VLOOKUP(B26,RRHH!H:U,14,0),0)))/5*(IFERROR(VLOOKUP(B26,RRHH!H:W,15,0),0)+IFERROR(VLOOKUP(B26,RRHH!H:W,16,0),0)+IFERROR(VLOOKUP(B26,RRHH!H:X,17,0),0))/60*J26/N26,0)</f>
        <v>0</v>
      </c>
      <c r="Q26" s="36" t="str">
        <f t="shared" si="6"/>
        <v/>
      </c>
      <c r="R26" s="6"/>
      <c r="S26" t="str">
        <f>+IFERROR(VLOOKUP(H26,Diccionarios!H:I,2,0),"Act. No ident")</f>
        <v>Act. No ident</v>
      </c>
      <c r="T26" s="35" t="str">
        <f>+IFERROR(VLOOKUP(H26,Diccionarios!H:K,4),"No Encontrado")</f>
        <v>No Encontrado</v>
      </c>
      <c r="U26" s="35" t="str">
        <f>+IFERROR(VLOOKUP(F26,Diccionarios!B:E,4),"Seleccione especialidad")</f>
        <v>Esp</v>
      </c>
    </row>
    <row r="27" spans="1:21" x14ac:dyDescent="0.25">
      <c r="A27" s="6"/>
      <c r="B27" s="6"/>
      <c r="C27" s="6"/>
      <c r="D27" s="1"/>
      <c r="E27" s="45" t="str">
        <f>+IFERROR(VLOOKUP(B27,RRHH!H:J,3,0),"RUN No encontrado en RRHH")</f>
        <v>RUN No encontrado en RRHH</v>
      </c>
      <c r="F27" s="7" t="str">
        <f>+IFERROR(VLOOKUP(G27,Diccionarios!$C$3:$D$66,2,0),"No Valido")</f>
        <v>No Valido</v>
      </c>
      <c r="G27" s="1"/>
      <c r="H27" s="7" t="str">
        <f>+IFERROR(VLOOKUP(I27,Diccionarios!G:J,2,0),"Act. No Ident")</f>
        <v>Act. No Ident</v>
      </c>
      <c r="I27" s="6"/>
      <c r="J27" s="6"/>
      <c r="K27" s="6"/>
      <c r="L27" s="7">
        <f>+SUMIFS(RRHH!$O:$O,RRHH!$H:$H,'Programación Medica'!B27,RRHH!$L:$L,'Programación Medica'!D27)</f>
        <v>0</v>
      </c>
      <c r="M27" s="31">
        <f t="shared" si="5"/>
        <v>0</v>
      </c>
      <c r="N27" s="7">
        <f>+SUMIF(RRHH!H:H,'Programación Medica'!B27,RRHH!$O:$O)</f>
        <v>0</v>
      </c>
      <c r="O27" s="1">
        <f t="shared" si="1"/>
        <v>0</v>
      </c>
      <c r="P27" s="34">
        <f>IFERROR((IFERROR(VLOOKUP(B27,RRHH!H:U,11,0),0)+IFERROR(VLOOKUP(B27,RRHH!H:U,12,0),0)+IFERROR(VLOOKUP(B27,RRHH!H:U,13,0),0)+IFERROR(VLOOKUP(B27,RRHH!H:U,14,0),0))/5*J27+(251-(IFERROR(VLOOKUP(B27,RRHH!H:U,11,0),0)+IFERROR(VLOOKUP(B27,RRHH!H:U,12,0),0)+IFERROR(VLOOKUP(B27,RRHH!H:U,13,0),0)+IFERROR(VLOOKUP(B27,RRHH!H:U,14,0),0)))/5*(IFERROR(VLOOKUP(B27,RRHH!H:W,15,0),0)+IFERROR(VLOOKUP(B27,RRHH!H:W,16,0),0)+IFERROR(VLOOKUP(B27,RRHH!H:X,17,0),0))/60*J27/N27,0)</f>
        <v>0</v>
      </c>
      <c r="Q27" s="36" t="str">
        <f t="shared" si="6"/>
        <v/>
      </c>
      <c r="R27" s="6"/>
      <c r="S27" t="str">
        <f>+IFERROR(VLOOKUP(H27,Diccionarios!H:I,2,0),"Act. No ident")</f>
        <v>Act. No ident</v>
      </c>
      <c r="T27" s="35" t="str">
        <f>+IFERROR(VLOOKUP(H27,Diccionarios!H:K,4),"No Encontrado")</f>
        <v>No Encontrado</v>
      </c>
      <c r="U27" s="35" t="str">
        <f>+IFERROR(VLOOKUP(F27,Diccionarios!B:E,4),"Seleccione especialidad")</f>
        <v>Esp</v>
      </c>
    </row>
    <row r="28" spans="1:21" x14ac:dyDescent="0.25">
      <c r="A28" s="6"/>
      <c r="B28" s="6"/>
      <c r="C28" s="6"/>
      <c r="D28" s="1"/>
      <c r="E28" s="45" t="str">
        <f>+IFERROR(VLOOKUP(B28,RRHH!H:J,3,0),"RUN No encontrado en RRHH")</f>
        <v>RUN No encontrado en RRHH</v>
      </c>
      <c r="F28" s="7" t="str">
        <f>+IFERROR(VLOOKUP(G28,Diccionarios!$C$3:$D$66,2,0),"No Valido")</f>
        <v>No Valido</v>
      </c>
      <c r="G28" s="1"/>
      <c r="H28" s="7" t="str">
        <f>+IFERROR(VLOOKUP(I28,Diccionarios!G:J,2,0),"Act. No Ident")</f>
        <v>Act. No Ident</v>
      </c>
      <c r="I28" s="6"/>
      <c r="J28" s="6"/>
      <c r="K28" s="6"/>
      <c r="L28" s="7">
        <f>+SUMIFS(RRHH!$O:$O,RRHH!$H:$H,'Programación Medica'!B28,RRHH!$L:$L,'Programación Medica'!D28)</f>
        <v>0</v>
      </c>
      <c r="M28" s="31">
        <f t="shared" si="5"/>
        <v>0</v>
      </c>
      <c r="N28" s="7">
        <f>+SUMIF(RRHH!H:H,'Programación Medica'!B28,RRHH!$O:$O)</f>
        <v>0</v>
      </c>
      <c r="O28" s="1">
        <f t="shared" si="1"/>
        <v>0</v>
      </c>
      <c r="P28" s="34">
        <f>IFERROR((IFERROR(VLOOKUP(B28,RRHH!H:U,11,0),0)+IFERROR(VLOOKUP(B28,RRHH!H:U,12,0),0)+IFERROR(VLOOKUP(B28,RRHH!H:U,13,0),0)+IFERROR(VLOOKUP(B28,RRHH!H:U,14,0),0))/5*J28+(251-(IFERROR(VLOOKUP(B28,RRHH!H:U,11,0),0)+IFERROR(VLOOKUP(B28,RRHH!H:U,12,0),0)+IFERROR(VLOOKUP(B28,RRHH!H:U,13,0),0)+IFERROR(VLOOKUP(B28,RRHH!H:U,14,0),0)))/5*(IFERROR(VLOOKUP(B28,RRHH!H:W,15,0),0)+IFERROR(VLOOKUP(B28,RRHH!H:W,16,0),0)+IFERROR(VLOOKUP(B28,RRHH!H:X,17,0),0))/60*J28/N28,0)</f>
        <v>0</v>
      </c>
      <c r="Q28" s="36" t="str">
        <f t="shared" si="6"/>
        <v/>
      </c>
      <c r="R28" s="6"/>
      <c r="S28" t="str">
        <f>+IFERROR(VLOOKUP(H28,Diccionarios!H:I,2,0),"Act. No ident")</f>
        <v>Act. No ident</v>
      </c>
      <c r="T28" s="35" t="str">
        <f>+IFERROR(VLOOKUP(H28,Diccionarios!H:K,4),"No Encontrado")</f>
        <v>No Encontrado</v>
      </c>
      <c r="U28" s="35" t="str">
        <f>+IFERROR(VLOOKUP(F28,Diccionarios!B:E,4),"Seleccione especialidad")</f>
        <v>Esp</v>
      </c>
    </row>
    <row r="29" spans="1:21" x14ac:dyDescent="0.25">
      <c r="A29" s="6"/>
      <c r="B29" s="6"/>
      <c r="C29" s="6"/>
      <c r="D29" s="1"/>
      <c r="E29" s="45" t="str">
        <f>+IFERROR(VLOOKUP(B29,RRHH!H:J,3,0),"RUN No encontrado en RRHH")</f>
        <v>RUN No encontrado en RRHH</v>
      </c>
      <c r="F29" s="7" t="str">
        <f>+IFERROR(VLOOKUP(G29,Diccionarios!$C$3:$D$66,2,0),"No Valido")</f>
        <v>No Valido</v>
      </c>
      <c r="G29" s="1"/>
      <c r="H29" s="7" t="str">
        <f>+IFERROR(VLOOKUP(I29,Diccionarios!G:J,2,0),"Act. No Ident")</f>
        <v>Act. No Ident</v>
      </c>
      <c r="I29" s="6"/>
      <c r="J29" s="6"/>
      <c r="K29" s="6"/>
      <c r="L29" s="7">
        <f>+SUMIFS(RRHH!$O:$O,RRHH!$H:$H,'Programación Medica'!B29,RRHH!$L:$L,'Programación Medica'!D29)</f>
        <v>0</v>
      </c>
      <c r="M29" s="31">
        <f t="shared" si="5"/>
        <v>0</v>
      </c>
      <c r="N29" s="7">
        <f>+SUMIF(RRHH!H:H,'Programación Medica'!B29,RRHH!$O:$O)</f>
        <v>0</v>
      </c>
      <c r="O29" s="1">
        <f t="shared" si="1"/>
        <v>0</v>
      </c>
      <c r="P29" s="34">
        <f>IFERROR((IFERROR(VLOOKUP(B29,RRHH!H:U,11,0),0)+IFERROR(VLOOKUP(B29,RRHH!H:U,12,0),0)+IFERROR(VLOOKUP(B29,RRHH!H:U,13,0),0)+IFERROR(VLOOKUP(B29,RRHH!H:U,14,0),0))/5*J29+(251-(IFERROR(VLOOKUP(B29,RRHH!H:U,11,0),0)+IFERROR(VLOOKUP(B29,RRHH!H:U,12,0),0)+IFERROR(VLOOKUP(B29,RRHH!H:U,13,0),0)+IFERROR(VLOOKUP(B29,RRHH!H:U,14,0),0)))/5*(IFERROR(VLOOKUP(B29,RRHH!H:W,15,0),0)+IFERROR(VLOOKUP(B29,RRHH!H:W,16,0),0)+IFERROR(VLOOKUP(B29,RRHH!H:X,17,0),0))/60*J29/N29,0)</f>
        <v>0</v>
      </c>
      <c r="Q29" s="36" t="str">
        <f t="shared" si="6"/>
        <v/>
      </c>
      <c r="R29" s="6"/>
      <c r="S29" t="str">
        <f>+IFERROR(VLOOKUP(H29,Diccionarios!H:I,2,0),"Act. No ident")</f>
        <v>Act. No ident</v>
      </c>
      <c r="T29" s="35" t="str">
        <f>+IFERROR(VLOOKUP(H29,Diccionarios!H:K,4),"No Encontrado")</f>
        <v>No Encontrado</v>
      </c>
      <c r="U29" s="35" t="str">
        <f>+IFERROR(VLOOKUP(F29,Diccionarios!B:E,4),"Seleccione especialidad")</f>
        <v>Esp</v>
      </c>
    </row>
    <row r="30" spans="1:21" x14ac:dyDescent="0.25">
      <c r="A30" s="6"/>
      <c r="B30" s="6"/>
      <c r="C30" s="6"/>
      <c r="D30" s="1"/>
      <c r="E30" s="45" t="str">
        <f>+IFERROR(VLOOKUP(B30,RRHH!H:J,3,0),"RUN No encontrado en RRHH")</f>
        <v>RUN No encontrado en RRHH</v>
      </c>
      <c r="F30" s="7" t="str">
        <f>+IFERROR(VLOOKUP(G30,Diccionarios!$C$3:$D$66,2,0),"No Valido")</f>
        <v>No Valido</v>
      </c>
      <c r="G30" s="1"/>
      <c r="H30" s="7" t="str">
        <f>+IFERROR(VLOOKUP(I30,Diccionarios!G:J,2,0),"Act. No Ident")</f>
        <v>Act. No Ident</v>
      </c>
      <c r="I30" s="6"/>
      <c r="J30" s="6"/>
      <c r="K30" s="6"/>
      <c r="L30" s="7">
        <f>+SUMIFS(RRHH!$O:$O,RRHH!$H:$H,'Programación Medica'!B30,RRHH!$L:$L,'Programación Medica'!D30)</f>
        <v>0</v>
      </c>
      <c r="M30" s="31">
        <f t="shared" si="5"/>
        <v>0</v>
      </c>
      <c r="N30" s="7">
        <f>+SUMIF(RRHH!H:H,'Programación Medica'!B30,RRHH!$O:$O)</f>
        <v>0</v>
      </c>
      <c r="O30" s="1">
        <f t="shared" si="1"/>
        <v>0</v>
      </c>
      <c r="P30" s="34">
        <f>IFERROR((IFERROR(VLOOKUP(B30,RRHH!H:U,11,0),0)+IFERROR(VLOOKUP(B30,RRHH!H:U,12,0),0)+IFERROR(VLOOKUP(B30,RRHH!H:U,13,0),0)+IFERROR(VLOOKUP(B30,RRHH!H:U,14,0),0))/5*J30+(251-(IFERROR(VLOOKUP(B30,RRHH!H:U,11,0),0)+IFERROR(VLOOKUP(B30,RRHH!H:U,12,0),0)+IFERROR(VLOOKUP(B30,RRHH!H:U,13,0),0)+IFERROR(VLOOKUP(B30,RRHH!H:U,14,0),0)))/5*(IFERROR(VLOOKUP(B30,RRHH!H:W,15,0),0)+IFERROR(VLOOKUP(B30,RRHH!H:W,16,0),0)+IFERROR(VLOOKUP(B30,RRHH!H:X,17,0),0))/60*J30/N30,0)</f>
        <v>0</v>
      </c>
      <c r="Q30" s="36" t="str">
        <f t="shared" si="6"/>
        <v/>
      </c>
      <c r="R30" s="6"/>
      <c r="S30" t="str">
        <f>+IFERROR(VLOOKUP(H30,Diccionarios!H:I,2,0),"Act. No ident")</f>
        <v>Act. No ident</v>
      </c>
      <c r="T30" s="35" t="str">
        <f>+IFERROR(VLOOKUP(H30,Diccionarios!H:K,4),"No Encontrado")</f>
        <v>No Encontrado</v>
      </c>
      <c r="U30" s="35" t="str">
        <f>+IFERROR(VLOOKUP(F30,Diccionarios!B:E,4),"Seleccione especialidad")</f>
        <v>Esp</v>
      </c>
    </row>
    <row r="31" spans="1:21" x14ac:dyDescent="0.25">
      <c r="A31" s="6"/>
      <c r="B31" s="6"/>
      <c r="C31" s="6"/>
      <c r="D31" s="1"/>
      <c r="E31" s="45" t="str">
        <f>+IFERROR(VLOOKUP(B31,RRHH!H:J,3,0),"RUN No encontrado en RRHH")</f>
        <v>RUN No encontrado en RRHH</v>
      </c>
      <c r="F31" s="7" t="str">
        <f>+IFERROR(VLOOKUP(G31,Diccionarios!$C$3:$D$66,2,0),"No Valido")</f>
        <v>No Valido</v>
      </c>
      <c r="G31" s="1"/>
      <c r="H31" s="7" t="str">
        <f>+IFERROR(VLOOKUP(I31,Diccionarios!G:J,2,0),"Act. No Ident")</f>
        <v>Act. No Ident</v>
      </c>
      <c r="I31" s="6"/>
      <c r="J31" s="6"/>
      <c r="K31" s="6"/>
      <c r="L31" s="7">
        <f>+SUMIFS(RRHH!$O:$O,RRHH!$H:$H,'Programación Medica'!B31,RRHH!$L:$L,'Programación Medica'!D31)</f>
        <v>0</v>
      </c>
      <c r="M31" s="31">
        <f t="shared" si="5"/>
        <v>0</v>
      </c>
      <c r="N31" s="7">
        <f>+SUMIF(RRHH!H:H,'Programación Medica'!B31,RRHH!$O:$O)</f>
        <v>0</v>
      </c>
      <c r="O31" s="1">
        <f t="shared" si="1"/>
        <v>0</v>
      </c>
      <c r="P31" s="34">
        <f>IFERROR((IFERROR(VLOOKUP(B31,RRHH!H:U,11,0),0)+IFERROR(VLOOKUP(B31,RRHH!H:U,12,0),0)+IFERROR(VLOOKUP(B31,RRHH!H:U,13,0),0)+IFERROR(VLOOKUP(B31,RRHH!H:U,14,0),0))/5*J31+(251-(IFERROR(VLOOKUP(B31,RRHH!H:U,11,0),0)+IFERROR(VLOOKUP(B31,RRHH!H:U,12,0),0)+IFERROR(VLOOKUP(B31,RRHH!H:U,13,0),0)+IFERROR(VLOOKUP(B31,RRHH!H:U,14,0),0)))/5*(IFERROR(VLOOKUP(B31,RRHH!H:W,15,0),0)+IFERROR(VLOOKUP(B31,RRHH!H:W,16,0),0)+IFERROR(VLOOKUP(B31,RRHH!H:X,17,0),0))/60*J31/N31,0)</f>
        <v>0</v>
      </c>
      <c r="Q31" s="36" t="str">
        <f t="shared" si="6"/>
        <v/>
      </c>
      <c r="R31" s="6"/>
      <c r="S31" t="str">
        <f>+IFERROR(VLOOKUP(H31,Diccionarios!H:I,2,0),"Act. No ident")</f>
        <v>Act. No ident</v>
      </c>
      <c r="T31" s="35" t="str">
        <f>+IFERROR(VLOOKUP(H31,Diccionarios!H:K,4),"No Encontrado")</f>
        <v>No Encontrado</v>
      </c>
      <c r="U31" s="35" t="str">
        <f>+IFERROR(VLOOKUP(F31,Diccionarios!B:E,4),"Seleccione especialidad")</f>
        <v>Esp</v>
      </c>
    </row>
    <row r="32" spans="1:21" x14ac:dyDescent="0.25">
      <c r="A32" s="6"/>
      <c r="B32" s="6"/>
      <c r="C32" s="6"/>
      <c r="D32" s="1"/>
      <c r="E32" s="45" t="str">
        <f>+IFERROR(VLOOKUP(B32,RRHH!H:J,3,0),"RUN No encontrado en RRHH")</f>
        <v>RUN No encontrado en RRHH</v>
      </c>
      <c r="F32" s="7" t="str">
        <f>+IFERROR(VLOOKUP(G32,Diccionarios!$C$3:$D$66,2,0),"No Valido")</f>
        <v>No Valido</v>
      </c>
      <c r="G32" s="1"/>
      <c r="H32" s="7" t="str">
        <f>+IFERROR(VLOOKUP(I32,Diccionarios!G:J,2,0),"Act. No Ident")</f>
        <v>Act. No Ident</v>
      </c>
      <c r="I32" s="6"/>
      <c r="J32" s="6"/>
      <c r="K32" s="6"/>
      <c r="L32" s="7">
        <f>+SUMIFS(RRHH!$O:$O,RRHH!$H:$H,'Programación Medica'!B32,RRHH!$L:$L,'Programación Medica'!D32)</f>
        <v>0</v>
      </c>
      <c r="M32" s="31">
        <f t="shared" si="5"/>
        <v>0</v>
      </c>
      <c r="N32" s="7">
        <f>+SUMIF(RRHH!H:H,'Programación Medica'!B32,RRHH!$O:$O)</f>
        <v>0</v>
      </c>
      <c r="O32" s="1">
        <f t="shared" si="1"/>
        <v>0</v>
      </c>
      <c r="P32" s="34">
        <f>IFERROR((IFERROR(VLOOKUP(B32,RRHH!H:U,11,0),0)+IFERROR(VLOOKUP(B32,RRHH!H:U,12,0),0)+IFERROR(VLOOKUP(B32,RRHH!H:U,13,0),0)+IFERROR(VLOOKUP(B32,RRHH!H:U,14,0),0))/5*J32+(251-(IFERROR(VLOOKUP(B32,RRHH!H:U,11,0),0)+IFERROR(VLOOKUP(B32,RRHH!H:U,12,0),0)+IFERROR(VLOOKUP(B32,RRHH!H:U,13,0),0)+IFERROR(VLOOKUP(B32,RRHH!H:U,14,0),0)))/5*(IFERROR(VLOOKUP(B32,RRHH!H:W,15,0),0)+IFERROR(VLOOKUP(B32,RRHH!H:W,16,0),0)+IFERROR(VLOOKUP(B32,RRHH!H:X,17,0),0))/60*J32/N32,0)</f>
        <v>0</v>
      </c>
      <c r="Q32" s="36" t="str">
        <f t="shared" si="6"/>
        <v/>
      </c>
      <c r="R32" s="6"/>
      <c r="S32" t="str">
        <f>+IFERROR(VLOOKUP(H32,Diccionarios!H:I,2,0),"Act. No ident")</f>
        <v>Act. No ident</v>
      </c>
      <c r="T32" s="35" t="str">
        <f>+IFERROR(VLOOKUP(H32,Diccionarios!H:K,4),"No Encontrado")</f>
        <v>No Encontrado</v>
      </c>
      <c r="U32" s="35" t="str">
        <f>+IFERROR(VLOOKUP(F32,Diccionarios!B:E,4),"Seleccione especialidad")</f>
        <v>Esp</v>
      </c>
    </row>
    <row r="33" spans="1:22" x14ac:dyDescent="0.25">
      <c r="A33" s="6"/>
      <c r="B33" s="6"/>
      <c r="C33" s="6"/>
      <c r="D33" s="1"/>
      <c r="E33" s="45" t="str">
        <f>+IFERROR(VLOOKUP(B33,RRHH!H:J,3,0),"RUN No encontrado en RRHH")</f>
        <v>RUN No encontrado en RRHH</v>
      </c>
      <c r="F33" s="7" t="str">
        <f>+IFERROR(VLOOKUP(G33,Diccionarios!$C$3:$D$66,2,0),"No Valido")</f>
        <v>No Valido</v>
      </c>
      <c r="G33" s="1"/>
      <c r="H33" s="7" t="str">
        <f>+IFERROR(VLOOKUP(I33,Diccionarios!G:J,2,0),"Act. No Ident")</f>
        <v>Act. No Ident</v>
      </c>
      <c r="I33" s="6"/>
      <c r="J33" s="6"/>
      <c r="K33" s="6"/>
      <c r="L33" s="7">
        <f>+SUMIFS(RRHH!$O:$O,RRHH!$H:$H,'Programación Medica'!B33,RRHH!$L:$L,'Programación Medica'!D33)</f>
        <v>0</v>
      </c>
      <c r="M33" s="31">
        <f t="shared" si="5"/>
        <v>0</v>
      </c>
      <c r="N33" s="7">
        <f>+SUMIF(RRHH!H:H,'Programación Medica'!B33,RRHH!$O:$O)</f>
        <v>0</v>
      </c>
      <c r="O33" s="1">
        <f t="shared" si="1"/>
        <v>0</v>
      </c>
      <c r="P33" s="34">
        <f>IFERROR((IFERROR(VLOOKUP(B33,RRHH!H:U,11,0),0)+IFERROR(VLOOKUP(B33,RRHH!H:U,12,0),0)+IFERROR(VLOOKUP(B33,RRHH!H:U,13,0),0)+IFERROR(VLOOKUP(B33,RRHH!H:U,14,0),0))/5*J33+(251-(IFERROR(VLOOKUP(B33,RRHH!H:U,11,0),0)+IFERROR(VLOOKUP(B33,RRHH!H:U,12,0),0)+IFERROR(VLOOKUP(B33,RRHH!H:U,13,0),0)+IFERROR(VLOOKUP(B33,RRHH!H:U,14,0),0)))/5*(IFERROR(VLOOKUP(B33,RRHH!H:W,15,0),0)+IFERROR(VLOOKUP(B33,RRHH!H:W,16,0),0)+IFERROR(VLOOKUP(B33,RRHH!H:X,17,0),0))/60*J33/N33,0)</f>
        <v>0</v>
      </c>
      <c r="Q33" s="36" t="str">
        <f t="shared" si="6"/>
        <v/>
      </c>
      <c r="R33" s="6"/>
      <c r="S33" t="str">
        <f>+IFERROR(VLOOKUP(H33,Diccionarios!H:I,2,0),"Act. No ident")</f>
        <v>Act. No ident</v>
      </c>
      <c r="T33" s="35" t="str">
        <f>+IFERROR(VLOOKUP(H33,Diccionarios!H:K,4),"No Encontrado")</f>
        <v>No Encontrado</v>
      </c>
      <c r="U33" s="35" t="str">
        <f>+IFERROR(VLOOKUP(F33,Diccionarios!B:E,4),"Seleccione especialidad")</f>
        <v>Esp</v>
      </c>
    </row>
    <row r="34" spans="1:22" x14ac:dyDescent="0.25">
      <c r="A34" s="6"/>
      <c r="B34" s="6"/>
      <c r="C34" s="6"/>
      <c r="D34" s="1"/>
      <c r="E34" s="45" t="str">
        <f>+IFERROR(VLOOKUP(B34,RRHH!H:J,3,0),"RUN No encontrado en RRHH")</f>
        <v>RUN No encontrado en RRHH</v>
      </c>
      <c r="F34" s="7" t="str">
        <f>+IFERROR(VLOOKUP(G34,Diccionarios!$C$3:$D$66,2,0),"No Valido")</f>
        <v>No Valido</v>
      </c>
      <c r="G34" s="1"/>
      <c r="H34" s="7" t="str">
        <f>+IFERROR(VLOOKUP(I34,Diccionarios!G:J,2,0),"Act. No Ident")</f>
        <v>Act. No Ident</v>
      </c>
      <c r="I34" s="6"/>
      <c r="J34" s="6"/>
      <c r="K34" s="6"/>
      <c r="L34" s="7">
        <f>+SUMIFS(RRHH!$O:$O,RRHH!$H:$H,'Programación Medica'!B34,RRHH!$L:$L,'Programación Medica'!D34)</f>
        <v>0</v>
      </c>
      <c r="M34" s="31">
        <f t="shared" si="5"/>
        <v>0</v>
      </c>
      <c r="N34" s="7">
        <f>+SUMIF(RRHH!H:H,'Programación Medica'!B34,RRHH!$O:$O)</f>
        <v>0</v>
      </c>
      <c r="O34" s="1">
        <f t="shared" si="1"/>
        <v>0</v>
      </c>
      <c r="P34" s="34">
        <f>IFERROR((IFERROR(VLOOKUP(B34,RRHH!H:U,11,0),0)+IFERROR(VLOOKUP(B34,RRHH!H:U,12,0),0)+IFERROR(VLOOKUP(B34,RRHH!H:U,13,0),0)+IFERROR(VLOOKUP(B34,RRHH!H:U,14,0),0))/5*J34+(251-(IFERROR(VLOOKUP(B34,RRHH!H:U,11,0),0)+IFERROR(VLOOKUP(B34,RRHH!H:U,12,0),0)+IFERROR(VLOOKUP(B34,RRHH!H:U,13,0),0)+IFERROR(VLOOKUP(B34,RRHH!H:U,14,0),0)))/5*(IFERROR(VLOOKUP(B34,RRHH!H:W,15,0),0)+IFERROR(VLOOKUP(B34,RRHH!H:W,16,0),0)+IFERROR(VLOOKUP(B34,RRHH!H:X,17,0),0))/60*J34/N34,0)</f>
        <v>0</v>
      </c>
      <c r="Q34" s="36" t="str">
        <f t="shared" si="6"/>
        <v/>
      </c>
      <c r="R34" s="6"/>
      <c r="S34" t="str">
        <f>+IFERROR(VLOOKUP(H34,Diccionarios!H:I,2,0),"Act. No ident")</f>
        <v>Act. No ident</v>
      </c>
      <c r="T34" s="35" t="str">
        <f>+IFERROR(VLOOKUP(H34,Diccionarios!H:K,4),"No Encontrado")</f>
        <v>No Encontrado</v>
      </c>
      <c r="U34" s="35" t="str">
        <f>+IFERROR(VLOOKUP(F34,Diccionarios!B:E,4),"Seleccione especialidad")</f>
        <v>Esp</v>
      </c>
    </row>
    <row r="35" spans="1:22" x14ac:dyDescent="0.25">
      <c r="A35" s="6"/>
      <c r="B35" s="6"/>
      <c r="C35" s="6"/>
      <c r="D35" s="1"/>
      <c r="E35" s="45" t="str">
        <f>+IFERROR(VLOOKUP(B35,RRHH!H:J,3,0),"RUN No encontrado en RRHH")</f>
        <v>RUN No encontrado en RRHH</v>
      </c>
      <c r="F35" s="7" t="str">
        <f>+IFERROR(VLOOKUP(G35,Diccionarios!$C$3:$D$66,2,0),"No Valido")</f>
        <v>No Valido</v>
      </c>
      <c r="G35" s="1"/>
      <c r="H35" s="7" t="str">
        <f>+IFERROR(VLOOKUP(I35,Diccionarios!G:J,2,0),"Act. No Ident")</f>
        <v>Act. No Ident</v>
      </c>
      <c r="I35" s="6"/>
      <c r="J35" s="6"/>
      <c r="K35" s="6"/>
      <c r="L35" s="7">
        <f>+SUMIFS(RRHH!$O:$O,RRHH!$H:$H,'Programación Medica'!B35,RRHH!$L:$L,'Programación Medica'!D35)</f>
        <v>0</v>
      </c>
      <c r="M35" s="31">
        <f t="shared" si="5"/>
        <v>0</v>
      </c>
      <c r="N35" s="7">
        <f>+SUMIF(RRHH!H:H,'Programación Medica'!B35,RRHH!$O:$O)</f>
        <v>0</v>
      </c>
      <c r="O35" s="1">
        <f t="shared" si="1"/>
        <v>0</v>
      </c>
      <c r="P35" s="34">
        <f>IFERROR((IFERROR(VLOOKUP(B35,RRHH!H:U,11,0),0)+IFERROR(VLOOKUP(B35,RRHH!H:U,12,0),0)+IFERROR(VLOOKUP(B35,RRHH!H:U,13,0),0)+IFERROR(VLOOKUP(B35,RRHH!H:U,14,0),0))/5*J35+(251-(IFERROR(VLOOKUP(B35,RRHH!H:U,11,0),0)+IFERROR(VLOOKUP(B35,RRHH!H:U,12,0),0)+IFERROR(VLOOKUP(B35,RRHH!H:U,13,0),0)+IFERROR(VLOOKUP(B35,RRHH!H:U,14,0),0)))/5*(IFERROR(VLOOKUP(B35,RRHH!H:W,15,0),0)+IFERROR(VLOOKUP(B35,RRHH!H:W,16,0),0)+IFERROR(VLOOKUP(B35,RRHH!H:X,17,0),0))/60*J35/N35,0)</f>
        <v>0</v>
      </c>
      <c r="Q35" s="36" t="str">
        <f t="shared" si="6"/>
        <v/>
      </c>
      <c r="R35" s="6"/>
      <c r="S35" t="str">
        <f>+IFERROR(VLOOKUP(H35,Diccionarios!H:I,2,0),"Act. No ident")</f>
        <v>Act. No ident</v>
      </c>
      <c r="T35" s="35" t="str">
        <f>+IFERROR(VLOOKUP(H35,Diccionarios!H:K,4),"No Encontrado")</f>
        <v>No Encontrado</v>
      </c>
      <c r="U35" s="35" t="str">
        <f>+IFERROR(VLOOKUP(F35,Diccionarios!B:E,4),"Seleccione especialidad")</f>
        <v>Esp</v>
      </c>
    </row>
    <row r="36" spans="1:22" x14ac:dyDescent="0.25">
      <c r="A36" s="6"/>
      <c r="B36" s="6"/>
      <c r="C36" s="6"/>
      <c r="D36" s="1"/>
      <c r="E36" s="45" t="str">
        <f>+IFERROR(VLOOKUP(B36,RRHH!H:J,3,0),"RUN No encontrado en RRHH")</f>
        <v>RUN No encontrado en RRHH</v>
      </c>
      <c r="F36" s="7" t="str">
        <f>+IFERROR(VLOOKUP(G36,Diccionarios!$C$3:$D$66,2,0),"No Valido")</f>
        <v>No Valido</v>
      </c>
      <c r="G36" s="1"/>
      <c r="H36" s="7" t="str">
        <f>+IFERROR(VLOOKUP(I36,Diccionarios!G:J,2,0),"Act. No Ident")</f>
        <v>Act. No Ident</v>
      </c>
      <c r="I36" s="6"/>
      <c r="J36" s="6"/>
      <c r="K36" s="6"/>
      <c r="L36" s="7">
        <f>+SUMIFS(RRHH!$O:$O,RRHH!$H:$H,'Programación Medica'!B36,RRHH!$L:$L,'Programación Medica'!D36)</f>
        <v>0</v>
      </c>
      <c r="M36" s="31">
        <f t="shared" si="5"/>
        <v>0</v>
      </c>
      <c r="N36" s="7">
        <f>+SUMIF(RRHH!H:H,'Programación Medica'!B36,RRHH!$O:$O)</f>
        <v>0</v>
      </c>
      <c r="O36" s="1">
        <f t="shared" si="1"/>
        <v>0</v>
      </c>
      <c r="P36" s="34">
        <f>IFERROR((IFERROR(VLOOKUP(B36,RRHH!H:U,11,0),0)+IFERROR(VLOOKUP(B36,RRHH!H:U,12,0),0)+IFERROR(VLOOKUP(B36,RRHH!H:U,13,0),0)+IFERROR(VLOOKUP(B36,RRHH!H:U,14,0),0))/5*J36+(251-(IFERROR(VLOOKUP(B36,RRHH!H:U,11,0),0)+IFERROR(VLOOKUP(B36,RRHH!H:U,12,0),0)+IFERROR(VLOOKUP(B36,RRHH!H:U,13,0),0)+IFERROR(VLOOKUP(B36,RRHH!H:U,14,0),0)))/5*(IFERROR(VLOOKUP(B36,RRHH!H:W,15,0),0)+IFERROR(VLOOKUP(B36,RRHH!H:W,16,0),0)+IFERROR(VLOOKUP(B36,RRHH!H:X,17,0),0))/60*J36/N36,0)</f>
        <v>0</v>
      </c>
      <c r="Q36" s="36" t="str">
        <f t="shared" si="6"/>
        <v/>
      </c>
      <c r="R36" s="6"/>
      <c r="S36" t="str">
        <f>+IFERROR(VLOOKUP(H36,Diccionarios!H:I,2,0),"Act. No ident")</f>
        <v>Act. No ident</v>
      </c>
      <c r="T36" s="35" t="str">
        <f>+IFERROR(VLOOKUP(H36,Diccionarios!H:K,4),"No Encontrado")</f>
        <v>No Encontrado</v>
      </c>
      <c r="U36" s="35" t="str">
        <f>+IFERROR(VLOOKUP(F36,Diccionarios!B:E,4),"Seleccione especialidad")</f>
        <v>Esp</v>
      </c>
    </row>
    <row r="37" spans="1:22" x14ac:dyDescent="0.25">
      <c r="A37" s="6"/>
      <c r="B37" s="6"/>
      <c r="C37" s="6"/>
      <c r="D37" s="1"/>
      <c r="E37" s="45" t="str">
        <f>+IFERROR(VLOOKUP(B37,RRHH!H:J,3,0),"RUN No encontrado en RRHH")</f>
        <v>RUN No encontrado en RRHH</v>
      </c>
      <c r="F37" s="7" t="str">
        <f>+IFERROR(VLOOKUP(G37,Diccionarios!$C$3:$D$66,2,0),"No Valido")</f>
        <v>No Valido</v>
      </c>
      <c r="G37" s="1"/>
      <c r="H37" s="7" t="str">
        <f>+IFERROR(VLOOKUP(I37,Diccionarios!G:J,2,0),"Act. No Ident")</f>
        <v>Act. No Ident</v>
      </c>
      <c r="I37" s="6"/>
      <c r="J37" s="6"/>
      <c r="K37" s="6"/>
      <c r="L37" s="7">
        <f>+SUMIFS(RRHH!$O:$O,RRHH!$H:$H,'Programación Medica'!B37,RRHH!$L:$L,'Programación Medica'!D37)</f>
        <v>0</v>
      </c>
      <c r="M37" s="31">
        <f t="shared" si="5"/>
        <v>0</v>
      </c>
      <c r="N37" s="7">
        <f>+SUMIF(RRHH!H:H,'Programación Medica'!B37,RRHH!$O:$O)</f>
        <v>0</v>
      </c>
      <c r="O37" s="1">
        <f t="shared" si="1"/>
        <v>0</v>
      </c>
      <c r="P37" s="34">
        <f>IFERROR((IFERROR(VLOOKUP(B37,RRHH!H:U,11,0),0)+IFERROR(VLOOKUP(B37,RRHH!H:U,12,0),0)+IFERROR(VLOOKUP(B37,RRHH!H:U,13,0),0)+IFERROR(VLOOKUP(B37,RRHH!H:U,14,0),0))/5*J37+(251-(IFERROR(VLOOKUP(B37,RRHH!H:U,11,0),0)+IFERROR(VLOOKUP(B37,RRHH!H:U,12,0),0)+IFERROR(VLOOKUP(B37,RRHH!H:U,13,0),0)+IFERROR(VLOOKUP(B37,RRHH!H:U,14,0),0)))/5*(IFERROR(VLOOKUP(B37,RRHH!H:W,15,0),0)+IFERROR(VLOOKUP(B37,RRHH!H:W,16,0),0)+IFERROR(VLOOKUP(B37,RRHH!H:X,17,0),0))/60*J37/N37,0)</f>
        <v>0</v>
      </c>
      <c r="Q37" s="36" t="str">
        <f t="shared" si="6"/>
        <v/>
      </c>
      <c r="R37" s="6"/>
      <c r="S37" t="str">
        <f>+IFERROR(VLOOKUP(H37,Diccionarios!H:I,2,0),"Act. No ident")</f>
        <v>Act. No ident</v>
      </c>
      <c r="T37" s="35" t="str">
        <f>+IFERROR(VLOOKUP(H37,Diccionarios!H:K,4),"No Encontrado")</f>
        <v>No Encontrado</v>
      </c>
      <c r="U37" s="35" t="str">
        <f>+IFERROR(VLOOKUP(F37,Diccionarios!B:E,4),"Seleccione especialidad")</f>
        <v>Esp</v>
      </c>
    </row>
    <row r="38" spans="1:22" x14ac:dyDescent="0.25">
      <c r="A38" s="6"/>
      <c r="B38" s="6"/>
      <c r="C38" s="6"/>
      <c r="D38" s="1"/>
      <c r="E38" s="45" t="str">
        <f>+IFERROR(VLOOKUP(B38,RRHH!H:J,3,0),"RUN No encontrado en RRHH")</f>
        <v>RUN No encontrado en RRHH</v>
      </c>
      <c r="F38" s="7" t="str">
        <f>+IFERROR(VLOOKUP(G38,Diccionarios!$C$3:$D$66,2,0),"No Valido")</f>
        <v>No Valido</v>
      </c>
      <c r="G38" s="1"/>
      <c r="H38" s="7" t="str">
        <f>+IFERROR(VLOOKUP(I38,Diccionarios!G:J,2,0),"Act. No Ident")</f>
        <v>Act. No Ident</v>
      </c>
      <c r="I38" s="6"/>
      <c r="J38" s="6"/>
      <c r="K38" s="6"/>
      <c r="L38" s="7">
        <f>+SUMIFS(RRHH!$O:$O,RRHH!$H:$H,'Programación Medica'!B38,RRHH!$L:$L,'Programación Medica'!D38)</f>
        <v>0</v>
      </c>
      <c r="M38" s="31">
        <f t="shared" ref="M38:M41" si="7">+IFERROR(J38/L38,0)</f>
        <v>0</v>
      </c>
      <c r="N38" s="7">
        <f>+SUMIF(RRHH!H:H,'Programación Medica'!B38,RRHH!$O:$O)</f>
        <v>0</v>
      </c>
      <c r="O38" s="1">
        <f t="shared" si="1"/>
        <v>0</v>
      </c>
      <c r="P38" s="34">
        <f>IFERROR((IFERROR(VLOOKUP(B38,RRHH!H:U,11,0),0)+IFERROR(VLOOKUP(B38,RRHH!H:U,12,0),0)+IFERROR(VLOOKUP(B38,RRHH!H:U,13,0),0)+IFERROR(VLOOKUP(B38,RRHH!H:U,14,0),0))/5*J38+(251-(IFERROR(VLOOKUP(B38,RRHH!H:U,11,0),0)+IFERROR(VLOOKUP(B38,RRHH!H:U,12,0),0)+IFERROR(VLOOKUP(B38,RRHH!H:U,13,0),0)+IFERROR(VLOOKUP(B38,RRHH!H:U,14,0),0)))/5*(IFERROR(VLOOKUP(B38,RRHH!H:W,15,0),0)+IFERROR(VLOOKUP(B38,RRHH!H:W,16,0),0)+IFERROR(VLOOKUP(B38,RRHH!H:X,17,0),0))/60*J38/N38,0)</f>
        <v>0</v>
      </c>
      <c r="Q38" s="36" t="str">
        <f t="shared" ref="Q38:Q41" si="8">+IF(S38="R",IFERROR((J38*50.1-P38)*K38,""),"")</f>
        <v/>
      </c>
      <c r="R38" s="6"/>
      <c r="S38" t="str">
        <f>+IFERROR(VLOOKUP(H38,Diccionarios!H:I,2,0),"Act. No ident")</f>
        <v>Act. No ident</v>
      </c>
      <c r="T38" s="35" t="str">
        <f>+IFERROR(VLOOKUP(H38,Diccionarios!H:K,4),"No Encontrado")</f>
        <v>No Encontrado</v>
      </c>
      <c r="U38" s="35" t="str">
        <f>+IFERROR(VLOOKUP(F38,Diccionarios!B:E,4),"Seleccione especialidad")</f>
        <v>Esp</v>
      </c>
    </row>
    <row r="39" spans="1:22" x14ac:dyDescent="0.25">
      <c r="A39" s="6"/>
      <c r="B39" s="6"/>
      <c r="C39" s="6"/>
      <c r="D39" s="1"/>
      <c r="E39" s="45" t="str">
        <f>+IFERROR(VLOOKUP(B39,RRHH!H:J,3,0),"RUN No encontrado en RRHH")</f>
        <v>RUN No encontrado en RRHH</v>
      </c>
      <c r="F39" s="7" t="str">
        <f>+IFERROR(VLOOKUP(G39,Diccionarios!$C$3:$D$66,2,0),"No Valido")</f>
        <v>No Valido</v>
      </c>
      <c r="G39" s="1"/>
      <c r="H39" s="7" t="str">
        <f>+IFERROR(VLOOKUP(I39,Diccionarios!G:J,2,0),"Act. No Ident")</f>
        <v>Act. No Ident</v>
      </c>
      <c r="I39" s="6"/>
      <c r="J39" s="6"/>
      <c r="K39" s="6"/>
      <c r="L39" s="7">
        <f>+SUMIFS(RRHH!$O:$O,RRHH!$H:$H,'Programación Medica'!B39,RRHH!$L:$L,'Programación Medica'!D39)</f>
        <v>0</v>
      </c>
      <c r="M39" s="31">
        <f t="shared" ref="M39:M40" si="9">+IFERROR(J39/L39,0)</f>
        <v>0</v>
      </c>
      <c r="N39" s="7">
        <f>+SUMIF(RRHH!H:H,'Programación Medica'!B39,RRHH!$O:$O)</f>
        <v>0</v>
      </c>
      <c r="O39" s="1">
        <f t="shared" si="1"/>
        <v>0</v>
      </c>
      <c r="P39" s="34">
        <f>IFERROR((IFERROR(VLOOKUP(B39,RRHH!H:U,11,0),0)+IFERROR(VLOOKUP(B39,RRHH!H:U,12,0),0)+IFERROR(VLOOKUP(B39,RRHH!H:U,13,0),0)+IFERROR(VLOOKUP(B39,RRHH!H:U,14,0),0))/5*J39+(251-(IFERROR(VLOOKUP(B39,RRHH!H:U,11,0),0)+IFERROR(VLOOKUP(B39,RRHH!H:U,12,0),0)+IFERROR(VLOOKUP(B39,RRHH!H:U,13,0),0)+IFERROR(VLOOKUP(B39,RRHH!H:U,14,0),0)))/5*(IFERROR(VLOOKUP(B39,RRHH!H:W,15,0),0)+IFERROR(VLOOKUP(B39,RRHH!H:W,16,0),0)+IFERROR(VLOOKUP(B39,RRHH!H:X,17,0),0))/60*J39/N39,0)</f>
        <v>0</v>
      </c>
      <c r="Q39" s="36" t="str">
        <f t="shared" ref="Q39:Q40" si="10">+IF(S39="R",IFERROR((J39*50.1-P39)*K39,""),"")</f>
        <v/>
      </c>
      <c r="R39" s="6"/>
      <c r="S39" t="str">
        <f>+IFERROR(VLOOKUP(H39,Diccionarios!H:I,2,0),"Act. No ident")</f>
        <v>Act. No ident</v>
      </c>
      <c r="T39" s="35" t="str">
        <f>+IFERROR(VLOOKUP(H39,Diccionarios!H:K,4),"No Encontrado")</f>
        <v>No Encontrado</v>
      </c>
      <c r="U39" s="35" t="str">
        <f>+IFERROR(VLOOKUP(F39,Diccionarios!B:E,4),"Seleccione especialidad")</f>
        <v>Esp</v>
      </c>
      <c r="V39" t="s">
        <v>312</v>
      </c>
    </row>
    <row r="40" spans="1:22" x14ac:dyDescent="0.25">
      <c r="A40" s="6"/>
      <c r="B40" s="6"/>
      <c r="C40" s="6"/>
      <c r="D40" s="1"/>
      <c r="E40" s="45" t="str">
        <f>+IFERROR(VLOOKUP(B40,RRHH!H:J,3,0),"RUN No encontrado en RRHH")</f>
        <v>RUN No encontrado en RRHH</v>
      </c>
      <c r="F40" s="7" t="str">
        <f>+IFERROR(VLOOKUP(G40,Diccionarios!$C$3:$D$66,2,0),"No Valido")</f>
        <v>No Valido</v>
      </c>
      <c r="G40" s="1"/>
      <c r="H40" s="7" t="str">
        <f>+IFERROR(VLOOKUP(I40,Diccionarios!G:J,2,0),"Act. No Ident")</f>
        <v>Act. No Ident</v>
      </c>
      <c r="I40" s="6"/>
      <c r="J40" s="6"/>
      <c r="K40" s="6"/>
      <c r="L40" s="7">
        <f>+SUMIFS(RRHH!$O:$O,RRHH!$H:$H,'Programación Medica'!B40,RRHH!$L:$L,'Programación Medica'!D40)</f>
        <v>0</v>
      </c>
      <c r="M40" s="31">
        <f t="shared" si="9"/>
        <v>0</v>
      </c>
      <c r="N40" s="7">
        <f>+SUMIF(RRHH!H:H,'Programación Medica'!B40,RRHH!$O:$O)</f>
        <v>0</v>
      </c>
      <c r="O40" s="1">
        <f t="shared" si="1"/>
        <v>0</v>
      </c>
      <c r="P40" s="34">
        <f>IFERROR((IFERROR(VLOOKUP(B40,RRHH!H:U,11,0),0)+IFERROR(VLOOKUP(B40,RRHH!H:U,12,0),0)+IFERROR(VLOOKUP(B40,RRHH!H:U,13,0),0)+IFERROR(VLOOKUP(B40,RRHH!H:U,14,0),0))/5*J40+(251-(IFERROR(VLOOKUP(B40,RRHH!H:U,11,0),0)+IFERROR(VLOOKUP(B40,RRHH!H:U,12,0),0)+IFERROR(VLOOKUP(B40,RRHH!H:U,13,0),0)+IFERROR(VLOOKUP(B40,RRHH!H:U,14,0),0)))/5*(IFERROR(VLOOKUP(B40,RRHH!H:W,15,0),0)+IFERROR(VLOOKUP(B40,RRHH!H:W,16,0),0)+IFERROR(VLOOKUP(B40,RRHH!H:X,17,0),0))/60*J40/N40,0)</f>
        <v>0</v>
      </c>
      <c r="Q40" s="36" t="str">
        <f t="shared" si="10"/>
        <v/>
      </c>
      <c r="R40" s="6"/>
      <c r="S40" t="str">
        <f>+IFERROR(VLOOKUP(H40,Diccionarios!H:I,2,0),"Act. No ident")</f>
        <v>Act. No ident</v>
      </c>
      <c r="T40" s="35" t="str">
        <f>+IFERROR(VLOOKUP(H40,Diccionarios!H:K,4),"No Encontrado")</f>
        <v>No Encontrado</v>
      </c>
      <c r="U40" s="35" t="str">
        <f>+IFERROR(VLOOKUP(F40,Diccionarios!B:E,4),"Seleccione especialidad")</f>
        <v>Esp</v>
      </c>
    </row>
    <row r="41" spans="1:22" x14ac:dyDescent="0.25">
      <c r="A41" s="6"/>
      <c r="B41" s="6"/>
      <c r="C41" s="6"/>
      <c r="D41" s="1"/>
      <c r="E41" s="45" t="str">
        <f>+IFERROR(VLOOKUP(B41,RRHH!H:J,3,0),"RUN No encontrado en RRHH")</f>
        <v>RUN No encontrado en RRHH</v>
      </c>
      <c r="F41" s="7" t="str">
        <f>+IFERROR(VLOOKUP(G41,Diccionarios!$C$3:$D$66,2,0),"No Valido")</f>
        <v>No Valido</v>
      </c>
      <c r="G41" s="1"/>
      <c r="H41" s="7" t="str">
        <f>+IFERROR(VLOOKUP(I41,Diccionarios!G:J,2,0),"Act. No Ident")</f>
        <v>Act. No Ident</v>
      </c>
      <c r="I41" s="6"/>
      <c r="J41" s="6"/>
      <c r="K41" s="6"/>
      <c r="L41" s="7">
        <f>+SUMIFS(RRHH!$O:$O,RRHH!$H:$H,'Programación Medica'!B41,RRHH!$L:$L,'Programación Medica'!D41)</f>
        <v>0</v>
      </c>
      <c r="M41" s="31">
        <f t="shared" si="7"/>
        <v>0</v>
      </c>
      <c r="N41" s="7">
        <f>+SUMIF(RRHH!H:H,'Programación Medica'!B41,RRHH!$O:$O)</f>
        <v>0</v>
      </c>
      <c r="O41" s="1">
        <f t="shared" si="1"/>
        <v>0</v>
      </c>
      <c r="P41" s="34">
        <f>IFERROR((IFERROR(VLOOKUP(B41,RRHH!H:U,11,0),0)+IFERROR(VLOOKUP(B41,RRHH!H:U,12,0),0)+IFERROR(VLOOKUP(B41,RRHH!H:U,13,0),0)+IFERROR(VLOOKUP(B41,RRHH!H:U,14,0),0))/5*J41+(251-(IFERROR(VLOOKUP(B41,RRHH!H:U,11,0),0)+IFERROR(VLOOKUP(B41,RRHH!H:U,12,0),0)+IFERROR(VLOOKUP(B41,RRHH!H:U,13,0),0)+IFERROR(VLOOKUP(B41,RRHH!H:U,14,0),0)))/5*(IFERROR(VLOOKUP(B41,RRHH!H:W,15,0),0)+IFERROR(VLOOKUP(B41,RRHH!H:W,16,0),0)+IFERROR(VLOOKUP(B41,RRHH!H:X,17,0),0))/60*J41/N41,0)</f>
        <v>0</v>
      </c>
      <c r="Q41" s="36" t="str">
        <f t="shared" si="8"/>
        <v/>
      </c>
      <c r="R41" s="6"/>
      <c r="S41" t="str">
        <f>+IFERROR(VLOOKUP(H41,Diccionarios!H:I,2,0),"Act. No ident")</f>
        <v>Act. No ident</v>
      </c>
      <c r="T41" s="35" t="str">
        <f>+IFERROR(VLOOKUP(H41,Diccionarios!H:K,4),"No Encontrado")</f>
        <v>No Encontrado</v>
      </c>
      <c r="U41" s="35" t="str">
        <f>+IFERROR(VLOOKUP(F41,Diccionarios!B:E,4),"Seleccione especialidad")</f>
        <v>Esp</v>
      </c>
    </row>
    <row r="42" spans="1:22" ht="16.5" customHeight="1" x14ac:dyDescent="0.25">
      <c r="A42" s="6"/>
      <c r="B42" s="6"/>
      <c r="C42" s="6"/>
      <c r="D42" s="1"/>
      <c r="E42" s="45" t="str">
        <f>+IFERROR(VLOOKUP(B42,RRHH!H:J,3,0),"RUN No encontrado en RRHH")</f>
        <v>RUN No encontrado en RRHH</v>
      </c>
      <c r="F42" s="7" t="str">
        <f>+IFERROR(VLOOKUP(G42,Diccionarios!$C$3:$D$66,2,0),"No Valido")</f>
        <v>No Valido</v>
      </c>
      <c r="G42" s="1"/>
      <c r="H42" s="7" t="str">
        <f>+IFERROR(VLOOKUP(I42,Diccionarios!G:J,2,0),"Act. No Ident")</f>
        <v>Act. No Ident</v>
      </c>
      <c r="I42" s="6"/>
      <c r="J42" s="6"/>
      <c r="K42" s="6"/>
      <c r="L42" s="7">
        <f>+SUMIFS(RRHH!$O:$O,RRHH!$H:$H,'Programación Medica'!B42,RRHH!$L:$L,'Programación Medica'!D42)</f>
        <v>0</v>
      </c>
      <c r="M42" s="31">
        <f t="shared" si="5"/>
        <v>0</v>
      </c>
      <c r="N42" s="7">
        <f>+SUMIF(RRHH!H:H,'Programación Medica'!B42,RRHH!$O:$O)</f>
        <v>0</v>
      </c>
      <c r="O42" s="1">
        <f t="shared" si="1"/>
        <v>0</v>
      </c>
      <c r="P42" s="34">
        <f>IFERROR((IFERROR(VLOOKUP(B42,RRHH!H:U,11,0),0)+IFERROR(VLOOKUP(B42,RRHH!H:U,12,0),0)+IFERROR(VLOOKUP(B42,RRHH!H:U,13,0),0)+IFERROR(VLOOKUP(B42,RRHH!H:U,14,0),0))/5*J42+(251-(IFERROR(VLOOKUP(B42,RRHH!H:U,11,0),0)+IFERROR(VLOOKUP(B42,RRHH!H:U,12,0),0)+IFERROR(VLOOKUP(B42,RRHH!H:U,13,0),0)+IFERROR(VLOOKUP(B42,RRHH!H:U,14,0),0)))/5*(IFERROR(VLOOKUP(B42,RRHH!H:W,15,0),0)+IFERROR(VLOOKUP(B42,RRHH!H:W,16,0),0)+IFERROR(VLOOKUP(B42,RRHH!H:X,17,0),0))/60*J42/N42,0)</f>
        <v>0</v>
      </c>
      <c r="Q42" s="36" t="str">
        <f t="shared" si="6"/>
        <v/>
      </c>
      <c r="R42" s="6"/>
      <c r="S42" t="str">
        <f>+IFERROR(VLOOKUP(H42,Diccionarios!H:I,2,0),"Act. No ident")</f>
        <v>Act. No ident</v>
      </c>
      <c r="T42" s="35" t="str">
        <f>+IFERROR(VLOOKUP(H42,Diccionarios!H:K,4),"No Encontrado")</f>
        <v>No Encontrado</v>
      </c>
      <c r="U42" s="35" t="str">
        <f>+IFERROR(VLOOKUP(F42,Diccionarios!B:E,4),"Seleccione especialidad")</f>
        <v>Esp</v>
      </c>
    </row>
    <row r="43" spans="1:22" ht="16.5" customHeight="1" x14ac:dyDescent="0.25">
      <c r="A43" s="6"/>
      <c r="B43" s="6"/>
      <c r="C43" s="6"/>
      <c r="D43" s="1"/>
      <c r="E43" s="45" t="str">
        <f>+IFERROR(VLOOKUP(B43,RRHH!H:J,3,0),"RUN No encontrado en RRHH")</f>
        <v>RUN No encontrado en RRHH</v>
      </c>
      <c r="F43" s="7" t="str">
        <f>+IFERROR(VLOOKUP(G43,Diccionarios!$C$3:$D$66,2,0),"No Valido")</f>
        <v>No Valido</v>
      </c>
      <c r="G43" s="1"/>
      <c r="H43" s="7" t="str">
        <f>+IFERROR(VLOOKUP(I43,Diccionarios!G:J,2,0),"Act. No Ident")</f>
        <v>Act. No Ident</v>
      </c>
      <c r="I43" s="6"/>
      <c r="J43" s="6"/>
      <c r="K43" s="6"/>
      <c r="L43" s="7">
        <f>+SUMIFS(RRHH!$O:$O,RRHH!$H:$H,'Programación Medica'!B43,RRHH!$L:$L,'Programación Medica'!D43)</f>
        <v>0</v>
      </c>
      <c r="M43" s="31">
        <f t="shared" ref="M43:M44" si="11">+IFERROR(J43/L43,0)</f>
        <v>0</v>
      </c>
      <c r="N43" s="7">
        <f>+SUMIF(RRHH!H:H,'Programación Medica'!B43,RRHH!$O:$O)</f>
        <v>0</v>
      </c>
      <c r="O43" s="1">
        <f t="shared" si="1"/>
        <v>0</v>
      </c>
      <c r="P43" s="34">
        <f>IFERROR((IFERROR(VLOOKUP(B43,RRHH!H:U,11,0),0)+IFERROR(VLOOKUP(B43,RRHH!H:U,12,0),0)+IFERROR(VLOOKUP(B43,RRHH!H:U,13,0),0)+IFERROR(VLOOKUP(B43,RRHH!H:U,14,0),0))/5*J43+(251-(IFERROR(VLOOKUP(B43,RRHH!H:U,11,0),0)+IFERROR(VLOOKUP(B43,RRHH!H:U,12,0),0)+IFERROR(VLOOKUP(B43,RRHH!H:U,13,0),0)+IFERROR(VLOOKUP(B43,RRHH!H:U,14,0),0)))/5*(IFERROR(VLOOKUP(B43,RRHH!H:W,15,0),0)+IFERROR(VLOOKUP(B43,RRHH!H:W,16,0),0)+IFERROR(VLOOKUP(B43,RRHH!H:X,17,0),0))/60*J43/N43,0)</f>
        <v>0</v>
      </c>
      <c r="Q43" s="36" t="str">
        <f t="shared" ref="Q43:Q44" si="12">+IF(S43="R",IFERROR((J43*50.1-P43)*K43,""),"")</f>
        <v/>
      </c>
      <c r="R43" s="6"/>
      <c r="S43" t="str">
        <f>+IFERROR(VLOOKUP(H43,Diccionarios!H:I,2,0),"Act. No ident")</f>
        <v>Act. No ident</v>
      </c>
      <c r="T43" s="35" t="str">
        <f>+IFERROR(VLOOKUP(H43,Diccionarios!H:K,4),"No Encontrado")</f>
        <v>No Encontrado</v>
      </c>
      <c r="U43" s="35" t="str">
        <f>+IFERROR(VLOOKUP(F43,Diccionarios!B:E,4),"Seleccione especialidad")</f>
        <v>Esp</v>
      </c>
      <c r="V43" t="s">
        <v>312</v>
      </c>
    </row>
    <row r="44" spans="1:22" ht="16.5" customHeight="1" x14ac:dyDescent="0.25">
      <c r="A44" s="6"/>
      <c r="B44" s="6"/>
      <c r="C44" s="6"/>
      <c r="D44" s="1"/>
      <c r="E44" s="45" t="str">
        <f>+IFERROR(VLOOKUP(B44,RRHH!H:J,3,0),"RUN No encontrado en RRHH")</f>
        <v>RUN No encontrado en RRHH</v>
      </c>
      <c r="F44" s="7" t="str">
        <f>+IFERROR(VLOOKUP(G44,Diccionarios!$C$3:$D$66,2,0),"No Valido")</f>
        <v>No Valido</v>
      </c>
      <c r="G44" s="1"/>
      <c r="H44" s="7" t="str">
        <f>+IFERROR(VLOOKUP(I44,Diccionarios!G:J,2,0),"Act. No Ident")</f>
        <v>Act. No Ident</v>
      </c>
      <c r="I44" s="6"/>
      <c r="J44" s="6"/>
      <c r="K44" s="6"/>
      <c r="L44" s="7">
        <f>+SUMIFS(RRHH!$O:$O,RRHH!$H:$H,'Programación Medica'!B44,RRHH!$L:$L,'Programación Medica'!D44)</f>
        <v>0</v>
      </c>
      <c r="M44" s="31">
        <f t="shared" si="11"/>
        <v>0</v>
      </c>
      <c r="N44" s="7">
        <f>+SUMIF(RRHH!H:H,'Programación Medica'!B44,RRHH!$O:$O)</f>
        <v>0</v>
      </c>
      <c r="O44" s="1">
        <f t="shared" si="1"/>
        <v>0</v>
      </c>
      <c r="P44" s="34">
        <f>IFERROR((IFERROR(VLOOKUP(B44,RRHH!H:U,11,0),0)+IFERROR(VLOOKUP(B44,RRHH!H:U,12,0),0)+IFERROR(VLOOKUP(B44,RRHH!H:U,13,0),0)+IFERROR(VLOOKUP(B44,RRHH!H:U,14,0),0))/5*J44+(251-(IFERROR(VLOOKUP(B44,RRHH!H:U,11,0),0)+IFERROR(VLOOKUP(B44,RRHH!H:U,12,0),0)+IFERROR(VLOOKUP(B44,RRHH!H:U,13,0),0)+IFERROR(VLOOKUP(B44,RRHH!H:U,14,0),0)))/5*(IFERROR(VLOOKUP(B44,RRHH!H:W,15,0),0)+IFERROR(VLOOKUP(B44,RRHH!H:W,16,0),0)+IFERROR(VLOOKUP(B44,RRHH!H:X,17,0),0))/60*J44/N44,0)</f>
        <v>0</v>
      </c>
      <c r="Q44" s="36" t="str">
        <f t="shared" si="12"/>
        <v/>
      </c>
      <c r="R44" s="6"/>
      <c r="S44" t="str">
        <f>+IFERROR(VLOOKUP(H44,Diccionarios!H:I,2,0),"Act. No ident")</f>
        <v>Act. No ident</v>
      </c>
      <c r="T44" s="35" t="str">
        <f>+IFERROR(VLOOKUP(H44,Diccionarios!H:K,4),"No Encontrado")</f>
        <v>No Encontrado</v>
      </c>
      <c r="U44" s="35" t="str">
        <f>+IFERROR(VLOOKUP(F44,Diccionarios!B:E,4),"Seleccione especialidad")</f>
        <v>Esp</v>
      </c>
    </row>
    <row r="45" spans="1:22" ht="16.5" customHeight="1" x14ac:dyDescent="0.25">
      <c r="A45" s="6"/>
      <c r="B45" s="6"/>
      <c r="C45" s="6"/>
      <c r="D45" s="1"/>
      <c r="E45" s="45" t="str">
        <f>+IFERROR(VLOOKUP(B45,RRHH!H:J,3,0),"RUN No encontrado en RRHH")</f>
        <v>RUN No encontrado en RRHH</v>
      </c>
      <c r="F45" s="7" t="str">
        <f>+IFERROR(VLOOKUP(G45,Diccionarios!$C$3:$D$66,2,0),"No Valido")</f>
        <v>No Valido</v>
      </c>
      <c r="G45" s="1"/>
      <c r="H45" s="7" t="str">
        <f>+IFERROR(VLOOKUP(I45,Diccionarios!G:J,2,0),"Act. No Ident")</f>
        <v>Act. No Ident</v>
      </c>
      <c r="I45" s="6"/>
      <c r="J45" s="6"/>
      <c r="K45" s="6"/>
      <c r="L45" s="7">
        <f>+SUMIFS(RRHH!$O:$O,RRHH!$H:$H,'Programación Medica'!B45,RRHH!$L:$L,'Programación Medica'!D45)</f>
        <v>0</v>
      </c>
      <c r="M45" s="31">
        <f t="shared" ref="M45" si="13">+IFERROR(J45/L45,0)</f>
        <v>0</v>
      </c>
      <c r="N45" s="7">
        <f>+SUMIF(RRHH!H:H,'Programación Medica'!B45,RRHH!$O:$O)</f>
        <v>0</v>
      </c>
      <c r="O45" s="1">
        <f t="shared" si="1"/>
        <v>0</v>
      </c>
      <c r="P45" s="34">
        <f>IFERROR((IFERROR(VLOOKUP(B45,RRHH!H:U,11,0),0)+IFERROR(VLOOKUP(B45,RRHH!H:U,12,0),0)+IFERROR(VLOOKUP(B45,RRHH!H:U,13,0),0)+IFERROR(VLOOKUP(B45,RRHH!H:U,14,0),0))/5*J45+(251-(IFERROR(VLOOKUP(B45,RRHH!H:U,11,0),0)+IFERROR(VLOOKUP(B45,RRHH!H:U,12,0),0)+IFERROR(VLOOKUP(B45,RRHH!H:U,13,0),0)+IFERROR(VLOOKUP(B45,RRHH!H:U,14,0),0)))/5*(IFERROR(VLOOKUP(B45,RRHH!H:W,15,0),0)+IFERROR(VLOOKUP(B45,RRHH!H:W,16,0),0)+IFERROR(VLOOKUP(B45,RRHH!H:X,17,0),0))/60*J45/N45,0)</f>
        <v>0</v>
      </c>
      <c r="Q45" s="36" t="str">
        <f t="shared" ref="Q45" si="14">+IF(S45="R",IFERROR((J45*50.1-P45)*K45,""),"")</f>
        <v/>
      </c>
      <c r="R45" s="6"/>
      <c r="S45" t="str">
        <f>+IFERROR(VLOOKUP(H45,Diccionarios!H:I,2,0),"Act. No ident")</f>
        <v>Act. No ident</v>
      </c>
      <c r="T45" s="35" t="str">
        <f>+IFERROR(VLOOKUP(H45,Diccionarios!H:K,4),"No Encontrado")</f>
        <v>No Encontrado</v>
      </c>
      <c r="U45" s="35" t="str">
        <f>+IFERROR(VLOOKUP(F45,Diccionarios!B:E,4),"Seleccione especialidad")</f>
        <v>Esp</v>
      </c>
    </row>
    <row r="46" spans="1:22" x14ac:dyDescent="0.25">
      <c r="A46" s="6"/>
      <c r="B46" s="6"/>
      <c r="C46" s="6"/>
      <c r="D46" s="1"/>
      <c r="E46" s="45" t="str">
        <f>+IFERROR(VLOOKUP(B46,RRHH!H:J,3,0),"RUN No encontrado en RRHH")</f>
        <v>RUN No encontrado en RRHH</v>
      </c>
      <c r="F46" s="7" t="str">
        <f>+IFERROR(VLOOKUP(G46,Diccionarios!$C$3:$D$66,2,0),"No Valido")</f>
        <v>No Valido</v>
      </c>
      <c r="G46" s="1"/>
      <c r="H46" s="7" t="str">
        <f>+IFERROR(VLOOKUP(I46,Diccionarios!G:J,2,0),"Act. No Ident")</f>
        <v>Act. No Ident</v>
      </c>
      <c r="I46" s="6"/>
      <c r="J46" s="6"/>
      <c r="K46" s="6"/>
      <c r="L46" s="7">
        <f>+SUMIFS(RRHH!$O:$O,RRHH!$H:$H,'Programación Medica'!B46,RRHH!$L:$L,'Programación Medica'!D46)</f>
        <v>0</v>
      </c>
      <c r="M46" s="31">
        <f t="shared" ref="M46:M47" si="15">+IFERROR(J46/L46,0)</f>
        <v>0</v>
      </c>
      <c r="N46" s="7">
        <f>+SUMIF(RRHH!H:H,'Programación Medica'!B46,RRHH!$O:$O)</f>
        <v>0</v>
      </c>
      <c r="O46" s="1">
        <f t="shared" si="1"/>
        <v>0</v>
      </c>
      <c r="P46" s="34">
        <f>IFERROR((IFERROR(VLOOKUP(B46,RRHH!H:U,11,0),0)+IFERROR(VLOOKUP(B46,RRHH!H:U,12,0),0)+IFERROR(VLOOKUP(B46,RRHH!H:U,13,0),0)+IFERROR(VLOOKUP(B46,RRHH!H:U,14,0),0))/5*J46+(251-(IFERROR(VLOOKUP(B46,RRHH!H:U,11,0),0)+IFERROR(VLOOKUP(B46,RRHH!H:U,12,0),0)+IFERROR(VLOOKUP(B46,RRHH!H:U,13,0),0)+IFERROR(VLOOKUP(B46,RRHH!H:U,14,0),0)))/5*(IFERROR(VLOOKUP(B46,RRHH!H:W,15,0),0)+IFERROR(VLOOKUP(B46,RRHH!H:W,16,0),0)+IFERROR(VLOOKUP(B46,RRHH!H:X,17,0),0))/60*J46/N46,0)</f>
        <v>0</v>
      </c>
      <c r="Q46" s="36" t="str">
        <f t="shared" ref="Q46:Q47" si="16">+IF(S46="R",IFERROR((J46*50.1-P46)*K46,""),"")</f>
        <v/>
      </c>
      <c r="R46" s="6"/>
      <c r="S46" t="str">
        <f>+IFERROR(VLOOKUP(H46,Diccionarios!H:I,2,0),"Act. No ident")</f>
        <v>Act. No ident</v>
      </c>
      <c r="T46" s="35" t="str">
        <f>+IFERROR(VLOOKUP(H46,Diccionarios!H:K,4),"No Encontrado")</f>
        <v>No Encontrado</v>
      </c>
      <c r="U46" s="35" t="str">
        <f>+IFERROR(VLOOKUP(F46,Diccionarios!B:E,4),"Seleccione especialidad")</f>
        <v>Esp</v>
      </c>
    </row>
    <row r="47" spans="1:22" x14ac:dyDescent="0.25">
      <c r="A47" s="6"/>
      <c r="B47" s="6"/>
      <c r="C47" s="6"/>
      <c r="D47" s="1"/>
      <c r="E47" s="45" t="str">
        <f>+IFERROR(VLOOKUP(B47,RRHH!H:J,3,0),"RUN No encontrado en RRHH")</f>
        <v>RUN No encontrado en RRHH</v>
      </c>
      <c r="F47" s="7" t="str">
        <f>+IFERROR(VLOOKUP(G47,Diccionarios!$C$3:$D$66,2,0),"No Valido")</f>
        <v>No Valido</v>
      </c>
      <c r="G47" s="1"/>
      <c r="H47" s="7" t="str">
        <f>+IFERROR(VLOOKUP(I47,Diccionarios!G:J,2,0),"Act. No Ident")</f>
        <v>Act. No Ident</v>
      </c>
      <c r="I47" s="6"/>
      <c r="J47" s="6"/>
      <c r="K47" s="6"/>
      <c r="L47" s="7">
        <f>+SUMIFS(RRHH!$O:$O,RRHH!$H:$H,'Programación Medica'!B47,RRHH!$L:$L,'Programación Medica'!D47)</f>
        <v>0</v>
      </c>
      <c r="M47" s="31">
        <f t="shared" si="15"/>
        <v>0</v>
      </c>
      <c r="N47" s="7">
        <f>+SUMIF(RRHH!H:H,'Programación Medica'!B47,RRHH!$O:$O)</f>
        <v>0</v>
      </c>
      <c r="O47" s="1">
        <f t="shared" si="1"/>
        <v>0</v>
      </c>
      <c r="P47" s="34">
        <f>IFERROR((IFERROR(VLOOKUP(B47,RRHH!H:U,11,0),0)+IFERROR(VLOOKUP(B47,RRHH!H:U,12,0),0)+IFERROR(VLOOKUP(B47,RRHH!H:U,13,0),0)+IFERROR(VLOOKUP(B47,RRHH!H:U,14,0),0))/5*J47+(251-(IFERROR(VLOOKUP(B47,RRHH!H:U,11,0),0)+IFERROR(VLOOKUP(B47,RRHH!H:U,12,0),0)+IFERROR(VLOOKUP(B47,RRHH!H:U,13,0),0)+IFERROR(VLOOKUP(B47,RRHH!H:U,14,0),0)))/5*(IFERROR(VLOOKUP(B47,RRHH!H:W,15,0),0)+IFERROR(VLOOKUP(B47,RRHH!H:W,16,0),0)+IFERROR(VLOOKUP(B47,RRHH!H:X,17,0),0))/60*J47/N47,0)</f>
        <v>0</v>
      </c>
      <c r="Q47" s="36" t="str">
        <f t="shared" si="16"/>
        <v/>
      </c>
      <c r="R47" s="6"/>
      <c r="S47" t="str">
        <f>+IFERROR(VLOOKUP(H47,Diccionarios!H:I,2,0),"Act. No ident")</f>
        <v>Act. No ident</v>
      </c>
      <c r="T47" s="35" t="str">
        <f>+IFERROR(VLOOKUP(H47,Diccionarios!H:K,4),"No Encontrado")</f>
        <v>No Encontrado</v>
      </c>
      <c r="U47" s="35" t="str">
        <f>+IFERROR(VLOOKUP(F47,Diccionarios!B:E,4),"Seleccione especialidad")</f>
        <v>Esp</v>
      </c>
      <c r="V47" t="s">
        <v>312</v>
      </c>
    </row>
    <row r="48" spans="1:22" x14ac:dyDescent="0.25">
      <c r="A48" s="6"/>
      <c r="B48" s="6"/>
      <c r="C48" s="6"/>
      <c r="D48" s="1"/>
      <c r="E48" s="45" t="str">
        <f>+IFERROR(VLOOKUP(B48,RRHH!H:J,3,0),"RUN No encontrado en RRHH")</f>
        <v>RUN No encontrado en RRHH</v>
      </c>
      <c r="F48" s="7" t="str">
        <f>+IFERROR(VLOOKUP(G48,Diccionarios!$C$3:$D$66,2,0),"No Valido")</f>
        <v>No Valido</v>
      </c>
      <c r="G48" s="1"/>
      <c r="H48" s="7" t="str">
        <f>+IFERROR(VLOOKUP(I48,Diccionarios!G:J,2,0),"Act. No Ident")</f>
        <v>Act. No Ident</v>
      </c>
      <c r="I48" s="6"/>
      <c r="J48" s="6"/>
      <c r="K48" s="6"/>
      <c r="L48" s="7">
        <f>+SUMIFS(RRHH!$O:$O,RRHH!$H:$H,'Programación Medica'!B48,RRHH!$L:$L,'Programación Medica'!D48)</f>
        <v>0</v>
      </c>
      <c r="M48" s="31">
        <f t="shared" si="5"/>
        <v>0</v>
      </c>
      <c r="N48" s="7">
        <f>+SUMIF(RRHH!H:H,'Programación Medica'!B48,RRHH!$O:$O)</f>
        <v>0</v>
      </c>
      <c r="O48" s="1">
        <f t="shared" si="1"/>
        <v>0</v>
      </c>
      <c r="P48" s="34">
        <f>IFERROR((IFERROR(VLOOKUP(B48,RRHH!H:U,11,0),0)+IFERROR(VLOOKUP(B48,RRHH!H:U,12,0),0)+IFERROR(VLOOKUP(B48,RRHH!H:U,13,0),0)+IFERROR(VLOOKUP(B48,RRHH!H:U,14,0),0))/5*J48+(251-(IFERROR(VLOOKUP(B48,RRHH!H:U,11,0),0)+IFERROR(VLOOKUP(B48,RRHH!H:U,12,0),0)+IFERROR(VLOOKUP(B48,RRHH!H:U,13,0),0)+IFERROR(VLOOKUP(B48,RRHH!H:U,14,0),0)))/5*(IFERROR(VLOOKUP(B48,RRHH!H:W,15,0),0)+IFERROR(VLOOKUP(B48,RRHH!H:W,16,0),0)+IFERROR(VLOOKUP(B48,RRHH!H:X,17,0),0))/60*J48/N48,0)</f>
        <v>0</v>
      </c>
      <c r="Q48" s="36" t="str">
        <f t="shared" si="6"/>
        <v/>
      </c>
      <c r="R48" s="6"/>
      <c r="S48" t="str">
        <f>+IFERROR(VLOOKUP(H48,Diccionarios!H:I,2,0),"Act. No ident")</f>
        <v>Act. No ident</v>
      </c>
      <c r="T48" s="35" t="str">
        <f>+IFERROR(VLOOKUP(H48,Diccionarios!H:K,4),"No Encontrado")</f>
        <v>No Encontrado</v>
      </c>
      <c r="U48" s="35" t="str">
        <f>+IFERROR(VLOOKUP(F48,Diccionarios!B:E,4),"Seleccione especialidad")</f>
        <v>Esp</v>
      </c>
    </row>
    <row r="49" spans="1:22" x14ac:dyDescent="0.25">
      <c r="A49" s="6"/>
      <c r="B49" s="6"/>
      <c r="C49" s="6"/>
      <c r="D49" s="1"/>
      <c r="E49" s="45" t="str">
        <f>+IFERROR(VLOOKUP(B49,RRHH!H:J,3,0),"RUN No encontrado en RRHH")</f>
        <v>RUN No encontrado en RRHH</v>
      </c>
      <c r="F49" s="7" t="str">
        <f>+IFERROR(VLOOKUP(G49,Diccionarios!$C$3:$D$66,2,0),"No Valido")</f>
        <v>No Valido</v>
      </c>
      <c r="G49" s="1"/>
      <c r="H49" s="7" t="str">
        <f>+IFERROR(VLOOKUP(I49,Diccionarios!G:J,2,0),"Act. No Ident")</f>
        <v>Act. No Ident</v>
      </c>
      <c r="I49" s="6"/>
      <c r="J49" s="6"/>
      <c r="K49" s="6"/>
      <c r="L49" s="7">
        <f>+SUMIFS(RRHH!$O:$O,RRHH!$H:$H,'Programación Medica'!B49,RRHH!$L:$L,'Programación Medica'!D49)</f>
        <v>0</v>
      </c>
      <c r="M49" s="31">
        <f t="shared" si="5"/>
        <v>0</v>
      </c>
      <c r="N49" s="7">
        <f>+SUMIF(RRHH!H:H,'Programación Medica'!B49,RRHH!$O:$O)</f>
        <v>0</v>
      </c>
      <c r="O49" s="1">
        <f t="shared" si="1"/>
        <v>0</v>
      </c>
      <c r="P49" s="34">
        <f>IFERROR((IFERROR(VLOOKUP(B49,RRHH!H:U,11,0),0)+IFERROR(VLOOKUP(B49,RRHH!H:U,12,0),0)+IFERROR(VLOOKUP(B49,RRHH!H:U,13,0),0)+IFERROR(VLOOKUP(B49,RRHH!H:U,14,0),0))/5*J49+(251-(IFERROR(VLOOKUP(B49,RRHH!H:U,11,0),0)+IFERROR(VLOOKUP(B49,RRHH!H:U,12,0),0)+IFERROR(VLOOKUP(B49,RRHH!H:U,13,0),0)+IFERROR(VLOOKUP(B49,RRHH!H:U,14,0),0)))/5*(IFERROR(VLOOKUP(B49,RRHH!H:W,15,0),0)+IFERROR(VLOOKUP(B49,RRHH!H:W,16,0),0)+IFERROR(VLOOKUP(B49,RRHH!H:X,17,0),0))/60*J49/N49,0)</f>
        <v>0</v>
      </c>
      <c r="Q49" s="36" t="str">
        <f t="shared" si="6"/>
        <v/>
      </c>
      <c r="R49" s="6"/>
      <c r="S49" t="str">
        <f>+IFERROR(VLOOKUP(H49,Diccionarios!H:I,2,0),"Act. No ident")</f>
        <v>Act. No ident</v>
      </c>
      <c r="T49" s="35" t="str">
        <f>+IFERROR(VLOOKUP(H49,Diccionarios!H:K,4),"No Encontrado")</f>
        <v>No Encontrado</v>
      </c>
      <c r="U49" s="35" t="str">
        <f>+IFERROR(VLOOKUP(F49,Diccionarios!B:E,4),"Seleccione especialidad")</f>
        <v>Esp</v>
      </c>
    </row>
    <row r="50" spans="1:22" x14ac:dyDescent="0.25">
      <c r="A50" s="6"/>
      <c r="B50" s="6"/>
      <c r="C50" s="6"/>
      <c r="D50" s="1"/>
      <c r="E50" s="45" t="str">
        <f>+IFERROR(VLOOKUP(B50,RRHH!H:J,3,0),"RUN No encontrado en RRHH")</f>
        <v>RUN No encontrado en RRHH</v>
      </c>
      <c r="F50" s="7" t="str">
        <f>+IFERROR(VLOOKUP(G50,Diccionarios!$C$3:$D$66,2,0),"No Valido")</f>
        <v>No Valido</v>
      </c>
      <c r="G50" s="1"/>
      <c r="H50" s="7" t="str">
        <f>+IFERROR(VLOOKUP(I50,Diccionarios!G:J,2,0),"Act. No Ident")</f>
        <v>Act. No Ident</v>
      </c>
      <c r="I50" s="6"/>
      <c r="J50" s="6"/>
      <c r="K50" s="6"/>
      <c r="L50" s="7">
        <f>+SUMIFS(RRHH!$O:$O,RRHH!$H:$H,'Programación Medica'!B50,RRHH!$L:$L,'Programación Medica'!D50)</f>
        <v>0</v>
      </c>
      <c r="M50" s="31">
        <f t="shared" si="5"/>
        <v>0</v>
      </c>
      <c r="N50" s="7">
        <f>+SUMIF(RRHH!H:H,'Programación Medica'!B50,RRHH!$O:$O)</f>
        <v>0</v>
      </c>
      <c r="O50" s="1">
        <f t="shared" si="1"/>
        <v>0</v>
      </c>
      <c r="P50" s="34">
        <f>IFERROR((IFERROR(VLOOKUP(B50,RRHH!H:U,11,0),0)+IFERROR(VLOOKUP(B50,RRHH!H:U,12,0),0)+IFERROR(VLOOKUP(B50,RRHH!H:U,13,0),0)+IFERROR(VLOOKUP(B50,RRHH!H:U,14,0),0))/5*J50+(251-(IFERROR(VLOOKUP(B50,RRHH!H:U,11,0),0)+IFERROR(VLOOKUP(B50,RRHH!H:U,12,0),0)+IFERROR(VLOOKUP(B50,RRHH!H:U,13,0),0)+IFERROR(VLOOKUP(B50,RRHH!H:U,14,0),0)))/5*(IFERROR(VLOOKUP(B50,RRHH!H:W,15,0),0)+IFERROR(VLOOKUP(B50,RRHH!H:W,16,0),0)+IFERROR(VLOOKUP(B50,RRHH!H:X,17,0),0))/60*J50/N50,0)</f>
        <v>0</v>
      </c>
      <c r="Q50" s="36" t="str">
        <f t="shared" si="6"/>
        <v/>
      </c>
      <c r="R50" s="6"/>
      <c r="S50" t="str">
        <f>+IFERROR(VLOOKUP(H50,Diccionarios!H:I,2,0),"Act. No ident")</f>
        <v>Act. No ident</v>
      </c>
      <c r="T50" s="35" t="str">
        <f>+IFERROR(VLOOKUP(H50,Diccionarios!H:K,4),"No Encontrado")</f>
        <v>No Encontrado</v>
      </c>
      <c r="U50" s="35" t="str">
        <f>+IFERROR(VLOOKUP(F50,Diccionarios!B:E,4),"Seleccione especialidad")</f>
        <v>Esp</v>
      </c>
      <c r="V50" t="s">
        <v>309</v>
      </c>
    </row>
    <row r="51" spans="1:22" x14ac:dyDescent="0.25">
      <c r="A51" s="6"/>
      <c r="B51" s="6"/>
      <c r="C51" s="6"/>
      <c r="D51" s="1"/>
      <c r="E51" s="45" t="str">
        <f>+IFERROR(VLOOKUP(B51,RRHH!H:J,3,0),"RUN No encontrado en RRHH")</f>
        <v>RUN No encontrado en RRHH</v>
      </c>
      <c r="F51" s="7" t="str">
        <f>+IFERROR(VLOOKUP(G51,Diccionarios!$C$3:$D$66,2,0),"No Valido")</f>
        <v>No Valido</v>
      </c>
      <c r="G51" s="1"/>
      <c r="H51" s="7" t="str">
        <f>+IFERROR(VLOOKUP(I51,Diccionarios!G:J,2,0),"Act. No Ident")</f>
        <v>Act. No Ident</v>
      </c>
      <c r="I51" s="6"/>
      <c r="J51" s="6"/>
      <c r="K51" s="6"/>
      <c r="L51" s="7">
        <f>+SUMIFS(RRHH!$O:$O,RRHH!$H:$H,'Programación Medica'!B51,RRHH!$L:$L,'Programación Medica'!D51)</f>
        <v>0</v>
      </c>
      <c r="M51" s="31">
        <f t="shared" si="5"/>
        <v>0</v>
      </c>
      <c r="N51" s="7">
        <f>+SUMIF(RRHH!H:H,'Programación Medica'!B51,RRHH!$O:$O)</f>
        <v>0</v>
      </c>
      <c r="O51" s="1">
        <f t="shared" si="1"/>
        <v>0</v>
      </c>
      <c r="P51" s="34">
        <f>IFERROR((IFERROR(VLOOKUP(B51,RRHH!H:U,11,0),0)+IFERROR(VLOOKUP(B51,RRHH!H:U,12,0),0)+IFERROR(VLOOKUP(B51,RRHH!H:U,13,0),0)+IFERROR(VLOOKUP(B51,RRHH!H:U,14,0),0))/5*J51+(251-(IFERROR(VLOOKUP(B51,RRHH!H:U,11,0),0)+IFERROR(VLOOKUP(B51,RRHH!H:U,12,0),0)+IFERROR(VLOOKUP(B51,RRHH!H:U,13,0),0)+IFERROR(VLOOKUP(B51,RRHH!H:U,14,0),0)))/5*(IFERROR(VLOOKUP(B51,RRHH!H:W,15,0),0)+IFERROR(VLOOKUP(B51,RRHH!H:W,16,0),0)+IFERROR(VLOOKUP(B51,RRHH!H:X,17,0),0))/60*J51/N51,0)</f>
        <v>0</v>
      </c>
      <c r="Q51" s="36" t="str">
        <f t="shared" si="6"/>
        <v/>
      </c>
      <c r="R51" s="6"/>
      <c r="S51" t="str">
        <f>+IFERROR(VLOOKUP(H51,Diccionarios!H:I,2,0),"Act. No ident")</f>
        <v>Act. No ident</v>
      </c>
      <c r="T51" s="35" t="str">
        <f>+IFERROR(VLOOKUP(H51,Diccionarios!H:K,4),"No Encontrado")</f>
        <v>No Encontrado</v>
      </c>
      <c r="U51" s="35" t="str">
        <f>+IFERROR(VLOOKUP(F51,Diccionarios!B:E,4),"Seleccione especialidad")</f>
        <v>Esp</v>
      </c>
      <c r="V51" t="s">
        <v>309</v>
      </c>
    </row>
    <row r="52" spans="1:22" x14ac:dyDescent="0.25">
      <c r="A52" s="6"/>
      <c r="B52" s="6"/>
      <c r="C52" s="6"/>
      <c r="D52" s="1"/>
      <c r="E52" s="45" t="str">
        <f>+IFERROR(VLOOKUP(B52,RRHH!H:J,3,0),"RUN No encontrado en RRHH")</f>
        <v>RUN No encontrado en RRHH</v>
      </c>
      <c r="F52" s="7" t="str">
        <f>+IFERROR(VLOOKUP(G52,Diccionarios!$C$3:$D$66,2,0),"No Valido")</f>
        <v>No Valido</v>
      </c>
      <c r="G52" s="1"/>
      <c r="H52" s="7" t="str">
        <f>+IFERROR(VLOOKUP(I52,Diccionarios!G:J,2,0),"Act. No Ident")</f>
        <v>Act. No Ident</v>
      </c>
      <c r="I52" s="6"/>
      <c r="J52" s="6"/>
      <c r="K52" s="6"/>
      <c r="L52" s="7">
        <f>+SUMIFS(RRHH!$O:$O,RRHH!$H:$H,'Programación Medica'!B52,RRHH!$L:$L,'Programación Medica'!D52)</f>
        <v>0</v>
      </c>
      <c r="M52" s="31">
        <f t="shared" ref="M52:M56" si="17">+IFERROR(J52/L52,0)</f>
        <v>0</v>
      </c>
      <c r="N52" s="7">
        <f>+SUMIF(RRHH!H:H,'Programación Medica'!B52,RRHH!$O:$O)</f>
        <v>0</v>
      </c>
      <c r="O52" s="1">
        <f t="shared" si="1"/>
        <v>0</v>
      </c>
      <c r="P52" s="34">
        <f>IFERROR((IFERROR(VLOOKUP(B52,RRHH!H:U,11,0),0)+IFERROR(VLOOKUP(B52,RRHH!H:U,12,0),0)+IFERROR(VLOOKUP(B52,RRHH!H:U,13,0),0)+IFERROR(VLOOKUP(B52,RRHH!H:U,14,0),0))/5*J52+(251-(IFERROR(VLOOKUP(B52,RRHH!H:U,11,0),0)+IFERROR(VLOOKUP(B52,RRHH!H:U,12,0),0)+IFERROR(VLOOKUP(B52,RRHH!H:U,13,0),0)+IFERROR(VLOOKUP(B52,RRHH!H:U,14,0),0)))/5*(IFERROR(VLOOKUP(B52,RRHH!H:W,15,0),0)+IFERROR(VLOOKUP(B52,RRHH!H:W,16,0),0)+IFERROR(VLOOKUP(B52,RRHH!H:X,17,0),0))/60*J52/N52,0)</f>
        <v>0</v>
      </c>
      <c r="Q52" s="36" t="str">
        <f t="shared" ref="Q52:Q56" si="18">+IF(S52="R",IFERROR((J52*50.1-P52)*K52,""),"")</f>
        <v/>
      </c>
      <c r="R52" s="6"/>
      <c r="S52" t="str">
        <f>+IFERROR(VLOOKUP(H52,Diccionarios!H:I,2,0),"Act. No ident")</f>
        <v>Act. No ident</v>
      </c>
      <c r="T52" s="35" t="str">
        <f>+IFERROR(VLOOKUP(H52,Diccionarios!H:K,4),"No Encontrado")</f>
        <v>No Encontrado</v>
      </c>
      <c r="U52" s="35" t="str">
        <f>+IFERROR(VLOOKUP(F52,Diccionarios!B:E,4),"Seleccione especialidad")</f>
        <v>Esp</v>
      </c>
      <c r="V52" t="s">
        <v>309</v>
      </c>
    </row>
    <row r="53" spans="1:22" x14ac:dyDescent="0.25">
      <c r="A53" s="6"/>
      <c r="B53" s="6"/>
      <c r="C53" s="6"/>
      <c r="D53" s="1"/>
      <c r="E53" s="45" t="str">
        <f>+IFERROR(VLOOKUP(B53,RRHH!H:J,3,0),"RUN No encontrado en RRHH")</f>
        <v>RUN No encontrado en RRHH</v>
      </c>
      <c r="F53" s="7" t="str">
        <f>+IFERROR(VLOOKUP(G53,Diccionarios!$C$3:$D$66,2,0),"No Valido")</f>
        <v>No Valido</v>
      </c>
      <c r="G53" s="1"/>
      <c r="H53" s="7" t="str">
        <f>+IFERROR(VLOOKUP(I53,Diccionarios!G:J,2,0),"Act. No Ident")</f>
        <v>Act. No Ident</v>
      </c>
      <c r="I53" s="6"/>
      <c r="J53" s="6"/>
      <c r="K53" s="6"/>
      <c r="L53" s="7">
        <f>+SUMIFS(RRHH!$O:$O,RRHH!$H:$H,'Programación Medica'!B53,RRHH!$L:$L,'Programación Medica'!D53)</f>
        <v>0</v>
      </c>
      <c r="M53" s="31">
        <f t="shared" si="17"/>
        <v>0</v>
      </c>
      <c r="N53" s="7">
        <f>+SUMIF(RRHH!H:H,'Programación Medica'!B53,RRHH!$O:$O)</f>
        <v>0</v>
      </c>
      <c r="O53" s="1">
        <f t="shared" si="1"/>
        <v>0</v>
      </c>
      <c r="P53" s="34">
        <f>IFERROR((IFERROR(VLOOKUP(B53,RRHH!H:U,11,0),0)+IFERROR(VLOOKUP(B53,RRHH!H:U,12,0),0)+IFERROR(VLOOKUP(B53,RRHH!H:U,13,0),0)+IFERROR(VLOOKUP(B53,RRHH!H:U,14,0),0))/5*J53+(251-(IFERROR(VLOOKUP(B53,RRHH!H:U,11,0),0)+IFERROR(VLOOKUP(B53,RRHH!H:U,12,0),0)+IFERROR(VLOOKUP(B53,RRHH!H:U,13,0),0)+IFERROR(VLOOKUP(B53,RRHH!H:U,14,0),0)))/5*(IFERROR(VLOOKUP(B53,RRHH!H:W,15,0),0)+IFERROR(VLOOKUP(B53,RRHH!H:W,16,0),0)+IFERROR(VLOOKUP(B53,RRHH!H:X,17,0),0))/60*J53/N53,0)</f>
        <v>0</v>
      </c>
      <c r="Q53" s="36" t="str">
        <f t="shared" si="18"/>
        <v/>
      </c>
      <c r="R53" s="6"/>
      <c r="S53" t="str">
        <f>+IFERROR(VLOOKUP(H53,Diccionarios!H:I,2,0),"Act. No ident")</f>
        <v>Act. No ident</v>
      </c>
      <c r="T53" s="35" t="str">
        <f>+IFERROR(VLOOKUP(H53,Diccionarios!H:K,4),"No Encontrado")</f>
        <v>No Encontrado</v>
      </c>
      <c r="U53" s="35" t="str">
        <f>+IFERROR(VLOOKUP(F53,Diccionarios!B:E,4),"Seleccione especialidad")</f>
        <v>Esp</v>
      </c>
      <c r="V53" t="s">
        <v>309</v>
      </c>
    </row>
    <row r="54" spans="1:22" x14ac:dyDescent="0.25">
      <c r="A54" s="6"/>
      <c r="B54" s="6"/>
      <c r="C54" s="6"/>
      <c r="D54" s="1"/>
      <c r="E54" s="45" t="str">
        <f>+IFERROR(VLOOKUP(B54,RRHH!H:J,3,0),"RUN No encontrado en RRHH")</f>
        <v>RUN No encontrado en RRHH</v>
      </c>
      <c r="F54" s="7" t="str">
        <f>+IFERROR(VLOOKUP(G54,Diccionarios!$C$3:$D$66,2,0),"No Valido")</f>
        <v>No Valido</v>
      </c>
      <c r="G54" s="1"/>
      <c r="H54" s="7" t="str">
        <f>+IFERROR(VLOOKUP(I54,Diccionarios!G:J,2,0),"Act. No Ident")</f>
        <v>Act. No Ident</v>
      </c>
      <c r="I54" s="6"/>
      <c r="J54" s="6"/>
      <c r="K54" s="6"/>
      <c r="L54" s="7">
        <f>+SUMIFS(RRHH!$O:$O,RRHH!$H:$H,'Programación Medica'!B54,RRHH!$L:$L,'Programación Medica'!D54)</f>
        <v>0</v>
      </c>
      <c r="M54" s="31">
        <f t="shared" si="17"/>
        <v>0</v>
      </c>
      <c r="N54" s="7">
        <f>+SUMIF(RRHH!H:H,'Programación Medica'!B54,RRHH!$O:$O)</f>
        <v>0</v>
      </c>
      <c r="O54" s="1">
        <f t="shared" si="1"/>
        <v>0</v>
      </c>
      <c r="P54" s="34">
        <f>IFERROR((IFERROR(VLOOKUP(B54,RRHH!H:U,11,0),0)+IFERROR(VLOOKUP(B54,RRHH!H:U,12,0),0)+IFERROR(VLOOKUP(B54,RRHH!H:U,13,0),0)+IFERROR(VLOOKUP(B54,RRHH!H:U,14,0),0))/5*J54+(251-(IFERROR(VLOOKUP(B54,RRHH!H:U,11,0),0)+IFERROR(VLOOKUP(B54,RRHH!H:U,12,0),0)+IFERROR(VLOOKUP(B54,RRHH!H:U,13,0),0)+IFERROR(VLOOKUP(B54,RRHH!H:U,14,0),0)))/5*(IFERROR(VLOOKUP(B54,RRHH!H:W,15,0),0)+IFERROR(VLOOKUP(B54,RRHH!H:W,16,0),0)+IFERROR(VLOOKUP(B54,RRHH!H:X,17,0),0))/60*J54/N54,0)</f>
        <v>0</v>
      </c>
      <c r="Q54" s="36" t="str">
        <f t="shared" si="18"/>
        <v/>
      </c>
      <c r="R54" s="6"/>
      <c r="S54" t="str">
        <f>+IFERROR(VLOOKUP(H54,Diccionarios!H:I,2,0),"Act. No ident")</f>
        <v>Act. No ident</v>
      </c>
      <c r="T54" s="35" t="str">
        <f>+IFERROR(VLOOKUP(H54,Diccionarios!H:K,4),"No Encontrado")</f>
        <v>No Encontrado</v>
      </c>
      <c r="U54" s="35" t="str">
        <f>+IFERROR(VLOOKUP(F54,Diccionarios!B:E,4),"Seleccione especialidad")</f>
        <v>Esp</v>
      </c>
      <c r="V54" t="s">
        <v>309</v>
      </c>
    </row>
    <row r="55" spans="1:22" x14ac:dyDescent="0.25">
      <c r="A55" s="6"/>
      <c r="B55" s="6"/>
      <c r="C55" s="6"/>
      <c r="D55" s="1"/>
      <c r="E55" s="45" t="str">
        <f>+IFERROR(VLOOKUP(B55,RRHH!H:J,3,0),"RUN No encontrado en RRHH")</f>
        <v>RUN No encontrado en RRHH</v>
      </c>
      <c r="F55" s="7" t="str">
        <f>+IFERROR(VLOOKUP(G55,Diccionarios!$C$3:$D$66,2,0),"No Valido")</f>
        <v>No Valido</v>
      </c>
      <c r="G55" s="1"/>
      <c r="H55" s="7" t="str">
        <f>+IFERROR(VLOOKUP(I55,Diccionarios!G:J,2,0),"Act. No Ident")</f>
        <v>Act. No Ident</v>
      </c>
      <c r="I55" s="6"/>
      <c r="J55" s="6"/>
      <c r="K55" s="6"/>
      <c r="L55" s="7">
        <f>+SUMIFS(RRHH!$O:$O,RRHH!$H:$H,'Programación Medica'!B55,RRHH!$L:$L,'Programación Medica'!D55)</f>
        <v>0</v>
      </c>
      <c r="M55" s="31">
        <f t="shared" si="17"/>
        <v>0</v>
      </c>
      <c r="N55" s="7">
        <f>+SUMIF(RRHH!H:H,'Programación Medica'!B55,RRHH!$O:$O)</f>
        <v>0</v>
      </c>
      <c r="O55" s="1">
        <f t="shared" si="1"/>
        <v>0</v>
      </c>
      <c r="P55" s="34">
        <f>IFERROR((IFERROR(VLOOKUP(B55,RRHH!H:U,11,0),0)+IFERROR(VLOOKUP(B55,RRHH!H:U,12,0),0)+IFERROR(VLOOKUP(B55,RRHH!H:U,13,0),0)+IFERROR(VLOOKUP(B55,RRHH!H:U,14,0),0))/5*J55+(251-(IFERROR(VLOOKUP(B55,RRHH!H:U,11,0),0)+IFERROR(VLOOKUP(B55,RRHH!H:U,12,0),0)+IFERROR(VLOOKUP(B55,RRHH!H:U,13,0),0)+IFERROR(VLOOKUP(B55,RRHH!H:U,14,0),0)))/5*(IFERROR(VLOOKUP(B55,RRHH!H:W,15,0),0)+IFERROR(VLOOKUP(B55,RRHH!H:W,16,0),0)+IFERROR(VLOOKUP(B55,RRHH!H:X,17,0),0))/60*J55/N55,0)</f>
        <v>0</v>
      </c>
      <c r="Q55" s="36" t="str">
        <f t="shared" si="18"/>
        <v/>
      </c>
      <c r="R55" s="6"/>
      <c r="S55" t="str">
        <f>+IFERROR(VLOOKUP(H55,Diccionarios!H:I,2,0),"Act. No ident")</f>
        <v>Act. No ident</v>
      </c>
      <c r="T55" s="35" t="str">
        <f>+IFERROR(VLOOKUP(H55,Diccionarios!H:K,4),"No Encontrado")</f>
        <v>No Encontrado</v>
      </c>
      <c r="U55" s="35" t="str">
        <f>+IFERROR(VLOOKUP(F55,Diccionarios!B:E,4),"Seleccione especialidad")</f>
        <v>Esp</v>
      </c>
      <c r="V55" t="s">
        <v>311</v>
      </c>
    </row>
    <row r="56" spans="1:22" x14ac:dyDescent="0.25">
      <c r="A56" s="6"/>
      <c r="B56" s="6"/>
      <c r="C56" s="6"/>
      <c r="D56" s="1"/>
      <c r="E56" s="45" t="str">
        <f>+IFERROR(VLOOKUP(B56,RRHH!H:J,3,0),"RUN No encontrado en RRHH")</f>
        <v>RUN No encontrado en RRHH</v>
      </c>
      <c r="F56" s="7" t="str">
        <f>+IFERROR(VLOOKUP(G56,Diccionarios!$C$3:$D$66,2,0),"No Valido")</f>
        <v>No Valido</v>
      </c>
      <c r="G56" s="62"/>
      <c r="H56" s="7" t="str">
        <f>+IFERROR(VLOOKUP(I56,Diccionarios!G:J,2,0),"Act. No Ident")</f>
        <v>Act. No Ident</v>
      </c>
      <c r="I56" s="6"/>
      <c r="J56" s="6"/>
      <c r="K56" s="6"/>
      <c r="L56" s="7">
        <f>+SUMIFS(RRHH!$O:$O,RRHH!$H:$H,'Programación Medica'!B56,RRHH!$L:$L,'Programación Medica'!D56)</f>
        <v>0</v>
      </c>
      <c r="M56" s="31">
        <f t="shared" si="17"/>
        <v>0</v>
      </c>
      <c r="N56" s="7">
        <f>+SUMIF(RRHH!H:H,'Programación Medica'!B56,RRHH!$O:$O)</f>
        <v>0</v>
      </c>
      <c r="O56" s="1">
        <f t="shared" si="1"/>
        <v>0</v>
      </c>
      <c r="P56" s="34">
        <f>IFERROR((IFERROR(VLOOKUP(B56,RRHH!H:U,11,0),0)+IFERROR(VLOOKUP(B56,RRHH!H:U,12,0),0)+IFERROR(VLOOKUP(B56,RRHH!H:U,13,0),0)+IFERROR(VLOOKUP(B56,RRHH!H:U,14,0),0))/5*J56+(251-(IFERROR(VLOOKUP(B56,RRHH!H:U,11,0),0)+IFERROR(VLOOKUP(B56,RRHH!H:U,12,0),0)+IFERROR(VLOOKUP(B56,RRHH!H:U,13,0),0)+IFERROR(VLOOKUP(B56,RRHH!H:U,14,0),0)))/5*(IFERROR(VLOOKUP(B56,RRHH!H:W,15,0),0)+IFERROR(VLOOKUP(B56,RRHH!H:W,16,0),0)+IFERROR(VLOOKUP(B56,RRHH!H:X,17,0),0))/60*J56/N56,0)</f>
        <v>0</v>
      </c>
      <c r="Q56" s="36" t="str">
        <f t="shared" si="18"/>
        <v/>
      </c>
      <c r="R56" s="6"/>
      <c r="S56" t="str">
        <f>+IFERROR(VLOOKUP(H56,Diccionarios!H:I,2,0),"Act. No ident")</f>
        <v>Act. No ident</v>
      </c>
      <c r="T56" s="35" t="str">
        <f>+IFERROR(VLOOKUP(H56,Diccionarios!H:K,4),"No Encontrado")</f>
        <v>No Encontrado</v>
      </c>
      <c r="U56" s="35" t="str">
        <f>+IFERROR(VLOOKUP(F56,Diccionarios!B:E,4),"Seleccione especialidad")</f>
        <v>Esp</v>
      </c>
      <c r="V56" t="s">
        <v>312</v>
      </c>
    </row>
    <row r="57" spans="1:22" x14ac:dyDescent="0.25">
      <c r="A57" s="6"/>
      <c r="B57" s="1"/>
      <c r="C57" s="1"/>
      <c r="D57" s="1"/>
      <c r="E57" s="45" t="str">
        <f>+IFERROR(VLOOKUP(B57,RRHH!H:J,3,0),"RUN No encontrado en RRHH")</f>
        <v>RUN No encontrado en RRHH</v>
      </c>
      <c r="F57" s="7" t="str">
        <f>+IFERROR(VLOOKUP(G57,Diccionarios!$C$3:$D$66,2,0),"No Valido")</f>
        <v>No Valido</v>
      </c>
      <c r="G57" s="62"/>
      <c r="H57" s="7" t="str">
        <f>+IFERROR(VLOOKUP(I57,Diccionarios!G:J,2,0),"Act. No Ident")</f>
        <v>Act. No Ident</v>
      </c>
      <c r="I57" s="6"/>
      <c r="J57" s="6"/>
      <c r="K57" s="6"/>
      <c r="L57" s="7">
        <f>+SUMIFS(RRHH!$O:$O,RRHH!$H:$H,'Programación Medica'!B57,RRHH!$L:$L,'Programación Medica'!D57)</f>
        <v>0</v>
      </c>
      <c r="M57" s="31">
        <f t="shared" ref="M57" si="19">+IFERROR(J57/L57,0)</f>
        <v>0</v>
      </c>
      <c r="N57" s="7">
        <f>+SUMIF(RRHH!H:H,'Programación Medica'!B57,RRHH!$O:$O)</f>
        <v>0</v>
      </c>
      <c r="O57" s="1">
        <f t="shared" si="1"/>
        <v>0</v>
      </c>
      <c r="P57" s="34">
        <f>IFERROR((IFERROR(VLOOKUP(B57,RRHH!H:U,11,0),0)+IFERROR(VLOOKUP(B57,RRHH!H:U,12,0),0)+IFERROR(VLOOKUP(B57,RRHH!H:U,13,0),0)+IFERROR(VLOOKUP(B57,RRHH!H:U,14,0),0))/5*J57+(251-(IFERROR(VLOOKUP(B57,RRHH!H:U,11,0),0)+IFERROR(VLOOKUP(B57,RRHH!H:U,12,0),0)+IFERROR(VLOOKUP(B57,RRHH!H:U,13,0),0)+IFERROR(VLOOKUP(B57,RRHH!H:U,14,0),0)))/5*(IFERROR(VLOOKUP(B57,RRHH!H:W,15,0),0)+IFERROR(VLOOKUP(B57,RRHH!H:W,16,0),0)+IFERROR(VLOOKUP(B57,RRHH!H:X,17,0),0))/60*J57/N57,0)</f>
        <v>0</v>
      </c>
      <c r="Q57" s="36" t="str">
        <f t="shared" ref="Q57" si="20">+IF(S57="R",IFERROR((J57*50.1-P57)*K57,""),"")</f>
        <v/>
      </c>
      <c r="R57" s="6"/>
      <c r="S57" t="str">
        <f>+IFERROR(VLOOKUP(H57,Diccionarios!H:I,2,0),"Act. No ident")</f>
        <v>Act. No ident</v>
      </c>
      <c r="T57" s="35" t="str">
        <f>+IFERROR(VLOOKUP(H57,Diccionarios!H:K,4),"No Encontrado")</f>
        <v>No Encontrado</v>
      </c>
      <c r="U57" s="35" t="str">
        <f>+IFERROR(VLOOKUP(F57,Diccionarios!B:E,4),"Seleccione especialidad")</f>
        <v>Esp</v>
      </c>
      <c r="V57" t="s">
        <v>312</v>
      </c>
    </row>
    <row r="58" spans="1:22" ht="16.5" customHeight="1" x14ac:dyDescent="0.25">
      <c r="A58" s="6"/>
      <c r="B58" s="6"/>
      <c r="C58" s="6"/>
      <c r="D58" s="1"/>
      <c r="E58" s="45" t="str">
        <f>+IFERROR(VLOOKUP(B58,RRHH!H:J,3,0),"RUN No encontrado en RRHH")</f>
        <v>RUN No encontrado en RRHH</v>
      </c>
      <c r="F58" s="7" t="str">
        <f>+IFERROR(VLOOKUP(G58,Diccionarios!$C$3:$D$66,2,0),"No Valido")</f>
        <v>No Valido</v>
      </c>
      <c r="G58" s="1"/>
      <c r="H58" s="7" t="str">
        <f>+IFERROR(VLOOKUP(I58,Diccionarios!G:J,2,0),"Act. No Ident")</f>
        <v>Act. No Ident</v>
      </c>
      <c r="I58" s="6"/>
      <c r="J58" s="6"/>
      <c r="K58" s="6"/>
      <c r="L58" s="7">
        <f>+SUMIFS(RRHH!$O:$O,RRHH!$H:$H,'Programación Medica'!B58,RRHH!$L:$L,'Programación Medica'!D58)</f>
        <v>0</v>
      </c>
      <c r="M58" s="31">
        <f t="shared" si="5"/>
        <v>0</v>
      </c>
      <c r="N58" s="7">
        <f>+SUMIF(RRHH!H:H,'Programación Medica'!B58,RRHH!$O:$O)</f>
        <v>0</v>
      </c>
      <c r="O58" s="1">
        <f t="shared" si="1"/>
        <v>0</v>
      </c>
      <c r="P58" s="34">
        <f>IFERROR((IFERROR(VLOOKUP(B58,RRHH!H:U,11,0),0)+IFERROR(VLOOKUP(B58,RRHH!H:U,12,0),0)+IFERROR(VLOOKUP(B58,RRHH!H:U,13,0),0)+IFERROR(VLOOKUP(B58,RRHH!H:U,14,0),0))/5*J58+(251-(IFERROR(VLOOKUP(B58,RRHH!H:U,11,0),0)+IFERROR(VLOOKUP(B58,RRHH!H:U,12,0),0)+IFERROR(VLOOKUP(B58,RRHH!H:U,13,0),0)+IFERROR(VLOOKUP(B58,RRHH!H:U,14,0),0)))/5*(IFERROR(VLOOKUP(B58,RRHH!H:W,15,0),0)+IFERROR(VLOOKUP(B58,RRHH!H:W,16,0),0)+IFERROR(VLOOKUP(B58,RRHH!H:X,17,0),0))/60*J58/N58,0)</f>
        <v>0</v>
      </c>
      <c r="Q58" s="36" t="str">
        <f t="shared" si="6"/>
        <v/>
      </c>
      <c r="R58" s="6"/>
      <c r="S58" t="str">
        <f>+IFERROR(VLOOKUP(H58,Diccionarios!H:I,2,0),"Act. No ident")</f>
        <v>Act. No ident</v>
      </c>
      <c r="T58" s="35" t="str">
        <f>+IFERROR(VLOOKUP(H58,Diccionarios!H:K,4),"No Encontrado")</f>
        <v>No Encontrado</v>
      </c>
      <c r="U58" s="35" t="str">
        <f>+IFERROR(VLOOKUP(F58,Diccionarios!B:E,4),"Seleccione especialidad")</f>
        <v>Esp</v>
      </c>
    </row>
    <row r="59" spans="1:22" ht="16.5" customHeight="1" x14ac:dyDescent="0.25">
      <c r="A59" s="6"/>
      <c r="B59" s="6"/>
      <c r="C59" s="6"/>
      <c r="D59" s="1"/>
      <c r="E59" s="45" t="str">
        <f>+IFERROR(VLOOKUP(B59,RRHH!H:J,3,0),"RUN No encontrado en RRHH")</f>
        <v>RUN No encontrado en RRHH</v>
      </c>
      <c r="F59" s="7" t="str">
        <f>+IFERROR(VLOOKUP(G59,Diccionarios!$C$3:$D$66,2,0),"No Valido")</f>
        <v>No Valido</v>
      </c>
      <c r="G59" s="1"/>
      <c r="H59" s="7" t="str">
        <f>+IFERROR(VLOOKUP(I59,Diccionarios!G:J,2,0),"Act. No Ident")</f>
        <v>Act. No Ident</v>
      </c>
      <c r="I59" s="6"/>
      <c r="J59" s="6"/>
      <c r="K59" s="6"/>
      <c r="L59" s="7">
        <f>+SUMIFS(RRHH!$O:$O,RRHH!$H:$H,'Programación Medica'!B59,RRHH!$L:$L,'Programación Medica'!D59)</f>
        <v>0</v>
      </c>
      <c r="M59" s="31">
        <f t="shared" si="5"/>
        <v>0</v>
      </c>
      <c r="N59" s="7">
        <f>+SUMIF(RRHH!H:H,'Programación Medica'!B59,RRHH!$O:$O)</f>
        <v>0</v>
      </c>
      <c r="O59" s="1">
        <f t="shared" si="1"/>
        <v>0</v>
      </c>
      <c r="P59" s="34">
        <f>IFERROR((IFERROR(VLOOKUP(B59,RRHH!H:U,11,0),0)+IFERROR(VLOOKUP(B59,RRHH!H:U,12,0),0)+IFERROR(VLOOKUP(B59,RRHH!H:U,13,0),0)+IFERROR(VLOOKUP(B59,RRHH!H:U,14,0),0))/5*J59+(251-(IFERROR(VLOOKUP(B59,RRHH!H:U,11,0),0)+IFERROR(VLOOKUP(B59,RRHH!H:U,12,0),0)+IFERROR(VLOOKUP(B59,RRHH!H:U,13,0),0)+IFERROR(VLOOKUP(B59,RRHH!H:U,14,0),0)))/5*(IFERROR(VLOOKUP(B59,RRHH!H:W,15,0),0)+IFERROR(VLOOKUP(B59,RRHH!H:W,16,0),0)+IFERROR(VLOOKUP(B59,RRHH!H:X,17,0),0))/60*J59/N59,0)</f>
        <v>0</v>
      </c>
      <c r="Q59" s="36" t="str">
        <f t="shared" si="6"/>
        <v/>
      </c>
      <c r="R59" s="6"/>
      <c r="S59" t="str">
        <f>+IFERROR(VLOOKUP(H59,Diccionarios!H:I,2,0),"Act. No ident")</f>
        <v>Act. No ident</v>
      </c>
      <c r="T59" s="35" t="str">
        <f>+IFERROR(VLOOKUP(H59,Diccionarios!H:K,4),"No Encontrado")</f>
        <v>No Encontrado</v>
      </c>
      <c r="U59" s="35" t="str">
        <f>+IFERROR(VLOOKUP(F59,Diccionarios!B:E,4),"Seleccione especialidad")</f>
        <v>Esp</v>
      </c>
    </row>
    <row r="60" spans="1:22" ht="16.5" customHeight="1" x14ac:dyDescent="0.25">
      <c r="A60" s="6"/>
      <c r="B60" s="6"/>
      <c r="C60" s="6"/>
      <c r="D60" s="1"/>
      <c r="E60" s="45" t="str">
        <f>+IFERROR(VLOOKUP(B60,RRHH!H:J,3,0),"RUN No encontrado en RRHH")</f>
        <v>RUN No encontrado en RRHH</v>
      </c>
      <c r="F60" s="7" t="str">
        <f>+IFERROR(VLOOKUP(G60,Diccionarios!$C$3:$D$66,2,0),"No Valido")</f>
        <v>No Valido</v>
      </c>
      <c r="G60" s="1"/>
      <c r="H60" s="7" t="str">
        <f>+IFERROR(VLOOKUP(I60,Diccionarios!G:J,2,0),"Act. No Ident")</f>
        <v>Act. No Ident</v>
      </c>
      <c r="I60" s="6"/>
      <c r="J60" s="6"/>
      <c r="K60" s="6"/>
      <c r="L60" s="7">
        <f>+SUMIFS(RRHH!$O:$O,RRHH!$H:$H,'Programación Medica'!B60,RRHH!$L:$L,'Programación Medica'!D60)</f>
        <v>0</v>
      </c>
      <c r="M60" s="31">
        <f t="shared" si="5"/>
        <v>0</v>
      </c>
      <c r="N60" s="7">
        <f>+SUMIF(RRHH!H:H,'Programación Medica'!B60,RRHH!$O:$O)</f>
        <v>0</v>
      </c>
      <c r="O60" s="1">
        <f t="shared" si="1"/>
        <v>0</v>
      </c>
      <c r="P60" s="34">
        <f>IFERROR((IFERROR(VLOOKUP(B60,RRHH!H:U,11,0),0)+IFERROR(VLOOKUP(B60,RRHH!H:U,12,0),0)+IFERROR(VLOOKUP(B60,RRHH!H:U,13,0),0)+IFERROR(VLOOKUP(B60,RRHH!H:U,14,0),0))/5*J60+(251-(IFERROR(VLOOKUP(B60,RRHH!H:U,11,0),0)+IFERROR(VLOOKUP(B60,RRHH!H:U,12,0),0)+IFERROR(VLOOKUP(B60,RRHH!H:U,13,0),0)+IFERROR(VLOOKUP(B60,RRHH!H:U,14,0),0)))/5*(IFERROR(VLOOKUP(B60,RRHH!H:W,15,0),0)+IFERROR(VLOOKUP(B60,RRHH!H:W,16,0),0)+IFERROR(VLOOKUP(B60,RRHH!H:X,17,0),0))/60*J60/N60,0)</f>
        <v>0</v>
      </c>
      <c r="Q60" s="36" t="str">
        <f t="shared" si="6"/>
        <v/>
      </c>
      <c r="R60" s="6"/>
      <c r="S60" t="str">
        <f>+IFERROR(VLOOKUP(H60,Diccionarios!H:I,2,0),"Act. No ident")</f>
        <v>Act. No ident</v>
      </c>
      <c r="T60" s="35" t="str">
        <f>+IFERROR(VLOOKUP(H60,Diccionarios!H:K,4),"No Encontrado")</f>
        <v>No Encontrado</v>
      </c>
      <c r="U60" s="35" t="str">
        <f>+IFERROR(VLOOKUP(F60,Diccionarios!B:E,4),"Seleccione especialidad")</f>
        <v>Esp</v>
      </c>
    </row>
    <row r="61" spans="1:22" ht="16.5" customHeight="1" x14ac:dyDescent="0.25">
      <c r="A61" s="6"/>
      <c r="B61" s="6"/>
      <c r="C61" s="6"/>
      <c r="D61" s="1"/>
      <c r="E61" s="45" t="str">
        <f>+IFERROR(VLOOKUP(B61,RRHH!H:J,3,0),"RUN No encontrado en RRHH")</f>
        <v>RUN No encontrado en RRHH</v>
      </c>
      <c r="F61" s="7" t="str">
        <f>+IFERROR(VLOOKUP(G61,Diccionarios!$C$3:$D$66,2,0),"No Valido")</f>
        <v>No Valido</v>
      </c>
      <c r="G61" s="1"/>
      <c r="H61" s="7" t="str">
        <f>+IFERROR(VLOOKUP(I61,Diccionarios!G:J,2,0),"Act. No Ident")</f>
        <v>Act. No Ident</v>
      </c>
      <c r="I61" s="61"/>
      <c r="J61" s="6"/>
      <c r="K61" s="6"/>
      <c r="L61" s="7">
        <f>+SUMIFS(RRHH!$O:$O,RRHH!$H:$H,'Programación Medica'!B61,RRHH!$L:$L,'Programación Medica'!D61)</f>
        <v>0</v>
      </c>
      <c r="M61" s="31">
        <f t="shared" si="5"/>
        <v>0</v>
      </c>
      <c r="N61" s="7">
        <f>+SUMIF(RRHH!H:H,'Programación Medica'!B61,RRHH!$O:$O)</f>
        <v>0</v>
      </c>
      <c r="O61" s="1">
        <f t="shared" si="1"/>
        <v>0</v>
      </c>
      <c r="P61" s="34">
        <f>IFERROR((IFERROR(VLOOKUP(B61,RRHH!H:U,11,0),0)+IFERROR(VLOOKUP(B61,RRHH!H:U,12,0),0)+IFERROR(VLOOKUP(B61,RRHH!H:U,13,0),0)+IFERROR(VLOOKUP(B61,RRHH!H:U,14,0),0))/5*J61+(251-(IFERROR(VLOOKUP(B61,RRHH!H:U,11,0),0)+IFERROR(VLOOKUP(B61,RRHH!H:U,12,0),0)+IFERROR(VLOOKUP(B61,RRHH!H:U,13,0),0)+IFERROR(VLOOKUP(B61,RRHH!H:U,14,0),0)))/5*(IFERROR(VLOOKUP(B61,RRHH!H:W,15,0),0)+IFERROR(VLOOKUP(B61,RRHH!H:W,16,0),0)+IFERROR(VLOOKUP(B61,RRHH!H:X,17,0),0))/60*J61/N61,0)</f>
        <v>0</v>
      </c>
      <c r="Q61" s="36" t="str">
        <f t="shared" si="6"/>
        <v/>
      </c>
      <c r="R61" s="6"/>
      <c r="S61" t="str">
        <f>+IFERROR(VLOOKUP(H61,Diccionarios!H:I,2,0),"Act. No ident")</f>
        <v>Act. No ident</v>
      </c>
      <c r="T61" s="35" t="str">
        <f>+IFERROR(VLOOKUP(H61,Diccionarios!H:K,4),"No Encontrado")</f>
        <v>No Encontrado</v>
      </c>
      <c r="U61" s="35" t="str">
        <f>+IFERROR(VLOOKUP(F61,Diccionarios!B:E,4),"Seleccione especialidad")</f>
        <v>Esp</v>
      </c>
    </row>
    <row r="62" spans="1:22" ht="16.5" customHeight="1" x14ac:dyDescent="0.25">
      <c r="A62" s="6"/>
      <c r="B62" s="6"/>
      <c r="C62" s="6"/>
      <c r="D62" s="1"/>
      <c r="E62" s="45" t="str">
        <f>+IFERROR(VLOOKUP(B62,RRHH!H:J,3,0),"RUN No encontrado en RRHH")</f>
        <v>RUN No encontrado en RRHH</v>
      </c>
      <c r="F62" s="7" t="str">
        <f>+IFERROR(VLOOKUP(G62,Diccionarios!$C$3:$D$66,2,0),"No Valido")</f>
        <v>No Valido</v>
      </c>
      <c r="G62" s="1"/>
      <c r="H62" s="7" t="str">
        <f>+IFERROR(VLOOKUP(I62,Diccionarios!G:J,2,0),"Act. No Ident")</f>
        <v>Act. No Ident</v>
      </c>
      <c r="I62" s="6"/>
      <c r="J62" s="6"/>
      <c r="K62" s="6"/>
      <c r="L62" s="7">
        <f>+SUMIFS(RRHH!$O:$O,RRHH!$H:$H,'Programación Medica'!B62,RRHH!$L:$L,'Programación Medica'!D62)</f>
        <v>0</v>
      </c>
      <c r="M62" s="31">
        <f t="shared" si="5"/>
        <v>0</v>
      </c>
      <c r="N62" s="7">
        <f>+SUMIF(RRHH!H:H,'Programación Medica'!B62,RRHH!$O:$O)</f>
        <v>0</v>
      </c>
      <c r="O62" s="1">
        <f t="shared" si="1"/>
        <v>0</v>
      </c>
      <c r="P62" s="34">
        <f>IFERROR((IFERROR(VLOOKUP(B62,RRHH!H:U,11,0),0)+IFERROR(VLOOKUP(B62,RRHH!H:U,12,0),0)+IFERROR(VLOOKUP(B62,RRHH!H:U,13,0),0)+IFERROR(VLOOKUP(B62,RRHH!H:U,14,0),0))/5*J62+(251-(IFERROR(VLOOKUP(B62,RRHH!H:U,11,0),0)+IFERROR(VLOOKUP(B62,RRHH!H:U,12,0),0)+IFERROR(VLOOKUP(B62,RRHH!H:U,13,0),0)+IFERROR(VLOOKUP(B62,RRHH!H:U,14,0),0)))/5*(IFERROR(VLOOKUP(B62,RRHH!H:W,15,0),0)+IFERROR(VLOOKUP(B62,RRHH!H:W,16,0),0)+IFERROR(VLOOKUP(B62,RRHH!H:X,17,0),0))/60*J62/N62,0)</f>
        <v>0</v>
      </c>
      <c r="Q62" s="36" t="str">
        <f t="shared" si="6"/>
        <v/>
      </c>
      <c r="R62" s="6"/>
      <c r="S62" t="str">
        <f>+IFERROR(VLOOKUP(H62,Diccionarios!H:I,2,0),"Act. No ident")</f>
        <v>Act. No ident</v>
      </c>
      <c r="T62" s="35" t="str">
        <f>+IFERROR(VLOOKUP(H62,Diccionarios!H:K,4),"No Encontrado")</f>
        <v>No Encontrado</v>
      </c>
      <c r="U62" s="35" t="str">
        <f>+IFERROR(VLOOKUP(F62,Diccionarios!B:E,4),"Seleccione especialidad")</f>
        <v>Esp</v>
      </c>
    </row>
    <row r="63" spans="1:22" ht="16.5" customHeight="1" x14ac:dyDescent="0.25">
      <c r="A63" s="6"/>
      <c r="B63" s="6"/>
      <c r="C63" s="6"/>
      <c r="D63" s="1"/>
      <c r="E63" s="45" t="str">
        <f>+IFERROR(VLOOKUP(B63,RRHH!H:J,3,0),"RUN No encontrado en RRHH")</f>
        <v>RUN No encontrado en RRHH</v>
      </c>
      <c r="F63" s="7" t="str">
        <f>+IFERROR(VLOOKUP(G63,Diccionarios!$C$3:$D$66,2,0),"No Valido")</f>
        <v>No Valido</v>
      </c>
      <c r="G63" s="1"/>
      <c r="H63" s="7" t="str">
        <f>+IFERROR(VLOOKUP(I63,Diccionarios!G:J,2,0),"Act. No Ident")</f>
        <v>Act. No Ident</v>
      </c>
      <c r="I63" s="6"/>
      <c r="J63" s="6"/>
      <c r="K63" s="6"/>
      <c r="L63" s="7">
        <f>+SUMIFS(RRHH!$O:$O,RRHH!$H:$H,'Programación Medica'!B63,RRHH!$L:$L,'Programación Medica'!D63)</f>
        <v>0</v>
      </c>
      <c r="M63" s="31">
        <f t="shared" si="5"/>
        <v>0</v>
      </c>
      <c r="N63" s="7">
        <f>+SUMIF(RRHH!H:H,'Programación Medica'!B63,RRHH!$O:$O)</f>
        <v>0</v>
      </c>
      <c r="O63" s="1">
        <f t="shared" si="1"/>
        <v>0</v>
      </c>
      <c r="P63" s="34">
        <f>IFERROR((IFERROR(VLOOKUP(B63,RRHH!H:U,11,0),0)+IFERROR(VLOOKUP(B63,RRHH!H:U,12,0),0)+IFERROR(VLOOKUP(B63,RRHH!H:U,13,0),0)+IFERROR(VLOOKUP(B63,RRHH!H:U,14,0),0))/5*J63+(251-(IFERROR(VLOOKUP(B63,RRHH!H:U,11,0),0)+IFERROR(VLOOKUP(B63,RRHH!H:U,12,0),0)+IFERROR(VLOOKUP(B63,RRHH!H:U,13,0),0)+IFERROR(VLOOKUP(B63,RRHH!H:U,14,0),0)))/5*(IFERROR(VLOOKUP(B63,RRHH!H:W,15,0),0)+IFERROR(VLOOKUP(B63,RRHH!H:W,16,0),0)+IFERROR(VLOOKUP(B63,RRHH!H:X,17,0),0))/60*J63/N63,0)</f>
        <v>0</v>
      </c>
      <c r="Q63" s="36" t="str">
        <f t="shared" si="6"/>
        <v/>
      </c>
      <c r="R63" s="6"/>
      <c r="S63" t="str">
        <f>+IFERROR(VLOOKUP(H63,Diccionarios!H:I,2,0),"Act. No ident")</f>
        <v>Act. No ident</v>
      </c>
      <c r="T63" s="35" t="str">
        <f>+IFERROR(VLOOKUP(H63,Diccionarios!H:K,4),"No Encontrado")</f>
        <v>No Encontrado</v>
      </c>
      <c r="U63" s="35" t="str">
        <f>+IFERROR(VLOOKUP(F63,Diccionarios!B:E,4),"Seleccione especialidad")</f>
        <v>Esp</v>
      </c>
    </row>
    <row r="64" spans="1:22" x14ac:dyDescent="0.25">
      <c r="A64" s="6"/>
      <c r="B64" s="6"/>
      <c r="C64" s="6"/>
      <c r="D64" s="1"/>
      <c r="E64" s="45" t="str">
        <f>+IFERROR(VLOOKUP(B64,RRHH!H:J,3,0),"RUN No encontrado en RRHH")</f>
        <v>RUN No encontrado en RRHH</v>
      </c>
      <c r="F64" s="7" t="str">
        <f>+IFERROR(VLOOKUP(G64,Diccionarios!$C$3:$D$66,2,0),"No Valido")</f>
        <v>No Valido</v>
      </c>
      <c r="G64" s="1"/>
      <c r="H64" s="7" t="str">
        <f>+IFERROR(VLOOKUP(I64,Diccionarios!G:J,2,0),"Act. No Ident")</f>
        <v>Act. No Ident</v>
      </c>
      <c r="I64" s="6"/>
      <c r="J64" s="6"/>
      <c r="K64" s="6"/>
      <c r="L64" s="7">
        <f>+SUMIFS(RRHH!$O:$O,RRHH!$H:$H,'Programación Medica'!B64,RRHH!$L:$L,'Programación Medica'!D64)</f>
        <v>0</v>
      </c>
      <c r="M64" s="31">
        <f t="shared" si="5"/>
        <v>0</v>
      </c>
      <c r="N64" s="7">
        <f>+SUMIF(RRHH!H:H,'Programación Medica'!B64,RRHH!$O:$O)</f>
        <v>0</v>
      </c>
      <c r="O64" s="1">
        <f t="shared" si="1"/>
        <v>0</v>
      </c>
      <c r="P64" s="34">
        <f>IFERROR((IFERROR(VLOOKUP(B64,RRHH!H:U,11,0),0)+IFERROR(VLOOKUP(B64,RRHH!H:U,12,0),0)+IFERROR(VLOOKUP(B64,RRHH!H:U,13,0),0)+IFERROR(VLOOKUP(B64,RRHH!H:U,14,0),0))/5*J64+(251-(IFERROR(VLOOKUP(B64,RRHH!H:U,11,0),0)+IFERROR(VLOOKUP(B64,RRHH!H:U,12,0),0)+IFERROR(VLOOKUP(B64,RRHH!H:U,13,0),0)+IFERROR(VLOOKUP(B64,RRHH!H:U,14,0),0)))/5*(IFERROR(VLOOKUP(B64,RRHH!H:W,15,0),0)+IFERROR(VLOOKUP(B64,RRHH!H:W,16,0),0)+IFERROR(VLOOKUP(B64,RRHH!H:X,17,0),0))/60*J64/N64,0)</f>
        <v>0</v>
      </c>
      <c r="Q64" s="36" t="str">
        <f t="shared" si="6"/>
        <v/>
      </c>
      <c r="R64" s="6"/>
      <c r="S64" t="str">
        <f>+IFERROR(VLOOKUP(H64,Diccionarios!H:I,2,0),"Act. No ident")</f>
        <v>Act. No ident</v>
      </c>
      <c r="T64" s="35" t="str">
        <f>+IFERROR(VLOOKUP(H64,Diccionarios!H:K,4),"No Encontrado")</f>
        <v>No Encontrado</v>
      </c>
      <c r="U64" s="35" t="str">
        <f>+IFERROR(VLOOKUP(F64,Diccionarios!B:E,4),"Seleccione especialidad")</f>
        <v>Esp</v>
      </c>
    </row>
    <row r="65" spans="1:21" x14ac:dyDescent="0.25">
      <c r="A65" s="6"/>
      <c r="B65" s="6"/>
      <c r="C65" s="6"/>
      <c r="D65" s="1"/>
      <c r="E65" s="45" t="str">
        <f>+IFERROR(VLOOKUP(B65,RRHH!H:J,3,0),"RUN No encontrado en RRHH")</f>
        <v>RUN No encontrado en RRHH</v>
      </c>
      <c r="F65" s="7" t="str">
        <f>+IFERROR(VLOOKUP(G65,Diccionarios!$C$3:$D$66,2,0),"No Valido")</f>
        <v>No Valido</v>
      </c>
      <c r="G65" s="1"/>
      <c r="H65" s="7" t="str">
        <f>+IFERROR(VLOOKUP(I65,Diccionarios!G:J,2,0),"Act. No Ident")</f>
        <v>Act. No Ident</v>
      </c>
      <c r="I65" s="6"/>
      <c r="J65" s="6"/>
      <c r="K65" s="6"/>
      <c r="L65" s="7">
        <f>+SUMIFS(RRHH!$O:$O,RRHH!$H:$H,'Programación Medica'!B65,RRHH!$L:$L,'Programación Medica'!D65)</f>
        <v>0</v>
      </c>
      <c r="M65" s="31">
        <f t="shared" si="5"/>
        <v>0</v>
      </c>
      <c r="N65" s="7">
        <f>+SUMIF(RRHH!H:H,'Programación Medica'!B65,RRHH!$O:$O)</f>
        <v>0</v>
      </c>
      <c r="O65" s="1">
        <f t="shared" si="1"/>
        <v>0</v>
      </c>
      <c r="P65" s="34">
        <f>IFERROR((IFERROR(VLOOKUP(B65,RRHH!H:U,11,0),0)+IFERROR(VLOOKUP(B65,RRHH!H:U,12,0),0)+IFERROR(VLOOKUP(B65,RRHH!H:U,13,0),0)+IFERROR(VLOOKUP(B65,RRHH!H:U,14,0),0))/5*J65+(251-(IFERROR(VLOOKUP(B65,RRHH!H:U,11,0),0)+IFERROR(VLOOKUP(B65,RRHH!H:U,12,0),0)+IFERROR(VLOOKUP(B65,RRHH!H:U,13,0),0)+IFERROR(VLOOKUP(B65,RRHH!H:U,14,0),0)))/5*(IFERROR(VLOOKUP(B65,RRHH!H:W,15,0),0)+IFERROR(VLOOKUP(B65,RRHH!H:W,16,0),0)+IFERROR(VLOOKUP(B65,RRHH!H:X,17,0),0))/60*J65/N65,0)</f>
        <v>0</v>
      </c>
      <c r="Q65" s="36" t="str">
        <f t="shared" si="6"/>
        <v/>
      </c>
      <c r="R65" s="6"/>
      <c r="S65" t="str">
        <f>+IFERROR(VLOOKUP(H65,Diccionarios!H:I,2,0),"Act. No ident")</f>
        <v>Act. No ident</v>
      </c>
      <c r="T65" s="35" t="str">
        <f>+IFERROR(VLOOKUP(H65,Diccionarios!H:K,4),"No Encontrado")</f>
        <v>No Encontrado</v>
      </c>
      <c r="U65" s="35" t="str">
        <f>+IFERROR(VLOOKUP(F65,Diccionarios!B:E,4),"Seleccione especialidad")</f>
        <v>Esp</v>
      </c>
    </row>
    <row r="66" spans="1:21" x14ac:dyDescent="0.25">
      <c r="A66" s="6"/>
      <c r="B66" s="6"/>
      <c r="C66" s="6"/>
      <c r="D66" s="1"/>
      <c r="E66" s="45" t="str">
        <f>+IFERROR(VLOOKUP(B66,RRHH!H:J,3,0),"RUN No encontrado en RRHH")</f>
        <v>RUN No encontrado en RRHH</v>
      </c>
      <c r="F66" s="7" t="str">
        <f>+IFERROR(VLOOKUP(G66,Diccionarios!$C$3:$D$66,2,0),"No Valido")</f>
        <v>No Valido</v>
      </c>
      <c r="G66" s="1"/>
      <c r="H66" s="7" t="str">
        <f>+IFERROR(VLOOKUP(I66,Diccionarios!G:J,2,0),"Act. No Ident")</f>
        <v>Act. No Ident</v>
      </c>
      <c r="I66" s="6"/>
      <c r="J66" s="6"/>
      <c r="K66" s="6"/>
      <c r="L66" s="7">
        <f>+SUMIFS(RRHH!$O:$O,RRHH!$H:$H,'Programación Medica'!B66,RRHH!$L:$L,'Programación Medica'!D66)</f>
        <v>0</v>
      </c>
      <c r="M66" s="31">
        <f t="shared" si="5"/>
        <v>0</v>
      </c>
      <c r="N66" s="7">
        <f>+SUMIF(RRHH!H:H,'Programación Medica'!B66,RRHH!$O:$O)</f>
        <v>0</v>
      </c>
      <c r="O66" s="1">
        <f t="shared" ref="O66:O129" si="21">+SUMIFS(J:J,B:B,B66,D:D,D66)-L66</f>
        <v>0</v>
      </c>
      <c r="P66" s="34">
        <f>IFERROR((IFERROR(VLOOKUP(B66,RRHH!H:U,11,0),0)+IFERROR(VLOOKUP(B66,RRHH!H:U,12,0),0)+IFERROR(VLOOKUP(B66,RRHH!H:U,13,0),0)+IFERROR(VLOOKUP(B66,RRHH!H:U,14,0),0))/5*J66+(251-(IFERROR(VLOOKUP(B66,RRHH!H:U,11,0),0)+IFERROR(VLOOKUP(B66,RRHH!H:U,12,0),0)+IFERROR(VLOOKUP(B66,RRHH!H:U,13,0),0)+IFERROR(VLOOKUP(B66,RRHH!H:U,14,0),0)))/5*(IFERROR(VLOOKUP(B66,RRHH!H:W,15,0),0)+IFERROR(VLOOKUP(B66,RRHH!H:W,16,0),0)+IFERROR(VLOOKUP(B66,RRHH!H:X,17,0),0))/60*J66/N66,0)</f>
        <v>0</v>
      </c>
      <c r="Q66" s="36" t="str">
        <f t="shared" si="6"/>
        <v/>
      </c>
      <c r="R66" s="6"/>
      <c r="S66" t="str">
        <f>+IFERROR(VLOOKUP(H66,Diccionarios!H:I,2,0),"Act. No ident")</f>
        <v>Act. No ident</v>
      </c>
      <c r="T66" s="35" t="str">
        <f>+IFERROR(VLOOKUP(H66,Diccionarios!H:K,4),"No Encontrado")</f>
        <v>No Encontrado</v>
      </c>
      <c r="U66" s="35" t="str">
        <f>+IFERROR(VLOOKUP(F66,Diccionarios!B:E,4),"Seleccione especialidad")</f>
        <v>Esp</v>
      </c>
    </row>
    <row r="67" spans="1:21" x14ac:dyDescent="0.25">
      <c r="A67" s="6"/>
      <c r="B67" s="6"/>
      <c r="C67" s="6"/>
      <c r="D67" s="1"/>
      <c r="E67" s="45" t="str">
        <f>+IFERROR(VLOOKUP(B67,RRHH!H:J,3,0),"RUN No encontrado en RRHH")</f>
        <v>RUN No encontrado en RRHH</v>
      </c>
      <c r="F67" s="7" t="str">
        <f>+IFERROR(VLOOKUP(G67,Diccionarios!$C$3:$D$66,2,0),"No Valido")</f>
        <v>No Valido</v>
      </c>
      <c r="G67" s="1"/>
      <c r="H67" s="7" t="str">
        <f>+IFERROR(VLOOKUP(I67,Diccionarios!G:J,2,0),"Act. No Ident")</f>
        <v>Act. No Ident</v>
      </c>
      <c r="I67" s="6"/>
      <c r="J67" s="6"/>
      <c r="K67" s="6"/>
      <c r="L67" s="7">
        <f>+SUMIFS(RRHH!$O:$O,RRHH!$H:$H,'Programación Medica'!B67,RRHH!$L:$L,'Programación Medica'!D67)</f>
        <v>0</v>
      </c>
      <c r="M67" s="31">
        <f t="shared" si="5"/>
        <v>0</v>
      </c>
      <c r="N67" s="7">
        <f>+SUMIF(RRHH!H:H,'Programación Medica'!B67,RRHH!$O:$O)</f>
        <v>0</v>
      </c>
      <c r="O67" s="1">
        <f t="shared" si="21"/>
        <v>0</v>
      </c>
      <c r="P67" s="34">
        <f>IFERROR((IFERROR(VLOOKUP(B67,RRHH!H:U,11,0),0)+IFERROR(VLOOKUP(B67,RRHH!H:U,12,0),0)+IFERROR(VLOOKUP(B67,RRHH!H:U,13,0),0)+IFERROR(VLOOKUP(B67,RRHH!H:U,14,0),0))/5*J67+(251-(IFERROR(VLOOKUP(B67,RRHH!H:U,11,0),0)+IFERROR(VLOOKUP(B67,RRHH!H:U,12,0),0)+IFERROR(VLOOKUP(B67,RRHH!H:U,13,0),0)+IFERROR(VLOOKUP(B67,RRHH!H:U,14,0),0)))/5*(IFERROR(VLOOKUP(B67,RRHH!H:W,15,0),0)+IFERROR(VLOOKUP(B67,RRHH!H:W,16,0),0)+IFERROR(VLOOKUP(B67,RRHH!H:X,17,0),0))/60*J67/N67,0)</f>
        <v>0</v>
      </c>
      <c r="Q67" s="36" t="str">
        <f t="shared" si="6"/>
        <v/>
      </c>
      <c r="R67" s="6"/>
      <c r="S67" t="str">
        <f>+IFERROR(VLOOKUP(H67,Diccionarios!H:I,2,0),"Act. No ident")</f>
        <v>Act. No ident</v>
      </c>
      <c r="T67" s="35" t="str">
        <f>+IFERROR(VLOOKUP(H67,Diccionarios!H:K,4),"No Encontrado")</f>
        <v>No Encontrado</v>
      </c>
      <c r="U67" s="35" t="str">
        <f>+IFERROR(VLOOKUP(F67,Diccionarios!B:E,4),"Seleccione especialidad")</f>
        <v>Esp</v>
      </c>
    </row>
    <row r="68" spans="1:21" x14ac:dyDescent="0.25">
      <c r="A68" s="6"/>
      <c r="B68" s="6"/>
      <c r="C68" s="6"/>
      <c r="D68" s="1"/>
      <c r="E68" s="45" t="str">
        <f>+IFERROR(VLOOKUP(B68,RRHH!H:J,3,0),"RUN No encontrado en RRHH")</f>
        <v>RUN No encontrado en RRHH</v>
      </c>
      <c r="F68" s="7" t="str">
        <f>+IFERROR(VLOOKUP(G68,Diccionarios!$C$3:$D$66,2,0),"No Valido")</f>
        <v>No Valido</v>
      </c>
      <c r="G68" s="1"/>
      <c r="H68" s="7" t="str">
        <f>+IFERROR(VLOOKUP(I68,Diccionarios!G:J,2,0),"Act. No Ident")</f>
        <v>Act. No Ident</v>
      </c>
      <c r="I68" s="6"/>
      <c r="J68" s="6"/>
      <c r="K68" s="6"/>
      <c r="L68" s="7">
        <f>+SUMIFS(RRHH!$O:$O,RRHH!$H:$H,'Programación Medica'!B68,RRHH!$L:$L,'Programación Medica'!D68)</f>
        <v>0</v>
      </c>
      <c r="M68" s="31">
        <f t="shared" si="5"/>
        <v>0</v>
      </c>
      <c r="N68" s="7">
        <f>+SUMIF(RRHH!H:H,'Programación Medica'!B68,RRHH!$O:$O)</f>
        <v>0</v>
      </c>
      <c r="O68" s="1">
        <f t="shared" si="21"/>
        <v>0</v>
      </c>
      <c r="P68" s="34">
        <f>IFERROR((IFERROR(VLOOKUP(B68,RRHH!H:U,11,0),0)+IFERROR(VLOOKUP(B68,RRHH!H:U,12,0),0)+IFERROR(VLOOKUP(B68,RRHH!H:U,13,0),0)+IFERROR(VLOOKUP(B68,RRHH!H:U,14,0),0))/5*J68+(251-(IFERROR(VLOOKUP(B68,RRHH!H:U,11,0),0)+IFERROR(VLOOKUP(B68,RRHH!H:U,12,0),0)+IFERROR(VLOOKUP(B68,RRHH!H:U,13,0),0)+IFERROR(VLOOKUP(B68,RRHH!H:U,14,0),0)))/5*(IFERROR(VLOOKUP(B68,RRHH!H:W,15,0),0)+IFERROR(VLOOKUP(B68,RRHH!H:W,16,0),0)+IFERROR(VLOOKUP(B68,RRHH!H:X,17,0),0))/60*J68/N68,0)</f>
        <v>0</v>
      </c>
      <c r="Q68" s="36" t="str">
        <f t="shared" si="6"/>
        <v/>
      </c>
      <c r="R68" s="6"/>
      <c r="S68" t="str">
        <f>+IFERROR(VLOOKUP(H68,Diccionarios!H:I,2,0),"Act. No ident")</f>
        <v>Act. No ident</v>
      </c>
      <c r="T68" s="35" t="str">
        <f>+IFERROR(VLOOKUP(H68,Diccionarios!H:K,4),"No Encontrado")</f>
        <v>No Encontrado</v>
      </c>
      <c r="U68" s="35" t="str">
        <f>+IFERROR(VLOOKUP(F68,Diccionarios!B:E,4),"Seleccione especialidad")</f>
        <v>Esp</v>
      </c>
    </row>
    <row r="69" spans="1:21" x14ac:dyDescent="0.25">
      <c r="A69" s="6"/>
      <c r="B69" s="6"/>
      <c r="C69" s="6"/>
      <c r="D69" s="1"/>
      <c r="E69" s="45" t="str">
        <f>+IFERROR(VLOOKUP(B69,RRHH!H:J,3,0),"RUN No encontrado en RRHH")</f>
        <v>RUN No encontrado en RRHH</v>
      </c>
      <c r="F69" s="7" t="str">
        <f>+IFERROR(VLOOKUP(G69,Diccionarios!$C$3:$D$66,2,0),"No Valido")</f>
        <v>No Valido</v>
      </c>
      <c r="G69" s="1"/>
      <c r="H69" s="7" t="str">
        <f>+IFERROR(VLOOKUP(I69,Diccionarios!G:J,2,0),"Act. No Ident")</f>
        <v>Act. No Ident</v>
      </c>
      <c r="I69" s="6"/>
      <c r="J69" s="6"/>
      <c r="K69" s="6"/>
      <c r="L69" s="7">
        <f>+SUMIFS(RRHH!$O:$O,RRHH!$H:$H,'Programación Medica'!B69,RRHH!$L:$L,'Programación Medica'!D69)</f>
        <v>0</v>
      </c>
      <c r="M69" s="31">
        <f t="shared" si="5"/>
        <v>0</v>
      </c>
      <c r="N69" s="7">
        <f>+SUMIF(RRHH!H:H,'Programación Medica'!B69,RRHH!$O:$O)</f>
        <v>0</v>
      </c>
      <c r="O69" s="1">
        <f t="shared" si="21"/>
        <v>0</v>
      </c>
      <c r="P69" s="34">
        <f>IFERROR((IFERROR(VLOOKUP(B69,RRHH!H:U,11,0),0)+IFERROR(VLOOKUP(B69,RRHH!H:U,12,0),0)+IFERROR(VLOOKUP(B69,RRHH!H:U,13,0),0)+IFERROR(VLOOKUP(B69,RRHH!H:U,14,0),0))/5*J69+(251-(IFERROR(VLOOKUP(B69,RRHH!H:U,11,0),0)+IFERROR(VLOOKUP(B69,RRHH!H:U,12,0),0)+IFERROR(VLOOKUP(B69,RRHH!H:U,13,0),0)+IFERROR(VLOOKUP(B69,RRHH!H:U,14,0),0)))/5*(IFERROR(VLOOKUP(B69,RRHH!H:W,15,0),0)+IFERROR(VLOOKUP(B69,RRHH!H:W,16,0),0)+IFERROR(VLOOKUP(B69,RRHH!H:X,17,0),0))/60*J69/N69,0)</f>
        <v>0</v>
      </c>
      <c r="Q69" s="36" t="str">
        <f t="shared" si="6"/>
        <v/>
      </c>
      <c r="R69" s="6"/>
      <c r="S69" t="str">
        <f>+IFERROR(VLOOKUP(H69,Diccionarios!H:I,2,0),"Act. No ident")</f>
        <v>Act. No ident</v>
      </c>
      <c r="T69" s="35" t="str">
        <f>+IFERROR(VLOOKUP(H69,Diccionarios!H:K,4),"No Encontrado")</f>
        <v>No Encontrado</v>
      </c>
      <c r="U69" s="35" t="str">
        <f>+IFERROR(VLOOKUP(F69,Diccionarios!B:E,4),"Seleccione especialidad")</f>
        <v>Esp</v>
      </c>
    </row>
    <row r="70" spans="1:21" x14ac:dyDescent="0.25">
      <c r="A70" s="6"/>
      <c r="B70" s="6"/>
      <c r="C70" s="6"/>
      <c r="D70" s="1"/>
      <c r="E70" s="45" t="str">
        <f>+IFERROR(VLOOKUP(B70,RRHH!H:J,3,0),"RUN No encontrado en RRHH")</f>
        <v>RUN No encontrado en RRHH</v>
      </c>
      <c r="F70" s="7" t="str">
        <f>+IFERROR(VLOOKUP(G70,Diccionarios!$C$3:$D$66,2,0),"No Valido")</f>
        <v>No Valido</v>
      </c>
      <c r="G70" s="1"/>
      <c r="H70" s="7" t="str">
        <f>+IFERROR(VLOOKUP(I70,Diccionarios!G:J,2,0),"Act. No Ident")</f>
        <v>Act. No Ident</v>
      </c>
      <c r="I70" s="6"/>
      <c r="J70" s="6"/>
      <c r="K70" s="6"/>
      <c r="L70" s="7">
        <f>+SUMIFS(RRHH!$O:$O,RRHH!$H:$H,'Programación Medica'!B70,RRHH!$L:$L,'Programación Medica'!D70)</f>
        <v>0</v>
      </c>
      <c r="M70" s="31">
        <f t="shared" si="5"/>
        <v>0</v>
      </c>
      <c r="N70" s="7">
        <f>+SUMIF(RRHH!H:H,'Programación Medica'!B70,RRHH!$O:$O)</f>
        <v>0</v>
      </c>
      <c r="O70" s="1">
        <f t="shared" si="21"/>
        <v>0</v>
      </c>
      <c r="P70" s="34">
        <f>IFERROR((IFERROR(VLOOKUP(B70,RRHH!H:U,11,0),0)+IFERROR(VLOOKUP(B70,RRHH!H:U,12,0),0)+IFERROR(VLOOKUP(B70,RRHH!H:U,13,0),0)+IFERROR(VLOOKUP(B70,RRHH!H:U,14,0),0))/5*J70+(251-(IFERROR(VLOOKUP(B70,RRHH!H:U,11,0),0)+IFERROR(VLOOKUP(B70,RRHH!H:U,12,0),0)+IFERROR(VLOOKUP(B70,RRHH!H:U,13,0),0)+IFERROR(VLOOKUP(B70,RRHH!H:U,14,0),0)))/5*(IFERROR(VLOOKUP(B70,RRHH!H:W,15,0),0)+IFERROR(VLOOKUP(B70,RRHH!H:W,16,0),0)+IFERROR(VLOOKUP(B70,RRHH!H:X,17,0),0))/60*J70/N70,0)</f>
        <v>0</v>
      </c>
      <c r="Q70" s="36" t="str">
        <f t="shared" si="6"/>
        <v/>
      </c>
      <c r="R70" s="6"/>
      <c r="S70" t="str">
        <f>+IFERROR(VLOOKUP(H70,Diccionarios!H:I,2,0),"Act. No ident")</f>
        <v>Act. No ident</v>
      </c>
      <c r="T70" s="35" t="str">
        <f>+IFERROR(VLOOKUP(H70,Diccionarios!H:K,4),"No Encontrado")</f>
        <v>No Encontrado</v>
      </c>
      <c r="U70" s="35" t="str">
        <f>+IFERROR(VLOOKUP(F70,Diccionarios!B:E,4),"Seleccione especialidad")</f>
        <v>Esp</v>
      </c>
    </row>
    <row r="71" spans="1:21" x14ac:dyDescent="0.25">
      <c r="A71" s="6"/>
      <c r="B71" s="6"/>
      <c r="C71" s="6"/>
      <c r="D71" s="1"/>
      <c r="E71" s="45" t="str">
        <f>+IFERROR(VLOOKUP(B71,RRHH!H:J,3,0),"RUN No encontrado en RRHH")</f>
        <v>RUN No encontrado en RRHH</v>
      </c>
      <c r="F71" s="7" t="str">
        <f>+IFERROR(VLOOKUP(G71,Diccionarios!$C$3:$D$66,2,0),"No Valido")</f>
        <v>No Valido</v>
      </c>
      <c r="G71" s="1"/>
      <c r="H71" s="7" t="str">
        <f>+IFERROR(VLOOKUP(I71,Diccionarios!G:J,2,0),"Act. No Ident")</f>
        <v>Act. No Ident</v>
      </c>
      <c r="I71" s="6"/>
      <c r="J71" s="6"/>
      <c r="K71" s="6"/>
      <c r="L71" s="7">
        <f>+SUMIFS(RRHH!$O:$O,RRHH!$H:$H,'Programación Medica'!B71,RRHH!$L:$L,'Programación Medica'!D71)</f>
        <v>0</v>
      </c>
      <c r="M71" s="31">
        <f t="shared" ref="M71:M72" si="22">+IFERROR(J71/L71,0)</f>
        <v>0</v>
      </c>
      <c r="N71" s="7">
        <f>+SUMIF(RRHH!H:H,'Programación Medica'!B71,RRHH!$O:$O)</f>
        <v>0</v>
      </c>
      <c r="O71" s="1">
        <f t="shared" si="21"/>
        <v>0</v>
      </c>
      <c r="P71" s="34">
        <f>IFERROR((IFERROR(VLOOKUP(B71,RRHH!H:U,11,0),0)+IFERROR(VLOOKUP(B71,RRHH!H:U,12,0),0)+IFERROR(VLOOKUP(B71,RRHH!H:U,13,0),0)+IFERROR(VLOOKUP(B71,RRHH!H:U,14,0),0))/5*J71+(251-(IFERROR(VLOOKUP(B71,RRHH!H:U,11,0),0)+IFERROR(VLOOKUP(B71,RRHH!H:U,12,0),0)+IFERROR(VLOOKUP(B71,RRHH!H:U,13,0),0)+IFERROR(VLOOKUP(B71,RRHH!H:U,14,0),0)))/5*(IFERROR(VLOOKUP(B71,RRHH!H:W,15,0),0)+IFERROR(VLOOKUP(B71,RRHH!H:W,16,0),0)+IFERROR(VLOOKUP(B71,RRHH!H:X,17,0),0))/60*J71/N71,0)</f>
        <v>0</v>
      </c>
      <c r="Q71" s="36" t="str">
        <f t="shared" ref="Q71:Q72" si="23">+IF(S71="R",IFERROR((J71*50.1-P71)*K71,""),"")</f>
        <v/>
      </c>
      <c r="R71" s="6"/>
      <c r="S71" t="str">
        <f>+IFERROR(VLOOKUP(H71,Diccionarios!H:I,2,0),"Act. No ident")</f>
        <v>Act. No ident</v>
      </c>
      <c r="T71" s="35" t="str">
        <f>+IFERROR(VLOOKUP(H71,Diccionarios!H:K,4),"No Encontrado")</f>
        <v>No Encontrado</v>
      </c>
      <c r="U71" s="35" t="str">
        <f>+IFERROR(VLOOKUP(F71,Diccionarios!B:E,4),"Seleccione especialidad")</f>
        <v>Esp</v>
      </c>
    </row>
    <row r="72" spans="1:21" x14ac:dyDescent="0.25">
      <c r="A72" s="6"/>
      <c r="B72" s="6"/>
      <c r="C72" s="6"/>
      <c r="D72" s="1"/>
      <c r="E72" s="45" t="str">
        <f>+IFERROR(VLOOKUP(B72,RRHH!H:J,3,0),"RUN No encontrado en RRHH")</f>
        <v>RUN No encontrado en RRHH</v>
      </c>
      <c r="F72" s="7" t="str">
        <f>+IFERROR(VLOOKUP(G72,Diccionarios!$C$3:$D$66,2,0),"No Valido")</f>
        <v>No Valido</v>
      </c>
      <c r="G72" s="1"/>
      <c r="H72" s="7" t="str">
        <f>+IFERROR(VLOOKUP(I72,Diccionarios!G:J,2,0),"Act. No Ident")</f>
        <v>Act. No Ident</v>
      </c>
      <c r="I72" s="61"/>
      <c r="J72" s="6"/>
      <c r="K72" s="6"/>
      <c r="L72" s="7">
        <f>+SUMIFS(RRHH!$O:$O,RRHH!$H:$H,'Programación Medica'!B72,RRHH!$L:$L,'Programación Medica'!D72)</f>
        <v>0</v>
      </c>
      <c r="M72" s="31">
        <f t="shared" si="22"/>
        <v>0</v>
      </c>
      <c r="N72" s="7">
        <f>+SUMIF(RRHH!H:H,'Programación Medica'!B72,RRHH!$O:$O)</f>
        <v>0</v>
      </c>
      <c r="O72" s="1">
        <f t="shared" si="21"/>
        <v>0</v>
      </c>
      <c r="P72" s="34">
        <f>IFERROR((IFERROR(VLOOKUP(B72,RRHH!H:U,11,0),0)+IFERROR(VLOOKUP(B72,RRHH!H:U,12,0),0)+IFERROR(VLOOKUP(B72,RRHH!H:U,13,0),0)+IFERROR(VLOOKUP(B72,RRHH!H:U,14,0),0))/5*J72+(251-(IFERROR(VLOOKUP(B72,RRHH!H:U,11,0),0)+IFERROR(VLOOKUP(B72,RRHH!H:U,12,0),0)+IFERROR(VLOOKUP(B72,RRHH!H:U,13,0),0)+IFERROR(VLOOKUP(B72,RRHH!H:U,14,0),0)))/5*(IFERROR(VLOOKUP(B72,RRHH!H:W,15,0),0)+IFERROR(VLOOKUP(B72,RRHH!H:W,16,0),0)+IFERROR(VLOOKUP(B72,RRHH!H:X,17,0),0))/60*J72/N72,0)</f>
        <v>0</v>
      </c>
      <c r="Q72" s="36" t="str">
        <f t="shared" si="23"/>
        <v/>
      </c>
      <c r="R72" s="6"/>
      <c r="S72" t="str">
        <f>+IFERROR(VLOOKUP(H72,Diccionarios!H:I,2,0),"Act. No ident")</f>
        <v>Act. No ident</v>
      </c>
      <c r="T72" s="35" t="str">
        <f>+IFERROR(VLOOKUP(H72,Diccionarios!H:K,4),"No Encontrado")</f>
        <v>No Encontrado</v>
      </c>
      <c r="U72" s="35" t="str">
        <f>+IFERROR(VLOOKUP(F72,Diccionarios!B:E,4),"Seleccione especialidad")</f>
        <v>Esp</v>
      </c>
    </row>
    <row r="73" spans="1:21" x14ac:dyDescent="0.25">
      <c r="A73" s="6"/>
      <c r="B73" s="6"/>
      <c r="C73" s="6"/>
      <c r="D73" s="1"/>
      <c r="E73" s="45" t="str">
        <f>+IFERROR(VLOOKUP(B73,RRHH!H:J,3,0),"RUN No encontrado en RRHH")</f>
        <v>RUN No encontrado en RRHH</v>
      </c>
      <c r="F73" s="7" t="str">
        <f>+IFERROR(VLOOKUP(G73,Diccionarios!$C$3:$D$66,2,0),"No Valido")</f>
        <v>No Valido</v>
      </c>
      <c r="G73" s="1"/>
      <c r="H73" s="7" t="str">
        <f>+IFERROR(VLOOKUP(I73,Diccionarios!G:J,2,0),"Act. No Ident")</f>
        <v>Act. No Ident</v>
      </c>
      <c r="I73" s="6"/>
      <c r="J73" s="6"/>
      <c r="K73" s="6"/>
      <c r="L73" s="7">
        <f>+SUMIFS(RRHH!$O:$O,RRHH!$H:$H,'Programación Medica'!B73,RRHH!$L:$L,'Programación Medica'!D73)</f>
        <v>0</v>
      </c>
      <c r="M73" s="31">
        <f t="shared" ref="M73" si="24">+IFERROR(J73/L73,0)</f>
        <v>0</v>
      </c>
      <c r="N73" s="7">
        <f>+SUMIF(RRHH!H:H,'Programación Medica'!B73,RRHH!$O:$O)</f>
        <v>0</v>
      </c>
      <c r="O73" s="1">
        <f t="shared" si="21"/>
        <v>0</v>
      </c>
      <c r="P73" s="34">
        <f>IFERROR((IFERROR(VLOOKUP(B73,RRHH!H:U,11,0),0)+IFERROR(VLOOKUP(B73,RRHH!H:U,12,0),0)+IFERROR(VLOOKUP(B73,RRHH!H:U,13,0),0)+IFERROR(VLOOKUP(B73,RRHH!H:U,14,0),0))/5*J73+(251-(IFERROR(VLOOKUP(B73,RRHH!H:U,11,0),0)+IFERROR(VLOOKUP(B73,RRHH!H:U,12,0),0)+IFERROR(VLOOKUP(B73,RRHH!H:U,13,0),0)+IFERROR(VLOOKUP(B73,RRHH!H:U,14,0),0)))/5*(IFERROR(VLOOKUP(B73,RRHH!H:W,15,0),0)+IFERROR(VLOOKUP(B73,RRHH!H:W,16,0),0)+IFERROR(VLOOKUP(B73,RRHH!H:X,17,0),0))/60*J73/N73,0)</f>
        <v>0</v>
      </c>
      <c r="Q73" s="36" t="str">
        <f t="shared" ref="Q73" si="25">+IF(S73="R",IFERROR((J73*50.1-P73)*K73,""),"")</f>
        <v/>
      </c>
      <c r="R73" s="6"/>
      <c r="S73" t="str">
        <f>+IFERROR(VLOOKUP(H73,Diccionarios!H:I,2,0),"Act. No ident")</f>
        <v>Act. No ident</v>
      </c>
      <c r="T73" s="35" t="str">
        <f>+IFERROR(VLOOKUP(H73,Diccionarios!H:K,4),"No Encontrado")</f>
        <v>No Encontrado</v>
      </c>
      <c r="U73" s="35" t="str">
        <f>+IFERROR(VLOOKUP(F73,Diccionarios!B:E,4),"Seleccione especialidad")</f>
        <v>Esp</v>
      </c>
    </row>
    <row r="74" spans="1:21" x14ac:dyDescent="0.25">
      <c r="A74" s="6"/>
      <c r="B74" s="6"/>
      <c r="C74" s="6"/>
      <c r="D74" s="1"/>
      <c r="E74" s="45" t="str">
        <f>+IFERROR(VLOOKUP(B74,RRHH!H:J,3,0),"RUN No encontrado en RRHH")</f>
        <v>RUN No encontrado en RRHH</v>
      </c>
      <c r="F74" s="7" t="str">
        <f>+IFERROR(VLOOKUP(G74,Diccionarios!$C$3:$D$66,2,0),"No Valido")</f>
        <v>No Valido</v>
      </c>
      <c r="G74" s="1"/>
      <c r="H74" s="7" t="str">
        <f>+IFERROR(VLOOKUP(I74,Diccionarios!G:J,2,0),"Act. No Ident")</f>
        <v>Act. No Ident</v>
      </c>
      <c r="I74" s="6"/>
      <c r="J74" s="6"/>
      <c r="K74" s="6"/>
      <c r="L74" s="7">
        <f>+SUMIFS(RRHH!$O:$O,RRHH!$H:$H,'Programación Medica'!B74,RRHH!$L:$L,'Programación Medica'!D74)</f>
        <v>0</v>
      </c>
      <c r="M74" s="31">
        <f t="shared" ref="M74" si="26">+IFERROR(J74/L74,0)</f>
        <v>0</v>
      </c>
      <c r="N74" s="7">
        <f>+SUMIF(RRHH!H:H,'Programación Medica'!B74,RRHH!$O:$O)</f>
        <v>0</v>
      </c>
      <c r="O74" s="1">
        <f t="shared" si="21"/>
        <v>0</v>
      </c>
      <c r="P74" s="34">
        <f>IFERROR((IFERROR(VLOOKUP(B74,RRHH!H:U,11,0),0)+IFERROR(VLOOKUP(B74,RRHH!H:U,12,0),0)+IFERROR(VLOOKUP(B74,RRHH!H:U,13,0),0)+IFERROR(VLOOKUP(B74,RRHH!H:U,14,0),0))/5*J74+(251-(IFERROR(VLOOKUP(B74,RRHH!H:U,11,0),0)+IFERROR(VLOOKUP(B74,RRHH!H:U,12,0),0)+IFERROR(VLOOKUP(B74,RRHH!H:U,13,0),0)+IFERROR(VLOOKUP(B74,RRHH!H:U,14,0),0)))/5*(IFERROR(VLOOKUP(B74,RRHH!H:W,15,0),0)+IFERROR(VLOOKUP(B74,RRHH!H:W,16,0),0)+IFERROR(VLOOKUP(B74,RRHH!H:X,17,0),0))/60*J74/N74,0)</f>
        <v>0</v>
      </c>
      <c r="Q74" s="36" t="str">
        <f t="shared" ref="Q74" si="27">+IF(S74="R",IFERROR((J74*50.1-P74)*K74,""),"")</f>
        <v/>
      </c>
      <c r="R74" s="6"/>
      <c r="S74" t="str">
        <f>+IFERROR(VLOOKUP(H74,Diccionarios!H:I,2,0),"Act. No ident")</f>
        <v>Act. No ident</v>
      </c>
      <c r="T74" s="35" t="str">
        <f>+IFERROR(VLOOKUP(H74,Diccionarios!H:K,4),"No Encontrado")</f>
        <v>No Encontrado</v>
      </c>
      <c r="U74" s="35" t="str">
        <f>+IFERROR(VLOOKUP(F74,Diccionarios!B:E,4),"Seleccione especialidad")</f>
        <v>Esp</v>
      </c>
    </row>
    <row r="75" spans="1:21" x14ac:dyDescent="0.25">
      <c r="A75" s="6"/>
      <c r="B75" s="6"/>
      <c r="C75" s="6"/>
      <c r="D75" s="1"/>
      <c r="E75" s="45" t="str">
        <f>+IFERROR(VLOOKUP(B75,RRHH!H:J,3,0),"RUN No encontrado en RRHH")</f>
        <v>RUN No encontrado en RRHH</v>
      </c>
      <c r="F75" s="7" t="str">
        <f>+IFERROR(VLOOKUP(G75,Diccionarios!$C$3:$D$66,2,0),"No Valido")</f>
        <v>No Valido</v>
      </c>
      <c r="G75" s="1"/>
      <c r="H75" s="7" t="str">
        <f>+IFERROR(VLOOKUP(I75,Diccionarios!G:J,2,0),"Act. No Ident")</f>
        <v>Act. No Ident</v>
      </c>
      <c r="I75" s="6"/>
      <c r="J75" s="6"/>
      <c r="K75" s="6"/>
      <c r="L75" s="7">
        <f>+SUMIFS(RRHH!$O:$O,RRHH!$H:$H,'Programación Medica'!B75,RRHH!$L:$L,'Programación Medica'!D75)</f>
        <v>0</v>
      </c>
      <c r="M75" s="31">
        <f t="shared" ref="M75:M78" si="28">+IFERROR(J75/L75,0)</f>
        <v>0</v>
      </c>
      <c r="N75" s="7">
        <f>+SUMIF(RRHH!H:H,'Programación Medica'!B75,RRHH!$O:$O)</f>
        <v>0</v>
      </c>
      <c r="O75" s="1">
        <f t="shared" si="21"/>
        <v>0</v>
      </c>
      <c r="P75" s="34">
        <f>IFERROR((IFERROR(VLOOKUP(B75,RRHH!H:U,11,0),0)+IFERROR(VLOOKUP(B75,RRHH!H:U,12,0),0)+IFERROR(VLOOKUP(B75,RRHH!H:U,13,0),0)+IFERROR(VLOOKUP(B75,RRHH!H:U,14,0),0))/5*J75+(251-(IFERROR(VLOOKUP(B75,RRHH!H:U,11,0),0)+IFERROR(VLOOKUP(B75,RRHH!H:U,12,0),0)+IFERROR(VLOOKUP(B75,RRHH!H:U,13,0),0)+IFERROR(VLOOKUP(B75,RRHH!H:U,14,0),0)))/5*(IFERROR(VLOOKUP(B75,RRHH!H:W,15,0),0)+IFERROR(VLOOKUP(B75,RRHH!H:W,16,0),0)+IFERROR(VLOOKUP(B75,RRHH!H:X,17,0),0))/60*J75/N75,0)</f>
        <v>0</v>
      </c>
      <c r="Q75" s="36" t="str">
        <f t="shared" ref="Q75:Q78" si="29">+IF(S75="R",IFERROR((J75*50.1-P75)*K75,""),"")</f>
        <v/>
      </c>
      <c r="R75" s="6"/>
      <c r="S75" t="str">
        <f>+IFERROR(VLOOKUP(H75,Diccionarios!H:I,2,0),"Act. No ident")</f>
        <v>Act. No ident</v>
      </c>
      <c r="T75" s="35" t="str">
        <f>+IFERROR(VLOOKUP(H75,Diccionarios!H:K,4),"No Encontrado")</f>
        <v>No Encontrado</v>
      </c>
      <c r="U75" s="35" t="str">
        <f>+IFERROR(VLOOKUP(F75,Diccionarios!B:E,4),"Seleccione especialidad")</f>
        <v>Esp</v>
      </c>
    </row>
    <row r="76" spans="1:21" x14ac:dyDescent="0.25">
      <c r="A76" s="6"/>
      <c r="B76" s="6"/>
      <c r="C76" s="6"/>
      <c r="D76" s="1"/>
      <c r="E76" s="45" t="str">
        <f>+IFERROR(VLOOKUP(B76,RRHH!H:J,3,0),"RUN No encontrado en RRHH")</f>
        <v>RUN No encontrado en RRHH</v>
      </c>
      <c r="F76" s="7" t="str">
        <f>+IFERROR(VLOOKUP(G76,Diccionarios!$C$3:$D$66,2,0),"No Valido")</f>
        <v>No Valido</v>
      </c>
      <c r="G76" s="1"/>
      <c r="H76" s="7" t="str">
        <f>+IFERROR(VLOOKUP(I76,Diccionarios!G:J,2,0),"Act. No Ident")</f>
        <v>Act. No Ident</v>
      </c>
      <c r="I76" s="6"/>
      <c r="J76" s="6"/>
      <c r="K76" s="6"/>
      <c r="L76" s="7">
        <f>+SUMIFS(RRHH!$O:$O,RRHH!$H:$H,'Programación Medica'!B76,RRHH!$L:$L,'Programación Medica'!D76)</f>
        <v>0</v>
      </c>
      <c r="M76" s="31">
        <f t="shared" si="28"/>
        <v>0</v>
      </c>
      <c r="N76" s="7">
        <f>+SUMIF(RRHH!H:H,'Programación Medica'!B76,RRHH!$O:$O)</f>
        <v>0</v>
      </c>
      <c r="O76" s="1">
        <f t="shared" si="21"/>
        <v>0</v>
      </c>
      <c r="P76" s="34">
        <f>IFERROR((IFERROR(VLOOKUP(B76,RRHH!H:U,11,0),0)+IFERROR(VLOOKUP(B76,RRHH!H:U,12,0),0)+IFERROR(VLOOKUP(B76,RRHH!H:U,13,0),0)+IFERROR(VLOOKUP(B76,RRHH!H:U,14,0),0))/5*J76+(251-(IFERROR(VLOOKUP(B76,RRHH!H:U,11,0),0)+IFERROR(VLOOKUP(B76,RRHH!H:U,12,0),0)+IFERROR(VLOOKUP(B76,RRHH!H:U,13,0),0)+IFERROR(VLOOKUP(B76,RRHH!H:U,14,0),0)))/5*(IFERROR(VLOOKUP(B76,RRHH!H:W,15,0),0)+IFERROR(VLOOKUP(B76,RRHH!H:W,16,0),0)+IFERROR(VLOOKUP(B76,RRHH!H:X,17,0),0))/60*J76/N76,0)</f>
        <v>0</v>
      </c>
      <c r="Q76" s="36" t="str">
        <f t="shared" si="29"/>
        <v/>
      </c>
      <c r="R76" s="6"/>
      <c r="S76" t="str">
        <f>+IFERROR(VLOOKUP(H76,Diccionarios!H:I,2,0),"Act. No ident")</f>
        <v>Act. No ident</v>
      </c>
      <c r="T76" s="35" t="str">
        <f>+IFERROR(VLOOKUP(H76,Diccionarios!H:K,4),"No Encontrado")</f>
        <v>No Encontrado</v>
      </c>
      <c r="U76" s="35" t="str">
        <f>+IFERROR(VLOOKUP(F76,Diccionarios!B:E,4),"Seleccione especialidad")</f>
        <v>Esp</v>
      </c>
    </row>
    <row r="77" spans="1:21" x14ac:dyDescent="0.25">
      <c r="A77" s="6"/>
      <c r="B77" s="6"/>
      <c r="C77" s="6"/>
      <c r="D77" s="1"/>
      <c r="E77" s="45" t="str">
        <f>+IFERROR(VLOOKUP(B77,RRHH!H:J,3,0),"RUN No encontrado en RRHH")</f>
        <v>RUN No encontrado en RRHH</v>
      </c>
      <c r="F77" s="7" t="str">
        <f>+IFERROR(VLOOKUP(G77,Diccionarios!$C$3:$D$66,2,0),"No Valido")</f>
        <v>No Valido</v>
      </c>
      <c r="G77" s="1"/>
      <c r="H77" s="7" t="str">
        <f>+IFERROR(VLOOKUP(I77,Diccionarios!G:J,2,0),"Act. No Ident")</f>
        <v>Act. No Ident</v>
      </c>
      <c r="I77" s="6"/>
      <c r="J77" s="6"/>
      <c r="K77" s="6"/>
      <c r="L77" s="7">
        <f>+SUMIFS(RRHH!$O:$O,RRHH!$H:$H,'Programación Medica'!B77,RRHH!$L:$L,'Programación Medica'!D77)</f>
        <v>0</v>
      </c>
      <c r="M77" s="31">
        <f t="shared" si="28"/>
        <v>0</v>
      </c>
      <c r="N77" s="7">
        <f>+SUMIF(RRHH!H:H,'Programación Medica'!B77,RRHH!$O:$O)</f>
        <v>0</v>
      </c>
      <c r="O77" s="1">
        <f t="shared" si="21"/>
        <v>0</v>
      </c>
      <c r="P77" s="34">
        <f>IFERROR((IFERROR(VLOOKUP(B77,RRHH!H:U,11,0),0)+IFERROR(VLOOKUP(B77,RRHH!H:U,12,0),0)+IFERROR(VLOOKUP(B77,RRHH!H:U,13,0),0)+IFERROR(VLOOKUP(B77,RRHH!H:U,14,0),0))/5*J77+(251-(IFERROR(VLOOKUP(B77,RRHH!H:U,11,0),0)+IFERROR(VLOOKUP(B77,RRHH!H:U,12,0),0)+IFERROR(VLOOKUP(B77,RRHH!H:U,13,0),0)+IFERROR(VLOOKUP(B77,RRHH!H:U,14,0),0)))/5*(IFERROR(VLOOKUP(B77,RRHH!H:W,15,0),0)+IFERROR(VLOOKUP(B77,RRHH!H:W,16,0),0)+IFERROR(VLOOKUP(B77,RRHH!H:X,17,0),0))/60*J77/N77,0)</f>
        <v>0</v>
      </c>
      <c r="Q77" s="36" t="str">
        <f t="shared" si="29"/>
        <v/>
      </c>
      <c r="R77" s="6"/>
      <c r="S77" t="str">
        <f>+IFERROR(VLOOKUP(H77,Diccionarios!H:I,2,0),"Act. No ident")</f>
        <v>Act. No ident</v>
      </c>
      <c r="T77" s="35" t="str">
        <f>+IFERROR(VLOOKUP(H77,Diccionarios!H:K,4),"No Encontrado")</f>
        <v>No Encontrado</v>
      </c>
      <c r="U77" s="35" t="str">
        <f>+IFERROR(VLOOKUP(F77,Diccionarios!B:E,4),"Seleccione especialidad")</f>
        <v>Esp</v>
      </c>
    </row>
    <row r="78" spans="1:21" x14ac:dyDescent="0.25">
      <c r="A78" s="6"/>
      <c r="B78" s="6"/>
      <c r="C78" s="6"/>
      <c r="D78" s="1"/>
      <c r="E78" s="45" t="str">
        <f>+IFERROR(VLOOKUP(B78,RRHH!H:J,3,0),"RUN No encontrado en RRHH")</f>
        <v>RUN No encontrado en RRHH</v>
      </c>
      <c r="F78" s="7" t="str">
        <f>+IFERROR(VLOOKUP(G78,Diccionarios!$C$3:$D$66,2,0),"No Valido")</f>
        <v>No Valido</v>
      </c>
      <c r="G78" s="1"/>
      <c r="H78" s="7" t="str">
        <f>+IFERROR(VLOOKUP(I78,Diccionarios!G:J,2,0),"Act. No Ident")</f>
        <v>Act. No Ident</v>
      </c>
      <c r="I78" s="61"/>
      <c r="J78" s="6"/>
      <c r="K78" s="6"/>
      <c r="L78" s="7">
        <f>+SUMIFS(RRHH!$O:$O,RRHH!$H:$H,'Programación Medica'!B78,RRHH!$L:$L,'Programación Medica'!D78)</f>
        <v>0</v>
      </c>
      <c r="M78" s="31">
        <f t="shared" si="28"/>
        <v>0</v>
      </c>
      <c r="N78" s="7">
        <f>+SUMIF(RRHH!H:H,'Programación Medica'!B78,RRHH!$O:$O)</f>
        <v>0</v>
      </c>
      <c r="O78" s="1">
        <f t="shared" si="21"/>
        <v>0</v>
      </c>
      <c r="P78" s="34">
        <f>IFERROR((IFERROR(VLOOKUP(B78,RRHH!H:U,11,0),0)+IFERROR(VLOOKUP(B78,RRHH!H:U,12,0),0)+IFERROR(VLOOKUP(B78,RRHH!H:U,13,0),0)+IFERROR(VLOOKUP(B78,RRHH!H:U,14,0),0))/5*J78+(251-(IFERROR(VLOOKUP(B78,RRHH!H:U,11,0),0)+IFERROR(VLOOKUP(B78,RRHH!H:U,12,0),0)+IFERROR(VLOOKUP(B78,RRHH!H:U,13,0),0)+IFERROR(VLOOKUP(B78,RRHH!H:U,14,0),0)))/5*(IFERROR(VLOOKUP(B78,RRHH!H:W,15,0),0)+IFERROR(VLOOKUP(B78,RRHH!H:W,16,0),0)+IFERROR(VLOOKUP(B78,RRHH!H:X,17,0),0))/60*J78/N78,0)</f>
        <v>0</v>
      </c>
      <c r="Q78" s="36" t="str">
        <f t="shared" si="29"/>
        <v/>
      </c>
      <c r="R78" s="6"/>
      <c r="S78" t="str">
        <f>+IFERROR(VLOOKUP(H78,Diccionarios!H:I,2,0),"Act. No ident")</f>
        <v>Act. No ident</v>
      </c>
      <c r="T78" s="35" t="str">
        <f>+IFERROR(VLOOKUP(H78,Diccionarios!H:K,4),"No Encontrado")</f>
        <v>No Encontrado</v>
      </c>
      <c r="U78" s="35" t="str">
        <f>+IFERROR(VLOOKUP(F78,Diccionarios!B:E,4),"Seleccione especialidad")</f>
        <v>Esp</v>
      </c>
    </row>
    <row r="79" spans="1:21" x14ac:dyDescent="0.25">
      <c r="A79" s="6"/>
      <c r="B79" s="6"/>
      <c r="C79" s="6"/>
      <c r="D79" s="1"/>
      <c r="E79" s="45" t="str">
        <f>+IFERROR(VLOOKUP(B79,RRHH!H:J,3,0),"RUN No encontrado en RRHH")</f>
        <v>RUN No encontrado en RRHH</v>
      </c>
      <c r="F79" s="7" t="str">
        <f>+IFERROR(VLOOKUP(G79,Diccionarios!$C$3:$D$66,2,0),"No Valido")</f>
        <v>No Valido</v>
      </c>
      <c r="G79" s="1"/>
      <c r="H79" s="7" t="str">
        <f>+IFERROR(VLOOKUP(I79,Diccionarios!G:J,2,0),"Act. No Ident")</f>
        <v>Act. No Ident</v>
      </c>
      <c r="I79" s="6"/>
      <c r="J79" s="6"/>
      <c r="K79" s="6"/>
      <c r="L79" s="7">
        <f>+SUMIFS(RRHH!$O:$O,RRHH!$H:$H,'Programación Medica'!B79,RRHH!$L:$L,'Programación Medica'!D79)</f>
        <v>0</v>
      </c>
      <c r="M79" s="31">
        <f t="shared" ref="M79" si="30">+IFERROR(J79/L79,0)</f>
        <v>0</v>
      </c>
      <c r="N79" s="7">
        <f>+SUMIF(RRHH!H:H,'Programación Medica'!B79,RRHH!$O:$O)</f>
        <v>0</v>
      </c>
      <c r="O79" s="1">
        <f t="shared" si="21"/>
        <v>0</v>
      </c>
      <c r="P79" s="34">
        <f>IFERROR((IFERROR(VLOOKUP(B79,RRHH!H:U,11,0),0)+IFERROR(VLOOKUP(B79,RRHH!H:U,12,0),0)+IFERROR(VLOOKUP(B79,RRHH!H:U,13,0),0)+IFERROR(VLOOKUP(B79,RRHH!H:U,14,0),0))/5*J79+(251-(IFERROR(VLOOKUP(B79,RRHH!H:U,11,0),0)+IFERROR(VLOOKUP(B79,RRHH!H:U,12,0),0)+IFERROR(VLOOKUP(B79,RRHH!H:U,13,0),0)+IFERROR(VLOOKUP(B79,RRHH!H:U,14,0),0)))/5*(IFERROR(VLOOKUP(B79,RRHH!H:W,15,0),0)+IFERROR(VLOOKUP(B79,RRHH!H:W,16,0),0)+IFERROR(VLOOKUP(B79,RRHH!H:X,17,0),0))/60*J79/N79,0)</f>
        <v>0</v>
      </c>
      <c r="Q79" s="36" t="str">
        <f t="shared" ref="Q79" si="31">+IF(S79="R",IFERROR((J79*50.1-P79)*K79,""),"")</f>
        <v/>
      </c>
      <c r="R79" s="6"/>
      <c r="S79" t="str">
        <f>+IFERROR(VLOOKUP(H79,Diccionarios!H:I,2,0),"Act. No ident")</f>
        <v>Act. No ident</v>
      </c>
      <c r="T79" s="35" t="str">
        <f>+IFERROR(VLOOKUP(H79,Diccionarios!H:K,4),"No Encontrado")</f>
        <v>No Encontrado</v>
      </c>
      <c r="U79" s="35" t="str">
        <f>+IFERROR(VLOOKUP(F79,Diccionarios!B:E,4),"Seleccione especialidad")</f>
        <v>Esp</v>
      </c>
    </row>
    <row r="80" spans="1:21" x14ac:dyDescent="0.25">
      <c r="A80" s="6"/>
      <c r="B80" s="6"/>
      <c r="C80" s="6"/>
      <c r="D80" s="1"/>
      <c r="E80" s="45" t="str">
        <f>+IFERROR(VLOOKUP(B80,RRHH!H:J,3,0),"RUN No encontrado en RRHH")</f>
        <v>RUN No encontrado en RRHH</v>
      </c>
      <c r="F80" s="7" t="str">
        <f>+IFERROR(VLOOKUP(G80,Diccionarios!$C$3:$D$66,2,0),"No Valido")</f>
        <v>No Valido</v>
      </c>
      <c r="G80" s="1"/>
      <c r="H80" s="7" t="str">
        <f>+IFERROR(VLOOKUP(I80,Diccionarios!G:J,2,0),"Act. No Ident")</f>
        <v>Act. No Ident</v>
      </c>
      <c r="I80" s="6"/>
      <c r="J80" s="6"/>
      <c r="K80" s="6"/>
      <c r="L80" s="7">
        <f>+SUMIFS(RRHH!$O:$O,RRHH!$H:$H,'Programación Medica'!B80,RRHH!$L:$L,'Programación Medica'!D80)</f>
        <v>0</v>
      </c>
      <c r="M80" s="31">
        <f t="shared" ref="M80" si="32">+IFERROR(J80/L80,0)</f>
        <v>0</v>
      </c>
      <c r="N80" s="7">
        <f>+SUMIF(RRHH!H:H,'Programación Medica'!B80,RRHH!$O:$O)</f>
        <v>0</v>
      </c>
      <c r="O80" s="1">
        <f t="shared" si="21"/>
        <v>0</v>
      </c>
      <c r="P80" s="34">
        <f>IFERROR((IFERROR(VLOOKUP(B80,RRHH!H:U,11,0),0)+IFERROR(VLOOKUP(B80,RRHH!H:U,12,0),0)+IFERROR(VLOOKUP(B80,RRHH!H:U,13,0),0)+IFERROR(VLOOKUP(B80,RRHH!H:U,14,0),0))/5*J80+(251-(IFERROR(VLOOKUP(B80,RRHH!H:U,11,0),0)+IFERROR(VLOOKUP(B80,RRHH!H:U,12,0),0)+IFERROR(VLOOKUP(B80,RRHH!H:U,13,0),0)+IFERROR(VLOOKUP(B80,RRHH!H:U,14,0),0)))/5*(IFERROR(VLOOKUP(B80,RRHH!H:W,15,0),0)+IFERROR(VLOOKUP(B80,RRHH!H:W,16,0),0)+IFERROR(VLOOKUP(B80,RRHH!H:X,17,0),0))/60*J80/N80,0)</f>
        <v>0</v>
      </c>
      <c r="Q80" s="36" t="str">
        <f t="shared" ref="Q80" si="33">+IF(S80="R",IFERROR((J80*50.1-P80)*K80,""),"")</f>
        <v/>
      </c>
      <c r="R80" s="6"/>
      <c r="S80" t="str">
        <f>+IFERROR(VLOOKUP(H80,Diccionarios!H:I,2,0),"Act. No ident")</f>
        <v>Act. No ident</v>
      </c>
      <c r="T80" s="35" t="str">
        <f>+IFERROR(VLOOKUP(H80,Diccionarios!H:K,4),"No Encontrado")</f>
        <v>No Encontrado</v>
      </c>
      <c r="U80" s="35" t="str">
        <f>+IFERROR(VLOOKUP(F80,Diccionarios!B:E,4),"Seleccione especialidad")</f>
        <v>Esp</v>
      </c>
    </row>
    <row r="81" spans="1:21" x14ac:dyDescent="0.25">
      <c r="A81" s="6"/>
      <c r="B81" s="6"/>
      <c r="C81" s="6"/>
      <c r="D81" s="1"/>
      <c r="E81" s="45" t="str">
        <f>+IFERROR(VLOOKUP(B81,RRHH!H:J,3,0),"RUN No encontrado en RRHH")</f>
        <v>RUN No encontrado en RRHH</v>
      </c>
      <c r="F81" s="7" t="str">
        <f>+IFERROR(VLOOKUP(G81,Diccionarios!$C$3:$D$66,2,0),"No Valido")</f>
        <v>No Valido</v>
      </c>
      <c r="G81" s="1"/>
      <c r="H81" s="7" t="str">
        <f>+IFERROR(VLOOKUP(I81,Diccionarios!G:J,2,0),"Act. No Ident")</f>
        <v>Act. No Ident</v>
      </c>
      <c r="I81" s="6"/>
      <c r="J81" s="6"/>
      <c r="K81" s="6"/>
      <c r="L81" s="7">
        <f>+SUMIFS(RRHH!$O:$O,RRHH!$H:$H,'Programación Medica'!B81,RRHH!$L:$L,'Programación Medica'!D81)</f>
        <v>0</v>
      </c>
      <c r="M81" s="31">
        <f t="shared" ref="M81" si="34">+IFERROR(J81/L81,0)</f>
        <v>0</v>
      </c>
      <c r="N81" s="7">
        <f>+SUMIF(RRHH!H:H,'Programación Medica'!B81,RRHH!$O:$O)</f>
        <v>0</v>
      </c>
      <c r="O81" s="1">
        <f t="shared" si="21"/>
        <v>0</v>
      </c>
      <c r="P81" s="34">
        <f>IFERROR((IFERROR(VLOOKUP(B81,RRHH!H:U,11,0),0)+IFERROR(VLOOKUP(B81,RRHH!H:U,12,0),0)+IFERROR(VLOOKUP(B81,RRHH!H:U,13,0),0)+IFERROR(VLOOKUP(B81,RRHH!H:U,14,0),0))/5*J81+(251-(IFERROR(VLOOKUP(B81,RRHH!H:U,11,0),0)+IFERROR(VLOOKUP(B81,RRHH!H:U,12,0),0)+IFERROR(VLOOKUP(B81,RRHH!H:U,13,0),0)+IFERROR(VLOOKUP(B81,RRHH!H:U,14,0),0)))/5*(IFERROR(VLOOKUP(B81,RRHH!H:W,15,0),0)+IFERROR(VLOOKUP(B81,RRHH!H:W,16,0),0)+IFERROR(VLOOKUP(B81,RRHH!H:X,17,0),0))/60*J81/N81,0)</f>
        <v>0</v>
      </c>
      <c r="Q81" s="36" t="str">
        <f t="shared" ref="Q81" si="35">+IF(S81="R",IFERROR((J81*50.1-P81)*K81,""),"")</f>
        <v/>
      </c>
      <c r="R81" s="6"/>
      <c r="S81" t="str">
        <f>+IFERROR(VLOOKUP(H81,Diccionarios!H:I,2,0),"Act. No ident")</f>
        <v>Act. No ident</v>
      </c>
      <c r="T81" s="35" t="str">
        <f>+IFERROR(VLOOKUP(H81,Diccionarios!H:K,4),"No Encontrado")</f>
        <v>No Encontrado</v>
      </c>
      <c r="U81" s="35" t="str">
        <f>+IFERROR(VLOOKUP(F81,Diccionarios!B:E,4),"Seleccione especialidad")</f>
        <v>Esp</v>
      </c>
    </row>
    <row r="82" spans="1:21" x14ac:dyDescent="0.25">
      <c r="A82" s="6"/>
      <c r="B82" s="6"/>
      <c r="C82" s="6"/>
      <c r="D82" s="1"/>
      <c r="E82" s="45" t="str">
        <f>+IFERROR(VLOOKUP(B82,RRHH!H:J,3,0),"RUN No encontrado en RRHH")</f>
        <v>RUN No encontrado en RRHH</v>
      </c>
      <c r="F82" s="7" t="str">
        <f>+IFERROR(VLOOKUP(G82,Diccionarios!$C$3:$D$66,2,0),"No Valido")</f>
        <v>No Valido</v>
      </c>
      <c r="G82" s="1"/>
      <c r="H82" s="7" t="str">
        <f>+IFERROR(VLOOKUP(I82,Diccionarios!G:J,2,0),"Act. No Ident")</f>
        <v>Act. No Ident</v>
      </c>
      <c r="I82" s="6"/>
      <c r="J82" s="6"/>
      <c r="K82" s="6"/>
      <c r="L82" s="7">
        <f>+SUMIFS(RRHH!$O:$O,RRHH!$H:$H,'Programación Medica'!B82,RRHH!$L:$L,'Programación Medica'!D82)</f>
        <v>0</v>
      </c>
      <c r="M82" s="31">
        <f t="shared" si="5"/>
        <v>0</v>
      </c>
      <c r="N82" s="7">
        <f>+SUMIF(RRHH!H:H,'Programación Medica'!B82,RRHH!$O:$O)</f>
        <v>0</v>
      </c>
      <c r="O82" s="1">
        <f t="shared" si="21"/>
        <v>0</v>
      </c>
      <c r="P82" s="34">
        <f>IFERROR((IFERROR(VLOOKUP(B82,RRHH!H:U,11,0),0)+IFERROR(VLOOKUP(B82,RRHH!H:U,12,0),0)+IFERROR(VLOOKUP(B82,RRHH!H:U,13,0),0)+IFERROR(VLOOKUP(B82,RRHH!H:U,14,0),0))/5*J82+(251-(IFERROR(VLOOKUP(B82,RRHH!H:U,11,0),0)+IFERROR(VLOOKUP(B82,RRHH!H:U,12,0),0)+IFERROR(VLOOKUP(B82,RRHH!H:U,13,0),0)+IFERROR(VLOOKUP(B82,RRHH!H:U,14,0),0)))/5*(IFERROR(VLOOKUP(B82,RRHH!H:W,15,0),0)+IFERROR(VLOOKUP(B82,RRHH!H:W,16,0),0)+IFERROR(VLOOKUP(B82,RRHH!H:X,17,0),0))/60*J82/N82,0)</f>
        <v>0</v>
      </c>
      <c r="Q82" s="36" t="str">
        <f t="shared" si="6"/>
        <v/>
      </c>
      <c r="R82" s="6"/>
      <c r="S82" t="str">
        <f>+IFERROR(VLOOKUP(H82,Diccionarios!H:I,2,0),"Act. No ident")</f>
        <v>Act. No ident</v>
      </c>
      <c r="T82" s="35" t="str">
        <f>+IFERROR(VLOOKUP(H82,Diccionarios!H:K,4),"No Encontrado")</f>
        <v>No Encontrado</v>
      </c>
      <c r="U82" s="35" t="str">
        <f>+IFERROR(VLOOKUP(F82,Diccionarios!B:E,4),"Seleccione especialidad")</f>
        <v>Esp</v>
      </c>
    </row>
    <row r="83" spans="1:21" x14ac:dyDescent="0.25">
      <c r="A83" s="6"/>
      <c r="B83" s="6"/>
      <c r="C83" s="6"/>
      <c r="D83" s="1"/>
      <c r="E83" s="45" t="str">
        <f>+IFERROR(VLOOKUP(B83,RRHH!H:J,3,0),"RUN No encontrado en RRHH")</f>
        <v>RUN No encontrado en RRHH</v>
      </c>
      <c r="F83" s="7" t="str">
        <f>+IFERROR(VLOOKUP(G83,Diccionarios!$C$3:$D$66,2,0),"No Valido")</f>
        <v>No Valido</v>
      </c>
      <c r="G83" s="1"/>
      <c r="H83" s="7" t="str">
        <f>+IFERROR(VLOOKUP(I83,Diccionarios!G:J,2,0),"Act. No Ident")</f>
        <v>Act. No Ident</v>
      </c>
      <c r="I83" s="6"/>
      <c r="J83" s="6"/>
      <c r="K83" s="6"/>
      <c r="L83" s="7">
        <f>+SUMIFS(RRHH!$O:$O,RRHH!$H:$H,'Programación Medica'!B83,RRHH!$L:$L,'Programación Medica'!D83)</f>
        <v>0</v>
      </c>
      <c r="M83" s="31">
        <f t="shared" si="5"/>
        <v>0</v>
      </c>
      <c r="N83" s="7">
        <f>+SUMIF(RRHH!H:H,'Programación Medica'!B83,RRHH!$O:$O)</f>
        <v>0</v>
      </c>
      <c r="O83" s="1">
        <f t="shared" si="21"/>
        <v>0</v>
      </c>
      <c r="P83" s="34">
        <f>IFERROR((IFERROR(VLOOKUP(B83,RRHH!H:U,11,0),0)+IFERROR(VLOOKUP(B83,RRHH!H:U,12,0),0)+IFERROR(VLOOKUP(B83,RRHH!H:U,13,0),0)+IFERROR(VLOOKUP(B83,RRHH!H:U,14,0),0))/5*J83+(251-(IFERROR(VLOOKUP(B83,RRHH!H:U,11,0),0)+IFERROR(VLOOKUP(B83,RRHH!H:U,12,0),0)+IFERROR(VLOOKUP(B83,RRHH!H:U,13,0),0)+IFERROR(VLOOKUP(B83,RRHH!H:U,14,0),0)))/5*(IFERROR(VLOOKUP(B83,RRHH!H:W,15,0),0)+IFERROR(VLOOKUP(B83,RRHH!H:W,16,0),0)+IFERROR(VLOOKUP(B83,RRHH!H:X,17,0),0))/60*J83/N83,0)</f>
        <v>0</v>
      </c>
      <c r="Q83" s="36" t="str">
        <f t="shared" si="6"/>
        <v/>
      </c>
      <c r="R83" s="6"/>
      <c r="S83" t="str">
        <f>+IFERROR(VLOOKUP(H83,Diccionarios!H:I,2,0),"Act. No ident")</f>
        <v>Act. No ident</v>
      </c>
      <c r="T83" s="35" t="str">
        <f>+IFERROR(VLOOKUP(H83,Diccionarios!H:K,4),"No Encontrado")</f>
        <v>No Encontrado</v>
      </c>
      <c r="U83" s="35" t="str">
        <f>+IFERROR(VLOOKUP(F83,Diccionarios!B:E,4),"Seleccione especialidad")</f>
        <v>Esp</v>
      </c>
    </row>
    <row r="84" spans="1:21" x14ac:dyDescent="0.25">
      <c r="A84" s="6"/>
      <c r="B84" s="6"/>
      <c r="C84" s="6"/>
      <c r="D84" s="1"/>
      <c r="E84" s="45" t="str">
        <f>+IFERROR(VLOOKUP(B84,RRHH!H:J,3,0),"RUN No encontrado en RRHH")</f>
        <v>RUN No encontrado en RRHH</v>
      </c>
      <c r="F84" s="7" t="str">
        <f>+IFERROR(VLOOKUP(G84,Diccionarios!$C$3:$D$66,2,0),"No Valido")</f>
        <v>No Valido</v>
      </c>
      <c r="G84" s="1"/>
      <c r="H84" s="7" t="str">
        <f>+IFERROR(VLOOKUP(I84,Diccionarios!G:J,2,0),"Act. No Ident")</f>
        <v>Act. No Ident</v>
      </c>
      <c r="I84" s="6"/>
      <c r="J84" s="6"/>
      <c r="K84" s="6"/>
      <c r="L84" s="7">
        <f>+SUMIFS(RRHH!$O:$O,RRHH!$H:$H,'Programación Medica'!B84,RRHH!$L:$L,'Programación Medica'!D84)</f>
        <v>0</v>
      </c>
      <c r="M84" s="31">
        <f t="shared" si="5"/>
        <v>0</v>
      </c>
      <c r="N84" s="7">
        <f>+SUMIF(RRHH!H:H,'Programación Medica'!B84,RRHH!$O:$O)</f>
        <v>0</v>
      </c>
      <c r="O84" s="1">
        <f t="shared" si="21"/>
        <v>0</v>
      </c>
      <c r="P84" s="34">
        <f>IFERROR((IFERROR(VLOOKUP(B84,RRHH!H:U,11,0),0)+IFERROR(VLOOKUP(B84,RRHH!H:U,12,0),0)+IFERROR(VLOOKUP(B84,RRHH!H:U,13,0),0)+IFERROR(VLOOKUP(B84,RRHH!H:U,14,0),0))/5*J84+(251-(IFERROR(VLOOKUP(B84,RRHH!H:U,11,0),0)+IFERROR(VLOOKUP(B84,RRHH!H:U,12,0),0)+IFERROR(VLOOKUP(B84,RRHH!H:U,13,0),0)+IFERROR(VLOOKUP(B84,RRHH!H:U,14,0),0)))/5*(IFERROR(VLOOKUP(B84,RRHH!H:W,15,0),0)+IFERROR(VLOOKUP(B84,RRHH!H:W,16,0),0)+IFERROR(VLOOKUP(B84,RRHH!H:X,17,0),0))/60*J84/N84,0)</f>
        <v>0</v>
      </c>
      <c r="Q84" s="36" t="str">
        <f t="shared" si="6"/>
        <v/>
      </c>
      <c r="R84" s="6"/>
      <c r="S84" t="str">
        <f>+IFERROR(VLOOKUP(H84,Diccionarios!H:I,2,0),"Act. No ident")</f>
        <v>Act. No ident</v>
      </c>
      <c r="T84" s="35" t="str">
        <f>+IFERROR(VLOOKUP(H84,Diccionarios!H:K,4),"No Encontrado")</f>
        <v>No Encontrado</v>
      </c>
      <c r="U84" s="35" t="str">
        <f>+IFERROR(VLOOKUP(F84,Diccionarios!B:E,4),"Seleccione especialidad")</f>
        <v>Esp</v>
      </c>
    </row>
    <row r="85" spans="1:21" x14ac:dyDescent="0.25">
      <c r="A85" s="6"/>
      <c r="B85" s="6"/>
      <c r="C85" s="6"/>
      <c r="D85" s="1"/>
      <c r="E85" s="45" t="str">
        <f>+IFERROR(VLOOKUP(B85,RRHH!H:J,3,0),"RUN No encontrado en RRHH")</f>
        <v>RUN No encontrado en RRHH</v>
      </c>
      <c r="F85" s="7" t="str">
        <f>+IFERROR(VLOOKUP(G85,Diccionarios!$C$3:$D$66,2,0),"No Valido")</f>
        <v>No Valido</v>
      </c>
      <c r="G85" s="1"/>
      <c r="H85" s="7" t="str">
        <f>+IFERROR(VLOOKUP(I85,Diccionarios!G:J,2,0),"Act. No Ident")</f>
        <v>Act. No Ident</v>
      </c>
      <c r="I85" s="6"/>
      <c r="J85" s="6"/>
      <c r="K85" s="6"/>
      <c r="L85" s="7">
        <f>+SUMIFS(RRHH!$O:$O,RRHH!$H:$H,'Programación Medica'!B85,RRHH!$L:$L,'Programación Medica'!D85)</f>
        <v>0</v>
      </c>
      <c r="M85" s="31">
        <f t="shared" si="5"/>
        <v>0</v>
      </c>
      <c r="N85" s="7">
        <f>+SUMIF(RRHH!H:H,'Programación Medica'!B85,RRHH!$O:$O)</f>
        <v>0</v>
      </c>
      <c r="O85" s="1">
        <f t="shared" si="21"/>
        <v>0</v>
      </c>
      <c r="P85" s="34">
        <f>IFERROR((IFERROR(VLOOKUP(B85,RRHH!H:U,11,0),0)+IFERROR(VLOOKUP(B85,RRHH!H:U,12,0),0)+IFERROR(VLOOKUP(B85,RRHH!H:U,13,0),0)+IFERROR(VLOOKUP(B85,RRHH!H:U,14,0),0))/5*J85+(251-(IFERROR(VLOOKUP(B85,RRHH!H:U,11,0),0)+IFERROR(VLOOKUP(B85,RRHH!H:U,12,0),0)+IFERROR(VLOOKUP(B85,RRHH!H:U,13,0),0)+IFERROR(VLOOKUP(B85,RRHH!H:U,14,0),0)))/5*(IFERROR(VLOOKUP(B85,RRHH!H:W,15,0),0)+IFERROR(VLOOKUP(B85,RRHH!H:W,16,0),0)+IFERROR(VLOOKUP(B85,RRHH!H:X,17,0),0))/60*J85/N85,0)</f>
        <v>0</v>
      </c>
      <c r="Q85" s="36" t="str">
        <f t="shared" si="6"/>
        <v/>
      </c>
      <c r="R85" s="6"/>
      <c r="S85" t="str">
        <f>+IFERROR(VLOOKUP(H85,Diccionarios!H:I,2,0),"Act. No ident")</f>
        <v>Act. No ident</v>
      </c>
      <c r="T85" s="35" t="str">
        <f>+IFERROR(VLOOKUP(H85,Diccionarios!H:K,4),"No Encontrado")</f>
        <v>No Encontrado</v>
      </c>
      <c r="U85" s="35" t="str">
        <f>+IFERROR(VLOOKUP(F85,Diccionarios!B:E,4),"Seleccione especialidad")</f>
        <v>Esp</v>
      </c>
    </row>
    <row r="86" spans="1:21" x14ac:dyDescent="0.25">
      <c r="A86" s="6"/>
      <c r="B86" s="6"/>
      <c r="C86" s="6"/>
      <c r="D86" s="1"/>
      <c r="E86" s="45" t="str">
        <f>+IFERROR(VLOOKUP(B86,RRHH!H:J,3,0),"RUN No encontrado en RRHH")</f>
        <v>RUN No encontrado en RRHH</v>
      </c>
      <c r="F86" s="7" t="str">
        <f>+IFERROR(VLOOKUP(G86,Diccionarios!$C$3:$D$66,2,0),"No Valido")</f>
        <v>No Valido</v>
      </c>
      <c r="G86" s="1"/>
      <c r="H86" s="7" t="str">
        <f>+IFERROR(VLOOKUP(I86,Diccionarios!G:J,2,0),"Act. No Ident")</f>
        <v>Act. No Ident</v>
      </c>
      <c r="I86" s="6"/>
      <c r="J86" s="6"/>
      <c r="K86" s="6"/>
      <c r="L86" s="7">
        <f>+SUMIFS(RRHH!$O:$O,RRHH!$H:$H,'Programación Medica'!B86,RRHH!$L:$L,'Programación Medica'!D86)</f>
        <v>0</v>
      </c>
      <c r="M86" s="31">
        <f t="shared" si="5"/>
        <v>0</v>
      </c>
      <c r="N86" s="7">
        <f>+SUMIF(RRHH!H:H,'Programación Medica'!B86,RRHH!$O:$O)</f>
        <v>0</v>
      </c>
      <c r="O86" s="1">
        <f t="shared" si="21"/>
        <v>0</v>
      </c>
      <c r="P86" s="34">
        <f>IFERROR((IFERROR(VLOOKUP(B86,RRHH!H:U,11,0),0)+IFERROR(VLOOKUP(B86,RRHH!H:U,12,0),0)+IFERROR(VLOOKUP(B86,RRHH!H:U,13,0),0)+IFERROR(VLOOKUP(B86,RRHH!H:U,14,0),0))/5*J86+(251-(IFERROR(VLOOKUP(B86,RRHH!H:U,11,0),0)+IFERROR(VLOOKUP(B86,RRHH!H:U,12,0),0)+IFERROR(VLOOKUP(B86,RRHH!H:U,13,0),0)+IFERROR(VLOOKUP(B86,RRHH!H:U,14,0),0)))/5*(IFERROR(VLOOKUP(B86,RRHH!H:W,15,0),0)+IFERROR(VLOOKUP(B86,RRHH!H:W,16,0),0)+IFERROR(VLOOKUP(B86,RRHH!H:X,17,0),0))/60*J86/N86,0)</f>
        <v>0</v>
      </c>
      <c r="Q86" s="36" t="str">
        <f t="shared" si="6"/>
        <v/>
      </c>
      <c r="R86" s="6"/>
      <c r="S86" t="str">
        <f>+IFERROR(VLOOKUP(H86,Diccionarios!H:I,2,0),"Act. No ident")</f>
        <v>Act. No ident</v>
      </c>
      <c r="T86" s="35" t="str">
        <f>+IFERROR(VLOOKUP(H86,Diccionarios!H:K,4),"No Encontrado")</f>
        <v>No Encontrado</v>
      </c>
      <c r="U86" s="35" t="str">
        <f>+IFERROR(VLOOKUP(F86,Diccionarios!B:E,4),"Seleccione especialidad")</f>
        <v>Esp</v>
      </c>
    </row>
    <row r="87" spans="1:21" x14ac:dyDescent="0.25">
      <c r="A87" s="6"/>
      <c r="B87" s="6"/>
      <c r="C87" s="6"/>
      <c r="D87" s="1"/>
      <c r="E87" s="45" t="str">
        <f>+IFERROR(VLOOKUP(B87,RRHH!H:J,3,0),"RUN No encontrado en RRHH")</f>
        <v>RUN No encontrado en RRHH</v>
      </c>
      <c r="F87" s="7" t="str">
        <f>+IFERROR(VLOOKUP(G87,Diccionarios!$C$3:$D$66,2,0),"No Valido")</f>
        <v>No Valido</v>
      </c>
      <c r="G87" s="1"/>
      <c r="H87" s="7" t="str">
        <f>+IFERROR(VLOOKUP(I87,Diccionarios!G:J,2,0),"Act. No Ident")</f>
        <v>Act. No Ident</v>
      </c>
      <c r="I87" s="6"/>
      <c r="J87" s="6"/>
      <c r="K87" s="6"/>
      <c r="L87" s="7">
        <f>+SUMIFS(RRHH!$O:$O,RRHH!$H:$H,'Programación Medica'!B87,RRHH!$L:$L,'Programación Medica'!D87)</f>
        <v>0</v>
      </c>
      <c r="M87" s="31">
        <f t="shared" si="5"/>
        <v>0</v>
      </c>
      <c r="N87" s="7">
        <f>+SUMIF(RRHH!H:H,'Programación Medica'!B87,RRHH!$O:$O)</f>
        <v>0</v>
      </c>
      <c r="O87" s="1">
        <f t="shared" si="21"/>
        <v>0</v>
      </c>
      <c r="P87" s="34">
        <f>IFERROR((IFERROR(VLOOKUP(B87,RRHH!H:U,11,0),0)+IFERROR(VLOOKUP(B87,RRHH!H:U,12,0),0)+IFERROR(VLOOKUP(B87,RRHH!H:U,13,0),0)+IFERROR(VLOOKUP(B87,RRHH!H:U,14,0),0))/5*J87+(251-(IFERROR(VLOOKUP(B87,RRHH!H:U,11,0),0)+IFERROR(VLOOKUP(B87,RRHH!H:U,12,0),0)+IFERROR(VLOOKUP(B87,RRHH!H:U,13,0),0)+IFERROR(VLOOKUP(B87,RRHH!H:U,14,0),0)))/5*(IFERROR(VLOOKUP(B87,RRHH!H:W,15,0),0)+IFERROR(VLOOKUP(B87,RRHH!H:W,16,0),0)+IFERROR(VLOOKUP(B87,RRHH!H:X,17,0),0))/60*J87/N87,0)</f>
        <v>0</v>
      </c>
      <c r="Q87" s="36" t="str">
        <f t="shared" si="6"/>
        <v/>
      </c>
      <c r="R87" s="6"/>
      <c r="S87" t="str">
        <f>+IFERROR(VLOOKUP(H87,Diccionarios!H:I,2,0),"Act. No ident")</f>
        <v>Act. No ident</v>
      </c>
      <c r="T87" s="35" t="str">
        <f>+IFERROR(VLOOKUP(H87,Diccionarios!H:K,4),"No Encontrado")</f>
        <v>No Encontrado</v>
      </c>
      <c r="U87" s="35" t="str">
        <f>+IFERROR(VLOOKUP(F87,Diccionarios!B:E,4),"Seleccione especialidad")</f>
        <v>Esp</v>
      </c>
    </row>
    <row r="88" spans="1:21" x14ac:dyDescent="0.25">
      <c r="A88" s="6"/>
      <c r="B88" s="6"/>
      <c r="C88" s="6"/>
      <c r="D88" s="1"/>
      <c r="E88" s="45" t="str">
        <f>+IFERROR(VLOOKUP(B88,RRHH!H:J,3,0),"RUN No encontrado en RRHH")</f>
        <v>RUN No encontrado en RRHH</v>
      </c>
      <c r="F88" s="7" t="str">
        <f>+IFERROR(VLOOKUP(G88,Diccionarios!$C$3:$D$66,2,0),"No Valido")</f>
        <v>No Valido</v>
      </c>
      <c r="G88" s="1"/>
      <c r="H88" s="7" t="str">
        <f>+IFERROR(VLOOKUP(I88,Diccionarios!G:J,2,0),"Act. No Ident")</f>
        <v>Act. No Ident</v>
      </c>
      <c r="I88" s="6"/>
      <c r="J88" s="6"/>
      <c r="K88" s="6"/>
      <c r="L88" s="7">
        <f>+SUMIFS(RRHH!$O:$O,RRHH!$H:$H,'Programación Medica'!B88,RRHH!$L:$L,'Programación Medica'!D88)</f>
        <v>0</v>
      </c>
      <c r="M88" s="31">
        <f t="shared" si="5"/>
        <v>0</v>
      </c>
      <c r="N88" s="7">
        <f>+SUMIF(RRHH!H:H,'Programación Medica'!B88,RRHH!$O:$O)</f>
        <v>0</v>
      </c>
      <c r="O88" s="1">
        <f t="shared" si="21"/>
        <v>0</v>
      </c>
      <c r="P88" s="34">
        <f>IFERROR((IFERROR(VLOOKUP(B88,RRHH!H:U,11,0),0)+IFERROR(VLOOKUP(B88,RRHH!H:U,12,0),0)+IFERROR(VLOOKUP(B88,RRHH!H:U,13,0),0)+IFERROR(VLOOKUP(B88,RRHH!H:U,14,0),0))/5*J88+(251-(IFERROR(VLOOKUP(B88,RRHH!H:U,11,0),0)+IFERROR(VLOOKUP(B88,RRHH!H:U,12,0),0)+IFERROR(VLOOKUP(B88,RRHH!H:U,13,0),0)+IFERROR(VLOOKUP(B88,RRHH!H:U,14,0),0)))/5*(IFERROR(VLOOKUP(B88,RRHH!H:W,15,0),0)+IFERROR(VLOOKUP(B88,RRHH!H:W,16,0),0)+IFERROR(VLOOKUP(B88,RRHH!H:X,17,0),0))/60*J88/N88,0)</f>
        <v>0</v>
      </c>
      <c r="Q88" s="36" t="str">
        <f t="shared" si="6"/>
        <v/>
      </c>
      <c r="R88" s="6"/>
      <c r="S88" t="str">
        <f>+IFERROR(VLOOKUP(H88,Diccionarios!H:I,2,0),"Act. No ident")</f>
        <v>Act. No ident</v>
      </c>
      <c r="T88" s="35" t="str">
        <f>+IFERROR(VLOOKUP(H88,Diccionarios!H:K,4),"No Encontrado")</f>
        <v>No Encontrado</v>
      </c>
      <c r="U88" s="35" t="str">
        <f>+IFERROR(VLOOKUP(F88,Diccionarios!B:E,4),"Seleccione especialidad")</f>
        <v>Esp</v>
      </c>
    </row>
    <row r="89" spans="1:21" x14ac:dyDescent="0.25">
      <c r="A89" s="6"/>
      <c r="B89" s="6"/>
      <c r="C89" s="6"/>
      <c r="D89" s="1"/>
      <c r="E89" s="45" t="str">
        <f>+IFERROR(VLOOKUP(B89,RRHH!H:J,3,0),"RUN No encontrado en RRHH")</f>
        <v>RUN No encontrado en RRHH</v>
      </c>
      <c r="F89" s="7" t="str">
        <f>+IFERROR(VLOOKUP(G89,Diccionarios!$C$3:$D$66,2,0),"No Valido")</f>
        <v>No Valido</v>
      </c>
      <c r="G89" s="1"/>
      <c r="H89" s="7" t="str">
        <f>+IFERROR(VLOOKUP(I89,Diccionarios!G:J,2,0),"Act. No Ident")</f>
        <v>Act. No Ident</v>
      </c>
      <c r="I89" s="6"/>
      <c r="J89" s="6"/>
      <c r="K89" s="6"/>
      <c r="L89" s="7">
        <f>+SUMIFS(RRHH!$O:$O,RRHH!$H:$H,'Programación Medica'!B89,RRHH!$L:$L,'Programación Medica'!D89)</f>
        <v>0</v>
      </c>
      <c r="M89" s="31">
        <f t="shared" si="5"/>
        <v>0</v>
      </c>
      <c r="N89" s="7">
        <f>+SUMIF(RRHH!H:H,'Programación Medica'!B89,RRHH!$O:$O)</f>
        <v>0</v>
      </c>
      <c r="O89" s="1">
        <f t="shared" si="21"/>
        <v>0</v>
      </c>
      <c r="P89" s="34">
        <f>IFERROR((IFERROR(VLOOKUP(B89,RRHH!H:U,11,0),0)+IFERROR(VLOOKUP(B89,RRHH!H:U,12,0),0)+IFERROR(VLOOKUP(B89,RRHH!H:U,13,0),0)+IFERROR(VLOOKUP(B89,RRHH!H:U,14,0),0))/5*J89+(251-(IFERROR(VLOOKUP(B89,RRHH!H:U,11,0),0)+IFERROR(VLOOKUP(B89,RRHH!H:U,12,0),0)+IFERROR(VLOOKUP(B89,RRHH!H:U,13,0),0)+IFERROR(VLOOKUP(B89,RRHH!H:U,14,0),0)))/5*(IFERROR(VLOOKUP(B89,RRHH!H:W,15,0),0)+IFERROR(VLOOKUP(B89,RRHH!H:W,16,0),0)+IFERROR(VLOOKUP(B89,RRHH!H:X,17,0),0))/60*J89/N89,0)</f>
        <v>0</v>
      </c>
      <c r="Q89" s="36" t="str">
        <f t="shared" si="6"/>
        <v/>
      </c>
      <c r="R89" s="6"/>
      <c r="S89" t="str">
        <f>+IFERROR(VLOOKUP(H89,Diccionarios!H:I,2,0),"Act. No ident")</f>
        <v>Act. No ident</v>
      </c>
      <c r="T89" s="35" t="str">
        <f>+IFERROR(VLOOKUP(H89,Diccionarios!H:K,4),"No Encontrado")</f>
        <v>No Encontrado</v>
      </c>
      <c r="U89" s="35" t="str">
        <f>+IFERROR(VLOOKUP(F89,Diccionarios!B:E,4),"Seleccione especialidad")</f>
        <v>Esp</v>
      </c>
    </row>
    <row r="90" spans="1:21" x14ac:dyDescent="0.25">
      <c r="A90" s="6"/>
      <c r="B90" s="6"/>
      <c r="C90" s="6"/>
      <c r="D90" s="1"/>
      <c r="E90" s="45" t="str">
        <f>+IFERROR(VLOOKUP(B90,RRHH!H:J,3,0),"RUN No encontrado en RRHH")</f>
        <v>RUN No encontrado en RRHH</v>
      </c>
      <c r="F90" s="7" t="str">
        <f>+IFERROR(VLOOKUP(G90,Diccionarios!$C$3:$D$66,2,0),"No Valido")</f>
        <v>No Valido</v>
      </c>
      <c r="G90" s="1"/>
      <c r="H90" s="7" t="str">
        <f>+IFERROR(VLOOKUP(I90,Diccionarios!G:J,2,0),"Act. No Ident")</f>
        <v>Act. No Ident</v>
      </c>
      <c r="I90" s="6"/>
      <c r="J90" s="6"/>
      <c r="K90" s="6"/>
      <c r="L90" s="7">
        <f>+SUMIFS(RRHH!$O:$O,RRHH!$H:$H,'Programación Medica'!B90,RRHH!$L:$L,'Programación Medica'!D90)</f>
        <v>0</v>
      </c>
      <c r="M90" s="31">
        <f t="shared" si="5"/>
        <v>0</v>
      </c>
      <c r="N90" s="7">
        <f>+SUMIF(RRHH!H:H,'Programación Medica'!B90,RRHH!$O:$O)</f>
        <v>0</v>
      </c>
      <c r="O90" s="1">
        <f t="shared" si="21"/>
        <v>0</v>
      </c>
      <c r="P90" s="34">
        <f>IFERROR((IFERROR(VLOOKUP(B90,RRHH!H:U,11,0),0)+IFERROR(VLOOKUP(B90,RRHH!H:U,12,0),0)+IFERROR(VLOOKUP(B90,RRHH!H:U,13,0),0)+IFERROR(VLOOKUP(B90,RRHH!H:U,14,0),0))/5*J90+(251-(IFERROR(VLOOKUP(B90,RRHH!H:U,11,0),0)+IFERROR(VLOOKUP(B90,RRHH!H:U,12,0),0)+IFERROR(VLOOKUP(B90,RRHH!H:U,13,0),0)+IFERROR(VLOOKUP(B90,RRHH!H:U,14,0),0)))/5*(IFERROR(VLOOKUP(B90,RRHH!H:W,15,0),0)+IFERROR(VLOOKUP(B90,RRHH!H:W,16,0),0)+IFERROR(VLOOKUP(B90,RRHH!H:X,17,0),0))/60*J90/N90,0)</f>
        <v>0</v>
      </c>
      <c r="Q90" s="36" t="str">
        <f t="shared" si="6"/>
        <v/>
      </c>
      <c r="R90" s="6"/>
      <c r="S90" t="str">
        <f>+IFERROR(VLOOKUP(H90,Diccionarios!H:I,2,0),"Act. No ident")</f>
        <v>Act. No ident</v>
      </c>
      <c r="T90" s="35" t="str">
        <f>+IFERROR(VLOOKUP(H90,Diccionarios!H:K,4),"No Encontrado")</f>
        <v>No Encontrado</v>
      </c>
      <c r="U90" s="35" t="str">
        <f>+IFERROR(VLOOKUP(F90,Diccionarios!B:E,4),"Seleccione especialidad")</f>
        <v>Esp</v>
      </c>
    </row>
    <row r="91" spans="1:21" x14ac:dyDescent="0.25">
      <c r="A91" s="6"/>
      <c r="B91" s="6"/>
      <c r="C91" s="6"/>
      <c r="D91" s="1"/>
      <c r="E91" s="45" t="str">
        <f>+IFERROR(VLOOKUP(B91,RRHH!H:J,3,0),"RUN No encontrado en RRHH")</f>
        <v>RUN No encontrado en RRHH</v>
      </c>
      <c r="F91" s="7" t="str">
        <f>+IFERROR(VLOOKUP(G91,Diccionarios!$C$3:$D$66,2,0),"No Valido")</f>
        <v>No Valido</v>
      </c>
      <c r="G91" s="1"/>
      <c r="H91" s="7" t="str">
        <f>+IFERROR(VLOOKUP(I91,Diccionarios!G:J,2,0),"Act. No Ident")</f>
        <v>Act. No Ident</v>
      </c>
      <c r="I91" s="6"/>
      <c r="J91" s="6"/>
      <c r="K91" s="6"/>
      <c r="L91" s="7">
        <f>+SUMIFS(RRHH!$O:$O,RRHH!$H:$H,'Programación Medica'!B91,RRHH!$L:$L,'Programación Medica'!D91)</f>
        <v>0</v>
      </c>
      <c r="M91" s="31">
        <f t="shared" si="5"/>
        <v>0</v>
      </c>
      <c r="N91" s="7">
        <f>+SUMIF(RRHH!H:H,'Programación Medica'!B91,RRHH!$O:$O)</f>
        <v>0</v>
      </c>
      <c r="O91" s="1">
        <f t="shared" si="21"/>
        <v>0</v>
      </c>
      <c r="P91" s="34">
        <f>IFERROR((IFERROR(VLOOKUP(B91,RRHH!H:U,11,0),0)+IFERROR(VLOOKUP(B91,RRHH!H:U,12,0),0)+IFERROR(VLOOKUP(B91,RRHH!H:U,13,0),0)+IFERROR(VLOOKUP(B91,RRHH!H:U,14,0),0))/5*J91+(251-(IFERROR(VLOOKUP(B91,RRHH!H:U,11,0),0)+IFERROR(VLOOKUP(B91,RRHH!H:U,12,0),0)+IFERROR(VLOOKUP(B91,RRHH!H:U,13,0),0)+IFERROR(VLOOKUP(B91,RRHH!H:U,14,0),0)))/5*(IFERROR(VLOOKUP(B91,RRHH!H:W,15,0),0)+IFERROR(VLOOKUP(B91,RRHH!H:W,16,0),0)+IFERROR(VLOOKUP(B91,RRHH!H:X,17,0),0))/60*J91/N91,0)</f>
        <v>0</v>
      </c>
      <c r="Q91" s="36" t="str">
        <f t="shared" si="6"/>
        <v/>
      </c>
      <c r="R91" s="6"/>
      <c r="S91" t="str">
        <f>+IFERROR(VLOOKUP(H91,Diccionarios!H:I,2,0),"Act. No ident")</f>
        <v>Act. No ident</v>
      </c>
      <c r="T91" s="35" t="str">
        <f>+IFERROR(VLOOKUP(H91,Diccionarios!H:K,4),"No Encontrado")</f>
        <v>No Encontrado</v>
      </c>
      <c r="U91" s="35" t="str">
        <f>+IFERROR(VLOOKUP(F91,Diccionarios!B:E,4),"Seleccione especialidad")</f>
        <v>Esp</v>
      </c>
    </row>
    <row r="92" spans="1:21" x14ac:dyDescent="0.25">
      <c r="A92" s="6"/>
      <c r="B92" s="6"/>
      <c r="C92" s="6"/>
      <c r="D92" s="1"/>
      <c r="E92" s="45" t="str">
        <f>+IFERROR(VLOOKUP(B92,RRHH!H:J,3,0),"RUN No encontrado en RRHH")</f>
        <v>RUN No encontrado en RRHH</v>
      </c>
      <c r="F92" s="7" t="str">
        <f>+IFERROR(VLOOKUP(G92,Diccionarios!$C$3:$D$66,2,0),"No Valido")</f>
        <v>No Valido</v>
      </c>
      <c r="G92" s="1"/>
      <c r="H92" s="7" t="str">
        <f>+IFERROR(VLOOKUP(I92,Diccionarios!G:J,2,0),"Act. No Ident")</f>
        <v>Act. No Ident</v>
      </c>
      <c r="I92" s="6"/>
      <c r="J92" s="6"/>
      <c r="K92" s="6"/>
      <c r="L92" s="7">
        <f>+SUMIFS(RRHH!$O:$O,RRHH!$H:$H,'Programación Medica'!B92,RRHH!$L:$L,'Programación Medica'!D92)</f>
        <v>0</v>
      </c>
      <c r="M92" s="31">
        <f t="shared" si="5"/>
        <v>0</v>
      </c>
      <c r="N92" s="7">
        <f>+SUMIF(RRHH!H:H,'Programación Medica'!B92,RRHH!$O:$O)</f>
        <v>0</v>
      </c>
      <c r="O92" s="1">
        <f t="shared" si="21"/>
        <v>0</v>
      </c>
      <c r="P92" s="34">
        <f>IFERROR((IFERROR(VLOOKUP(B92,RRHH!H:U,11,0),0)+IFERROR(VLOOKUP(B92,RRHH!H:U,12,0),0)+IFERROR(VLOOKUP(B92,RRHH!H:U,13,0),0)+IFERROR(VLOOKUP(B92,RRHH!H:U,14,0),0))/5*J92+(251-(IFERROR(VLOOKUP(B92,RRHH!H:U,11,0),0)+IFERROR(VLOOKUP(B92,RRHH!H:U,12,0),0)+IFERROR(VLOOKUP(B92,RRHH!H:U,13,0),0)+IFERROR(VLOOKUP(B92,RRHH!H:U,14,0),0)))/5*(IFERROR(VLOOKUP(B92,RRHH!H:W,15,0),0)+IFERROR(VLOOKUP(B92,RRHH!H:W,16,0),0)+IFERROR(VLOOKUP(B92,RRHH!H:X,17,0),0))/60*J92/N92,0)</f>
        <v>0</v>
      </c>
      <c r="Q92" s="36" t="str">
        <f t="shared" si="6"/>
        <v/>
      </c>
      <c r="R92" s="6"/>
      <c r="S92" t="str">
        <f>+IFERROR(VLOOKUP(H92,Diccionarios!H:I,2,0),"Act. No ident")</f>
        <v>Act. No ident</v>
      </c>
      <c r="T92" s="35" t="str">
        <f>+IFERROR(VLOOKUP(H92,Diccionarios!H:K,4),"No Encontrado")</f>
        <v>No Encontrado</v>
      </c>
      <c r="U92" s="35" t="str">
        <f>+IFERROR(VLOOKUP(F92,Diccionarios!B:E,4),"Seleccione especialidad")</f>
        <v>Esp</v>
      </c>
    </row>
    <row r="93" spans="1:21" x14ac:dyDescent="0.25">
      <c r="A93" s="6"/>
      <c r="B93" s="6"/>
      <c r="C93" s="6"/>
      <c r="D93" s="1"/>
      <c r="E93" s="45" t="str">
        <f>+IFERROR(VLOOKUP(B93,RRHH!H:J,3,0),"RUN No encontrado en RRHH")</f>
        <v>RUN No encontrado en RRHH</v>
      </c>
      <c r="F93" s="7" t="str">
        <f>+IFERROR(VLOOKUP(G93,Diccionarios!$C$3:$D$66,2,0),"No Valido")</f>
        <v>No Valido</v>
      </c>
      <c r="G93" s="1"/>
      <c r="H93" s="7" t="str">
        <f>+IFERROR(VLOOKUP(I93,Diccionarios!G:J,2,0),"Act. No Ident")</f>
        <v>Act. No Ident</v>
      </c>
      <c r="I93" s="6"/>
      <c r="J93" s="6"/>
      <c r="K93" s="6"/>
      <c r="L93" s="7">
        <f>+SUMIFS(RRHH!$O:$O,RRHH!$H:$H,'Programación Medica'!B93,RRHH!$L:$L,'Programación Medica'!D93)</f>
        <v>0</v>
      </c>
      <c r="M93" s="31">
        <f t="shared" si="5"/>
        <v>0</v>
      </c>
      <c r="N93" s="7">
        <f>+SUMIF(RRHH!H:H,'Programación Medica'!B93,RRHH!$O:$O)</f>
        <v>0</v>
      </c>
      <c r="O93" s="1">
        <f t="shared" si="21"/>
        <v>0</v>
      </c>
      <c r="P93" s="34">
        <f>IFERROR((IFERROR(VLOOKUP(B93,RRHH!H:U,11,0),0)+IFERROR(VLOOKUP(B93,RRHH!H:U,12,0),0)+IFERROR(VLOOKUP(B93,RRHH!H:U,13,0),0)+IFERROR(VLOOKUP(B93,RRHH!H:U,14,0),0))/5*J93+(251-(IFERROR(VLOOKUP(B93,RRHH!H:U,11,0),0)+IFERROR(VLOOKUP(B93,RRHH!H:U,12,0),0)+IFERROR(VLOOKUP(B93,RRHH!H:U,13,0),0)+IFERROR(VLOOKUP(B93,RRHH!H:U,14,0),0)))/5*(IFERROR(VLOOKUP(B93,RRHH!H:W,15,0),0)+IFERROR(VLOOKUP(B93,RRHH!H:W,16,0),0)+IFERROR(VLOOKUP(B93,RRHH!H:X,17,0),0))/60*J93/N93,0)</f>
        <v>0</v>
      </c>
      <c r="Q93" s="36" t="str">
        <f t="shared" si="6"/>
        <v/>
      </c>
      <c r="R93" s="6"/>
      <c r="S93" t="str">
        <f>+IFERROR(VLOOKUP(H93,Diccionarios!H:I,2,0),"Act. No ident")</f>
        <v>Act. No ident</v>
      </c>
      <c r="T93" s="35" t="str">
        <f>+IFERROR(VLOOKUP(H93,Diccionarios!H:K,4),"No Encontrado")</f>
        <v>No Encontrado</v>
      </c>
      <c r="U93" s="35" t="str">
        <f>+IFERROR(VLOOKUP(F93,Diccionarios!B:E,4),"Seleccione especialidad")</f>
        <v>Esp</v>
      </c>
    </row>
    <row r="94" spans="1:21" x14ac:dyDescent="0.25">
      <c r="A94" s="6"/>
      <c r="B94" s="6"/>
      <c r="C94" s="6"/>
      <c r="D94" s="1"/>
      <c r="E94" s="45" t="str">
        <f>+IFERROR(VLOOKUP(B94,RRHH!H:J,3,0),"RUN No encontrado en RRHH")</f>
        <v>RUN No encontrado en RRHH</v>
      </c>
      <c r="F94" s="7" t="str">
        <f>+IFERROR(VLOOKUP(G94,Diccionarios!$C$3:$D$66,2,0),"No Valido")</f>
        <v>No Valido</v>
      </c>
      <c r="G94" s="1"/>
      <c r="H94" s="7" t="str">
        <f>+IFERROR(VLOOKUP(I94,Diccionarios!G:J,2,0),"Act. No Ident")</f>
        <v>Act. No Ident</v>
      </c>
      <c r="I94" s="6"/>
      <c r="J94" s="6"/>
      <c r="K94" s="6"/>
      <c r="L94" s="7">
        <f>+SUMIFS(RRHH!$O:$O,RRHH!$H:$H,'Programación Medica'!B94,RRHH!$L:$L,'Programación Medica'!D94)</f>
        <v>0</v>
      </c>
      <c r="M94" s="31">
        <f t="shared" si="5"/>
        <v>0</v>
      </c>
      <c r="N94" s="7">
        <f>+SUMIF(RRHH!H:H,'Programación Medica'!B94,RRHH!$O:$O)</f>
        <v>0</v>
      </c>
      <c r="O94" s="1">
        <f t="shared" si="21"/>
        <v>0</v>
      </c>
      <c r="P94" s="34">
        <f>IFERROR((IFERROR(VLOOKUP(B94,RRHH!H:U,11,0),0)+IFERROR(VLOOKUP(B94,RRHH!H:U,12,0),0)+IFERROR(VLOOKUP(B94,RRHH!H:U,13,0),0)+IFERROR(VLOOKUP(B94,RRHH!H:U,14,0),0))/5*J94+(251-(IFERROR(VLOOKUP(B94,RRHH!H:U,11,0),0)+IFERROR(VLOOKUP(B94,RRHH!H:U,12,0),0)+IFERROR(VLOOKUP(B94,RRHH!H:U,13,0),0)+IFERROR(VLOOKUP(B94,RRHH!H:U,14,0),0)))/5*(IFERROR(VLOOKUP(B94,RRHH!H:W,15,0),0)+IFERROR(VLOOKUP(B94,RRHH!H:W,16,0),0)+IFERROR(VLOOKUP(B94,RRHH!H:X,17,0),0))/60*J94/N94,0)</f>
        <v>0</v>
      </c>
      <c r="Q94" s="36" t="str">
        <f t="shared" si="6"/>
        <v/>
      </c>
      <c r="R94" s="6"/>
      <c r="S94" t="str">
        <f>+IFERROR(VLOOKUP(H94,Diccionarios!H:I,2,0),"Act. No ident")</f>
        <v>Act. No ident</v>
      </c>
      <c r="T94" s="35" t="str">
        <f>+IFERROR(VLOOKUP(H94,Diccionarios!H:K,4),"No Encontrado")</f>
        <v>No Encontrado</v>
      </c>
      <c r="U94" s="35" t="str">
        <f>+IFERROR(VLOOKUP(F94,Diccionarios!B:E,4),"Seleccione especialidad")</f>
        <v>Esp</v>
      </c>
    </row>
    <row r="95" spans="1:21" x14ac:dyDescent="0.25">
      <c r="A95" s="6"/>
      <c r="B95" s="6"/>
      <c r="C95" s="6"/>
      <c r="D95" s="1"/>
      <c r="E95" s="45" t="str">
        <f>+IFERROR(VLOOKUP(B95,RRHH!H:J,3,0),"RUN No encontrado en RRHH")</f>
        <v>RUN No encontrado en RRHH</v>
      </c>
      <c r="F95" s="7" t="str">
        <f>+IFERROR(VLOOKUP(G95,Diccionarios!$C$3:$D$66,2,0),"No Valido")</f>
        <v>No Valido</v>
      </c>
      <c r="G95" s="1"/>
      <c r="H95" s="7" t="str">
        <f>+IFERROR(VLOOKUP(I95,Diccionarios!G:J,2,0),"Act. No Ident")</f>
        <v>Act. No Ident</v>
      </c>
      <c r="I95" s="6"/>
      <c r="J95" s="6"/>
      <c r="K95" s="6"/>
      <c r="L95" s="7">
        <f>+SUMIFS(RRHH!$O:$O,RRHH!$H:$H,'Programación Medica'!B95,RRHH!$L:$L,'Programación Medica'!D95)</f>
        <v>0</v>
      </c>
      <c r="M95" s="31">
        <f t="shared" si="5"/>
        <v>0</v>
      </c>
      <c r="N95" s="7">
        <f>+SUMIF(RRHH!H:H,'Programación Medica'!B95,RRHH!$O:$O)</f>
        <v>0</v>
      </c>
      <c r="O95" s="1">
        <f t="shared" si="21"/>
        <v>0</v>
      </c>
      <c r="P95" s="34">
        <f>IFERROR((IFERROR(VLOOKUP(B95,RRHH!H:U,11,0),0)+IFERROR(VLOOKUP(B95,RRHH!H:U,12,0),0)+IFERROR(VLOOKUP(B95,RRHH!H:U,13,0),0)+IFERROR(VLOOKUP(B95,RRHH!H:U,14,0),0))/5*J95+(251-(IFERROR(VLOOKUP(B95,RRHH!H:U,11,0),0)+IFERROR(VLOOKUP(B95,RRHH!H:U,12,0),0)+IFERROR(VLOOKUP(B95,RRHH!H:U,13,0),0)+IFERROR(VLOOKUP(B95,RRHH!H:U,14,0),0)))/5*(IFERROR(VLOOKUP(B95,RRHH!H:W,15,0),0)+IFERROR(VLOOKUP(B95,RRHH!H:W,16,0),0)+IFERROR(VLOOKUP(B95,RRHH!H:X,17,0),0))/60*J95/N95,0)</f>
        <v>0</v>
      </c>
      <c r="Q95" s="36" t="str">
        <f t="shared" si="6"/>
        <v/>
      </c>
      <c r="R95" s="6"/>
      <c r="S95" t="str">
        <f>+IFERROR(VLOOKUP(H95,Diccionarios!H:I,2,0),"Act. No ident")</f>
        <v>Act. No ident</v>
      </c>
      <c r="T95" s="35" t="str">
        <f>+IFERROR(VLOOKUP(H95,Diccionarios!H:K,4),"No Encontrado")</f>
        <v>No Encontrado</v>
      </c>
      <c r="U95" s="35" t="str">
        <f>+IFERROR(VLOOKUP(F95,Diccionarios!B:E,4),"Seleccione especialidad")</f>
        <v>Esp</v>
      </c>
    </row>
    <row r="96" spans="1:21" x14ac:dyDescent="0.25">
      <c r="A96" s="6"/>
      <c r="B96" s="6"/>
      <c r="C96" s="6"/>
      <c r="D96" s="1"/>
      <c r="E96" s="45" t="str">
        <f>+IFERROR(VLOOKUP(B96,RRHH!H:J,3,0),"RUN No encontrado en RRHH")</f>
        <v>RUN No encontrado en RRHH</v>
      </c>
      <c r="F96" s="7" t="str">
        <f>+IFERROR(VLOOKUP(G96,Diccionarios!$C$3:$D$66,2,0),"No Valido")</f>
        <v>No Valido</v>
      </c>
      <c r="G96" s="1"/>
      <c r="H96" s="7" t="str">
        <f>+IFERROR(VLOOKUP(I96,Diccionarios!G:J,2,0),"Act. No Ident")</f>
        <v>Act. No Ident</v>
      </c>
      <c r="I96" s="6"/>
      <c r="J96" s="6"/>
      <c r="K96" s="6"/>
      <c r="L96" s="7">
        <f>+SUMIFS(RRHH!$O:$O,RRHH!$H:$H,'Programación Medica'!B96,RRHH!$L:$L,'Programación Medica'!D96)</f>
        <v>0</v>
      </c>
      <c r="M96" s="31">
        <f t="shared" si="5"/>
        <v>0</v>
      </c>
      <c r="N96" s="7">
        <f>+SUMIF(RRHH!H:H,'Programación Medica'!B96,RRHH!$O:$O)</f>
        <v>0</v>
      </c>
      <c r="O96" s="1">
        <f t="shared" si="21"/>
        <v>0</v>
      </c>
      <c r="P96" s="34">
        <f>IFERROR((IFERROR(VLOOKUP(B96,RRHH!H:U,11,0),0)+IFERROR(VLOOKUP(B96,RRHH!H:U,12,0),0)+IFERROR(VLOOKUP(B96,RRHH!H:U,13,0),0)+IFERROR(VLOOKUP(B96,RRHH!H:U,14,0),0))/5*J96+(251-(IFERROR(VLOOKUP(B96,RRHH!H:U,11,0),0)+IFERROR(VLOOKUP(B96,RRHH!H:U,12,0),0)+IFERROR(VLOOKUP(B96,RRHH!H:U,13,0),0)+IFERROR(VLOOKUP(B96,RRHH!H:U,14,0),0)))/5*(IFERROR(VLOOKUP(B96,RRHH!H:W,15,0),0)+IFERROR(VLOOKUP(B96,RRHH!H:W,16,0),0)+IFERROR(VLOOKUP(B96,RRHH!H:X,17,0),0))/60*J96/N96,0)</f>
        <v>0</v>
      </c>
      <c r="Q96" s="36" t="str">
        <f t="shared" si="6"/>
        <v/>
      </c>
      <c r="R96" s="6"/>
      <c r="S96" t="str">
        <f>+IFERROR(VLOOKUP(H96,Diccionarios!H:I,2,0),"Act. No ident")</f>
        <v>Act. No ident</v>
      </c>
      <c r="T96" s="35" t="str">
        <f>+IFERROR(VLOOKUP(H96,Diccionarios!H:K,4),"No Encontrado")</f>
        <v>No Encontrado</v>
      </c>
      <c r="U96" s="35" t="str">
        <f>+IFERROR(VLOOKUP(F96,Diccionarios!B:E,4),"Seleccione especialidad")</f>
        <v>Esp</v>
      </c>
    </row>
    <row r="97" spans="1:22" x14ac:dyDescent="0.25">
      <c r="A97" s="6"/>
      <c r="B97" s="6"/>
      <c r="C97" s="6"/>
      <c r="D97" s="1"/>
      <c r="E97" s="45" t="str">
        <f>+IFERROR(VLOOKUP(B97,RRHH!H:J,3,0),"RUN No encontrado en RRHH")</f>
        <v>RUN No encontrado en RRHH</v>
      </c>
      <c r="F97" s="7" t="str">
        <f>+IFERROR(VLOOKUP(G97,Diccionarios!$C$3:$D$66,2,0),"No Valido")</f>
        <v>No Valido</v>
      </c>
      <c r="G97" s="1"/>
      <c r="H97" s="7" t="str">
        <f>+IFERROR(VLOOKUP(I97,Diccionarios!G:J,2,0),"Act. No Ident")</f>
        <v>Act. No Ident</v>
      </c>
      <c r="I97" s="6"/>
      <c r="J97" s="6"/>
      <c r="K97" s="6"/>
      <c r="L97" s="7">
        <f>+SUMIFS(RRHH!$O:$O,RRHH!$H:$H,'Programación Medica'!B97,RRHH!$L:$L,'Programación Medica'!D97)</f>
        <v>0</v>
      </c>
      <c r="M97" s="31">
        <f t="shared" ref="M97:M153" si="36">+IFERROR(J97/L97,0)</f>
        <v>0</v>
      </c>
      <c r="N97" s="7">
        <f>+SUMIF(RRHH!H:H,'Programación Medica'!B97,RRHH!$O:$O)</f>
        <v>0</v>
      </c>
      <c r="O97" s="1">
        <f t="shared" si="21"/>
        <v>0</v>
      </c>
      <c r="P97" s="34">
        <f>IFERROR((IFERROR(VLOOKUP(B97,RRHH!H:U,11,0),0)+IFERROR(VLOOKUP(B97,RRHH!H:U,12,0),0)+IFERROR(VLOOKUP(B97,RRHH!H:U,13,0),0)+IFERROR(VLOOKUP(B97,RRHH!H:U,14,0),0))/5*J97+(251-(IFERROR(VLOOKUP(B97,RRHH!H:U,11,0),0)+IFERROR(VLOOKUP(B97,RRHH!H:U,12,0),0)+IFERROR(VLOOKUP(B97,RRHH!H:U,13,0),0)+IFERROR(VLOOKUP(B97,RRHH!H:U,14,0),0)))/5*(IFERROR(VLOOKUP(B97,RRHH!H:W,15,0),0)+IFERROR(VLOOKUP(B97,RRHH!H:W,16,0),0)+IFERROR(VLOOKUP(B97,RRHH!H:X,17,0),0))/60*J97/N97,0)</f>
        <v>0</v>
      </c>
      <c r="Q97" s="36" t="str">
        <f t="shared" ref="Q97:Q153" si="37">+IF(S97="R",IFERROR((J97*50.1-P97)*K97,""),"")</f>
        <v/>
      </c>
      <c r="R97" s="6"/>
      <c r="S97" t="str">
        <f>+IFERROR(VLOOKUP(H97,Diccionarios!H:I,2,0),"Act. No ident")</f>
        <v>Act. No ident</v>
      </c>
      <c r="T97" s="35" t="str">
        <f>+IFERROR(VLOOKUP(H97,Diccionarios!H:K,4),"No Encontrado")</f>
        <v>No Encontrado</v>
      </c>
      <c r="U97" s="35" t="str">
        <f>+IFERROR(VLOOKUP(F97,Diccionarios!B:E,4),"Seleccione especialidad")</f>
        <v>Esp</v>
      </c>
    </row>
    <row r="98" spans="1:22" x14ac:dyDescent="0.25">
      <c r="A98" s="6"/>
      <c r="B98" s="6"/>
      <c r="C98" s="6"/>
      <c r="D98" s="1"/>
      <c r="E98" s="45" t="str">
        <f>+IFERROR(VLOOKUP(B98,RRHH!H:J,3,0),"RUN No encontrado en RRHH")</f>
        <v>RUN No encontrado en RRHH</v>
      </c>
      <c r="F98" s="7" t="str">
        <f>+IFERROR(VLOOKUP(G98,Diccionarios!$C$3:$D$66,2,0),"No Valido")</f>
        <v>No Valido</v>
      </c>
      <c r="G98" s="62"/>
      <c r="H98" s="7" t="str">
        <f>+IFERROR(VLOOKUP(I98,Diccionarios!G:J,2,0),"Act. No Ident")</f>
        <v>Act. No Ident</v>
      </c>
      <c r="I98" s="6"/>
      <c r="J98" s="6"/>
      <c r="K98" s="6"/>
      <c r="L98" s="7">
        <f>+SUMIFS(RRHH!$O:$O,RRHH!$H:$H,'Programación Medica'!B98,RRHH!$L:$L,'Programación Medica'!D98)</f>
        <v>0</v>
      </c>
      <c r="M98" s="31">
        <f t="shared" si="36"/>
        <v>0</v>
      </c>
      <c r="N98" s="7">
        <f>+SUMIF(RRHH!H:H,'Programación Medica'!B98,RRHH!$O:$O)</f>
        <v>0</v>
      </c>
      <c r="O98" s="1">
        <f t="shared" si="21"/>
        <v>0</v>
      </c>
      <c r="P98" s="34">
        <f>IFERROR((IFERROR(VLOOKUP(B98,RRHH!H:U,11,0),0)+IFERROR(VLOOKUP(B98,RRHH!H:U,12,0),0)+IFERROR(VLOOKUP(B98,RRHH!H:U,13,0),0)+IFERROR(VLOOKUP(B98,RRHH!H:U,14,0),0))/5*J98+(251-(IFERROR(VLOOKUP(B98,RRHH!H:U,11,0),0)+IFERROR(VLOOKUP(B98,RRHH!H:U,12,0),0)+IFERROR(VLOOKUP(B98,RRHH!H:U,13,0),0)+IFERROR(VLOOKUP(B98,RRHH!H:U,14,0),0)))/5*(IFERROR(VLOOKUP(B98,RRHH!H:W,15,0),0)+IFERROR(VLOOKUP(B98,RRHH!H:W,16,0),0)+IFERROR(VLOOKUP(B98,RRHH!H:X,17,0),0))/60*J98/N98,0)</f>
        <v>0</v>
      </c>
      <c r="Q98" s="36" t="str">
        <f t="shared" si="37"/>
        <v/>
      </c>
      <c r="R98" s="6"/>
      <c r="S98" t="str">
        <f>+IFERROR(VLOOKUP(H98,Diccionarios!H:I,2,0),"Act. No ident")</f>
        <v>Act. No ident</v>
      </c>
      <c r="T98" s="35" t="str">
        <f>+IFERROR(VLOOKUP(H98,Diccionarios!H:K,4),"No Encontrado")</f>
        <v>No Encontrado</v>
      </c>
      <c r="U98" s="35" t="str">
        <f>+IFERROR(VLOOKUP(F98,Diccionarios!B:E,4),"Seleccione especialidad")</f>
        <v>Esp</v>
      </c>
      <c r="V98" t="s">
        <v>312</v>
      </c>
    </row>
    <row r="99" spans="1:22" x14ac:dyDescent="0.25">
      <c r="A99" s="6"/>
      <c r="B99" s="6"/>
      <c r="C99" s="6"/>
      <c r="D99" s="1"/>
      <c r="E99" s="45" t="str">
        <f>+IFERROR(VLOOKUP(B99,RRHH!H:J,3,0),"RUN No encontrado en RRHH")</f>
        <v>RUN No encontrado en RRHH</v>
      </c>
      <c r="F99" s="7" t="str">
        <f>+IFERROR(VLOOKUP(G99,Diccionarios!$C$3:$D$66,2,0),"No Valido")</f>
        <v>No Valido</v>
      </c>
      <c r="G99" s="62"/>
      <c r="H99" s="7" t="str">
        <f>+IFERROR(VLOOKUP(I99,Diccionarios!G:J,2,0),"Act. No Ident")</f>
        <v>Act. No Ident</v>
      </c>
      <c r="I99" s="6"/>
      <c r="J99" s="6"/>
      <c r="K99" s="6"/>
      <c r="L99" s="7">
        <f>+SUMIFS(RRHH!$O:$O,RRHH!$H:$H,'Programación Medica'!B99,RRHH!$L:$L,'Programación Medica'!D99)</f>
        <v>0</v>
      </c>
      <c r="M99" s="31">
        <f t="shared" si="36"/>
        <v>0</v>
      </c>
      <c r="N99" s="7">
        <f>+SUMIF(RRHH!H:H,'Programación Medica'!B99,RRHH!$O:$O)</f>
        <v>0</v>
      </c>
      <c r="O99" s="1">
        <f t="shared" si="21"/>
        <v>0</v>
      </c>
      <c r="P99" s="34">
        <f>IFERROR((IFERROR(VLOOKUP(B99,RRHH!H:U,11,0),0)+IFERROR(VLOOKUP(B99,RRHH!H:U,12,0),0)+IFERROR(VLOOKUP(B99,RRHH!H:U,13,0),0)+IFERROR(VLOOKUP(B99,RRHH!H:U,14,0),0))/5*J99+(251-(IFERROR(VLOOKUP(B99,RRHH!H:U,11,0),0)+IFERROR(VLOOKUP(B99,RRHH!H:U,12,0),0)+IFERROR(VLOOKUP(B99,RRHH!H:U,13,0),0)+IFERROR(VLOOKUP(B99,RRHH!H:U,14,0),0)))/5*(IFERROR(VLOOKUP(B99,RRHH!H:W,15,0),0)+IFERROR(VLOOKUP(B99,RRHH!H:W,16,0),0)+IFERROR(VLOOKUP(B99,RRHH!H:X,17,0),0))/60*J99/N99,0)</f>
        <v>0</v>
      </c>
      <c r="Q99" s="36" t="str">
        <f t="shared" si="37"/>
        <v/>
      </c>
      <c r="R99" s="6"/>
      <c r="S99" t="str">
        <f>+IFERROR(VLOOKUP(H99,Diccionarios!H:I,2,0),"Act. No ident")</f>
        <v>Act. No ident</v>
      </c>
      <c r="T99" s="35" t="str">
        <f>+IFERROR(VLOOKUP(H99,Diccionarios!H:K,4),"No Encontrado")</f>
        <v>No Encontrado</v>
      </c>
      <c r="U99" s="35" t="str">
        <f>+IFERROR(VLOOKUP(F99,Diccionarios!B:E,4),"Seleccione especialidad")</f>
        <v>Esp</v>
      </c>
      <c r="V99" t="s">
        <v>312</v>
      </c>
    </row>
    <row r="100" spans="1:22" x14ac:dyDescent="0.25">
      <c r="A100" s="6"/>
      <c r="B100" s="6"/>
      <c r="C100" s="6"/>
      <c r="D100" s="1"/>
      <c r="E100" s="45" t="str">
        <f>+IFERROR(VLOOKUP(B100,RRHH!H:J,3,0),"RUN No encontrado en RRHH")</f>
        <v>RUN No encontrado en RRHH</v>
      </c>
      <c r="F100" s="7" t="str">
        <f>+IFERROR(VLOOKUP(G100,Diccionarios!$C$3:$D$66,2,0),"No Valido")</f>
        <v>No Valido</v>
      </c>
      <c r="G100" s="62"/>
      <c r="H100" s="7" t="str">
        <f>+IFERROR(VLOOKUP(I100,Diccionarios!G:J,2,0),"Act. No Ident")</f>
        <v>Act. No Ident</v>
      </c>
      <c r="I100" s="6"/>
      <c r="J100" s="6"/>
      <c r="K100" s="6"/>
      <c r="L100" s="7">
        <f>+SUMIFS(RRHH!$O:$O,RRHH!$H:$H,'Programación Medica'!B100,RRHH!$L:$L,'Programación Medica'!D100)</f>
        <v>0</v>
      </c>
      <c r="M100" s="31">
        <f t="shared" si="36"/>
        <v>0</v>
      </c>
      <c r="N100" s="7">
        <f>+SUMIF(RRHH!H:H,'Programación Medica'!B100,RRHH!$O:$O)</f>
        <v>0</v>
      </c>
      <c r="O100" s="1">
        <f t="shared" si="21"/>
        <v>0</v>
      </c>
      <c r="P100" s="34">
        <f>IFERROR((IFERROR(VLOOKUP(B100,RRHH!H:U,11,0),0)+IFERROR(VLOOKUP(B100,RRHH!H:U,12,0),0)+IFERROR(VLOOKUP(B100,RRHH!H:U,13,0),0)+IFERROR(VLOOKUP(B100,RRHH!H:U,14,0),0))/5*J100+(251-(IFERROR(VLOOKUP(B100,RRHH!H:U,11,0),0)+IFERROR(VLOOKUP(B100,RRHH!H:U,12,0),0)+IFERROR(VLOOKUP(B100,RRHH!H:U,13,0),0)+IFERROR(VLOOKUP(B100,RRHH!H:U,14,0),0)))/5*(IFERROR(VLOOKUP(B100,RRHH!H:W,15,0),0)+IFERROR(VLOOKUP(B100,RRHH!H:W,16,0),0)+IFERROR(VLOOKUP(B100,RRHH!H:X,17,0),0))/60*J100/N100,0)</f>
        <v>0</v>
      </c>
      <c r="Q100" s="36" t="str">
        <f t="shared" si="37"/>
        <v/>
      </c>
      <c r="R100" s="6"/>
      <c r="S100" t="str">
        <f>+IFERROR(VLOOKUP(H100,Diccionarios!H:I,2,0),"Act. No ident")</f>
        <v>Act. No ident</v>
      </c>
      <c r="T100" s="35" t="str">
        <f>+IFERROR(VLOOKUP(H100,Diccionarios!H:K,4),"No Encontrado")</f>
        <v>No Encontrado</v>
      </c>
      <c r="U100" s="35" t="str">
        <f>+IFERROR(VLOOKUP(F100,Diccionarios!B:E,4),"Seleccione especialidad")</f>
        <v>Esp</v>
      </c>
    </row>
    <row r="101" spans="1:22" x14ac:dyDescent="0.25">
      <c r="A101" s="6"/>
      <c r="B101" s="6"/>
      <c r="C101" s="6"/>
      <c r="D101" s="1"/>
      <c r="E101" s="45" t="str">
        <f>+IFERROR(VLOOKUP(B101,RRHH!H:J,3,0),"RUN No encontrado en RRHH")</f>
        <v>RUN No encontrado en RRHH</v>
      </c>
      <c r="F101" s="7" t="str">
        <f>+IFERROR(VLOOKUP(G101,Diccionarios!$C$3:$D$66,2,0),"No Valido")</f>
        <v>No Valido</v>
      </c>
      <c r="G101" s="62"/>
      <c r="H101" s="7" t="str">
        <f>+IFERROR(VLOOKUP(I101,Diccionarios!G:J,2,0),"Act. No Ident")</f>
        <v>Act. No Ident</v>
      </c>
      <c r="I101" s="6"/>
      <c r="J101" s="6"/>
      <c r="K101" s="6"/>
      <c r="L101" s="7">
        <f>+SUMIFS(RRHH!$O:$O,RRHH!$H:$H,'Programación Medica'!B101,RRHH!$L:$L,'Programación Medica'!D101)</f>
        <v>0</v>
      </c>
      <c r="M101" s="31">
        <f t="shared" si="36"/>
        <v>0</v>
      </c>
      <c r="N101" s="7">
        <f>+SUMIF(RRHH!H:H,'Programación Medica'!B101,RRHH!$O:$O)</f>
        <v>0</v>
      </c>
      <c r="O101" s="1">
        <f t="shared" si="21"/>
        <v>0</v>
      </c>
      <c r="P101" s="34">
        <f>IFERROR((IFERROR(VLOOKUP(B101,RRHH!H:U,11,0),0)+IFERROR(VLOOKUP(B101,RRHH!H:U,12,0),0)+IFERROR(VLOOKUP(B101,RRHH!H:U,13,0),0)+IFERROR(VLOOKUP(B101,RRHH!H:U,14,0),0))/5*J101+(251-(IFERROR(VLOOKUP(B101,RRHH!H:U,11,0),0)+IFERROR(VLOOKUP(B101,RRHH!H:U,12,0),0)+IFERROR(VLOOKUP(B101,RRHH!H:U,13,0),0)+IFERROR(VLOOKUP(B101,RRHH!H:U,14,0),0)))/5*(IFERROR(VLOOKUP(B101,RRHH!H:W,15,0),0)+IFERROR(VLOOKUP(B101,RRHH!H:W,16,0),0)+IFERROR(VLOOKUP(B101,RRHH!H:X,17,0),0))/60*J101/N101,0)</f>
        <v>0</v>
      </c>
      <c r="Q101" s="36" t="str">
        <f t="shared" si="37"/>
        <v/>
      </c>
      <c r="R101" s="6"/>
      <c r="S101" t="str">
        <f>+IFERROR(VLOOKUP(H101,Diccionarios!H:I,2,0),"Act. No ident")</f>
        <v>Act. No ident</v>
      </c>
      <c r="T101" s="35" t="str">
        <f>+IFERROR(VLOOKUP(H101,Diccionarios!H:K,4),"No Encontrado")</f>
        <v>No Encontrado</v>
      </c>
      <c r="U101" s="35" t="str">
        <f>+IFERROR(VLOOKUP(F101,Diccionarios!B:E,4),"Seleccione especialidad")</f>
        <v>Esp</v>
      </c>
    </row>
    <row r="102" spans="1:22" x14ac:dyDescent="0.25">
      <c r="A102" s="6"/>
      <c r="B102" s="6"/>
      <c r="C102" s="6"/>
      <c r="D102" s="1"/>
      <c r="E102" s="45" t="str">
        <f>+IFERROR(VLOOKUP(B102,RRHH!H:J,3,0),"RUN No encontrado en RRHH")</f>
        <v>RUN No encontrado en RRHH</v>
      </c>
      <c r="F102" s="7" t="str">
        <f>+IFERROR(VLOOKUP(G102,Diccionarios!$C$3:$D$66,2,0),"No Valido")</f>
        <v>No Valido</v>
      </c>
      <c r="G102" s="62"/>
      <c r="H102" s="7" t="str">
        <f>+IFERROR(VLOOKUP(I102,Diccionarios!G:J,2,0),"Act. No Ident")</f>
        <v>Act. No Ident</v>
      </c>
      <c r="I102" s="6"/>
      <c r="J102" s="6"/>
      <c r="K102" s="6"/>
      <c r="L102" s="7">
        <f>+SUMIFS(RRHH!$O:$O,RRHH!$H:$H,'Programación Medica'!B102,RRHH!$L:$L,'Programación Medica'!D102)</f>
        <v>0</v>
      </c>
      <c r="M102" s="31">
        <f t="shared" si="36"/>
        <v>0</v>
      </c>
      <c r="N102" s="7">
        <f>+SUMIF(RRHH!H:H,'Programación Medica'!B102,RRHH!$O:$O)</f>
        <v>0</v>
      </c>
      <c r="O102" s="1">
        <f t="shared" si="21"/>
        <v>0</v>
      </c>
      <c r="P102" s="34">
        <f>IFERROR((IFERROR(VLOOKUP(B102,RRHH!H:U,11,0),0)+IFERROR(VLOOKUP(B102,RRHH!H:U,12,0),0)+IFERROR(VLOOKUP(B102,RRHH!H:U,13,0),0)+IFERROR(VLOOKUP(B102,RRHH!H:U,14,0),0))/5*J102+(251-(IFERROR(VLOOKUP(B102,RRHH!H:U,11,0),0)+IFERROR(VLOOKUP(B102,RRHH!H:U,12,0),0)+IFERROR(VLOOKUP(B102,RRHH!H:U,13,0),0)+IFERROR(VLOOKUP(B102,RRHH!H:U,14,0),0)))/5*(IFERROR(VLOOKUP(B102,RRHH!H:W,15,0),0)+IFERROR(VLOOKUP(B102,RRHH!H:W,16,0),0)+IFERROR(VLOOKUP(B102,RRHH!H:X,17,0),0))/60*J102/N102,0)</f>
        <v>0</v>
      </c>
      <c r="Q102" s="36" t="str">
        <f t="shared" si="37"/>
        <v/>
      </c>
      <c r="R102" s="6"/>
      <c r="S102" t="str">
        <f>+IFERROR(VLOOKUP(H102,Diccionarios!H:I,2,0),"Act. No ident")</f>
        <v>Act. No ident</v>
      </c>
      <c r="T102" s="35" t="str">
        <f>+IFERROR(VLOOKUP(H102,Diccionarios!H:K,4),"No Encontrado")</f>
        <v>No Encontrado</v>
      </c>
      <c r="U102" s="35" t="str">
        <f>+IFERROR(VLOOKUP(F102,Diccionarios!B:E,4),"Seleccione especialidad")</f>
        <v>Esp</v>
      </c>
    </row>
    <row r="103" spans="1:22" x14ac:dyDescent="0.25">
      <c r="A103" s="6"/>
      <c r="B103" s="6"/>
      <c r="C103" s="6"/>
      <c r="D103" s="1"/>
      <c r="E103" s="45" t="str">
        <f>+IFERROR(VLOOKUP(B103,RRHH!H:J,3,0),"RUN No encontrado en RRHH")</f>
        <v>RUN No encontrado en RRHH</v>
      </c>
      <c r="F103" s="7" t="str">
        <f>+IFERROR(VLOOKUP(G103,Diccionarios!$C$3:$D$66,2,0),"No Valido")</f>
        <v>No Valido</v>
      </c>
      <c r="G103" s="62"/>
      <c r="H103" s="7" t="str">
        <f>+IFERROR(VLOOKUP(I103,Diccionarios!G:J,2,0),"Act. No Ident")</f>
        <v>Act. No Ident</v>
      </c>
      <c r="I103" s="6"/>
      <c r="J103" s="6"/>
      <c r="K103" s="6"/>
      <c r="L103" s="7">
        <f>+SUMIFS(RRHH!$O:$O,RRHH!$H:$H,'Programación Medica'!B103,RRHH!$L:$L,'Programación Medica'!D103)</f>
        <v>0</v>
      </c>
      <c r="M103" s="31">
        <f t="shared" si="36"/>
        <v>0</v>
      </c>
      <c r="N103" s="7">
        <f>+SUMIF(RRHH!H:H,'Programación Medica'!B103,RRHH!$O:$O)</f>
        <v>0</v>
      </c>
      <c r="O103" s="1">
        <f t="shared" si="21"/>
        <v>0</v>
      </c>
      <c r="P103" s="34">
        <f>IFERROR((IFERROR(VLOOKUP(B103,RRHH!H:U,11,0),0)+IFERROR(VLOOKUP(B103,RRHH!H:U,12,0),0)+IFERROR(VLOOKUP(B103,RRHH!H:U,13,0),0)+IFERROR(VLOOKUP(B103,RRHH!H:U,14,0),0))/5*J103+(251-(IFERROR(VLOOKUP(B103,RRHH!H:U,11,0),0)+IFERROR(VLOOKUP(B103,RRHH!H:U,12,0),0)+IFERROR(VLOOKUP(B103,RRHH!H:U,13,0),0)+IFERROR(VLOOKUP(B103,RRHH!H:U,14,0),0)))/5*(IFERROR(VLOOKUP(B103,RRHH!H:W,15,0),0)+IFERROR(VLOOKUP(B103,RRHH!H:W,16,0),0)+IFERROR(VLOOKUP(B103,RRHH!H:X,17,0),0))/60*J103/N103,0)</f>
        <v>0</v>
      </c>
      <c r="Q103" s="36" t="str">
        <f t="shared" si="37"/>
        <v/>
      </c>
      <c r="R103" s="6"/>
      <c r="S103" t="str">
        <f>+IFERROR(VLOOKUP(H103,Diccionarios!H:I,2,0),"Act. No ident")</f>
        <v>Act. No ident</v>
      </c>
      <c r="T103" s="35" t="str">
        <f>+IFERROR(VLOOKUP(#REF!,Diccionarios!H:K,4),"No Encontrado")</f>
        <v>No Encontrado</v>
      </c>
      <c r="U103" s="35" t="str">
        <f>+IFERROR(VLOOKUP(F103,Diccionarios!B:E,4),"Seleccione especialidad")</f>
        <v>Esp</v>
      </c>
    </row>
    <row r="104" spans="1:22" x14ac:dyDescent="0.25">
      <c r="A104" s="6"/>
      <c r="B104" s="6"/>
      <c r="C104" s="6"/>
      <c r="D104" s="1"/>
      <c r="E104" s="45" t="str">
        <f>+IFERROR(VLOOKUP(B104,RRHH!H:J,3,0),"RUN No encontrado en RRHH")</f>
        <v>RUN No encontrado en RRHH</v>
      </c>
      <c r="F104" s="7" t="str">
        <f>+IFERROR(VLOOKUP(G104,Diccionarios!$C$3:$D$66,2,0),"No Valido")</f>
        <v>No Valido</v>
      </c>
      <c r="G104" s="62"/>
      <c r="H104" s="7" t="str">
        <f>+IFERROR(VLOOKUP(I104,Diccionarios!G:J,2,0),"Act. No Ident")</f>
        <v>Act. No Ident</v>
      </c>
      <c r="I104" s="6"/>
      <c r="J104" s="6"/>
      <c r="K104" s="6"/>
      <c r="L104" s="7">
        <f>+SUMIFS(RRHH!$O:$O,RRHH!$H:$H,'Programación Medica'!B104,RRHH!$L:$L,'Programación Medica'!D104)</f>
        <v>0</v>
      </c>
      <c r="M104" s="31">
        <f t="shared" si="36"/>
        <v>0</v>
      </c>
      <c r="N104" s="7">
        <f>+SUMIF(RRHH!H:H,'Programación Medica'!B104,RRHH!$O:$O)</f>
        <v>0</v>
      </c>
      <c r="O104" s="1">
        <f t="shared" si="21"/>
        <v>0</v>
      </c>
      <c r="P104" s="34">
        <f>IFERROR((IFERROR(VLOOKUP(B104,RRHH!H:U,11,0),0)+IFERROR(VLOOKUP(B104,RRHH!H:U,12,0),0)+IFERROR(VLOOKUP(B104,RRHH!H:U,13,0),0)+IFERROR(VLOOKUP(B104,RRHH!H:U,14,0),0))/5*J104+(251-(IFERROR(VLOOKUP(B104,RRHH!H:U,11,0),0)+IFERROR(VLOOKUP(B104,RRHH!H:U,12,0),0)+IFERROR(VLOOKUP(B104,RRHH!H:U,13,0),0)+IFERROR(VLOOKUP(B104,RRHH!H:U,14,0),0)))/5*(IFERROR(VLOOKUP(B104,RRHH!H:W,15,0),0)+IFERROR(VLOOKUP(B104,RRHH!H:W,16,0),0)+IFERROR(VLOOKUP(B104,RRHH!H:X,17,0),0))/60*J104/N104,0)</f>
        <v>0</v>
      </c>
      <c r="Q104" s="36" t="str">
        <f t="shared" si="37"/>
        <v/>
      </c>
      <c r="R104" s="6"/>
      <c r="S104" t="str">
        <f>+IFERROR(VLOOKUP(H104,Diccionarios!H:I,2,0),"Act. No ident")</f>
        <v>Act. No ident</v>
      </c>
      <c r="T104" s="35" t="str">
        <f>+IFERROR(VLOOKUP(H104,Diccionarios!H:K,4),"No Encontrado")</f>
        <v>No Encontrado</v>
      </c>
      <c r="U104" s="35" t="str">
        <f>+IFERROR(VLOOKUP(F104,Diccionarios!B:E,4),"Seleccione especialidad")</f>
        <v>Esp</v>
      </c>
    </row>
    <row r="105" spans="1:22" x14ac:dyDescent="0.25">
      <c r="A105" s="6"/>
      <c r="B105" s="6"/>
      <c r="C105" s="6"/>
      <c r="D105" s="1"/>
      <c r="E105" s="45" t="str">
        <f>+IFERROR(VLOOKUP(B105,RRHH!H:J,3,0),"RUN No encontrado en RRHH")</f>
        <v>RUN No encontrado en RRHH</v>
      </c>
      <c r="F105" s="7" t="str">
        <f>+IFERROR(VLOOKUP(G105,Diccionarios!$C$3:$D$66,2,0),"No Valido")</f>
        <v>No Valido</v>
      </c>
      <c r="G105" s="62"/>
      <c r="H105" s="7" t="str">
        <f>+IFERROR(VLOOKUP(I105,Diccionarios!G:J,2,0),"Act. No Ident")</f>
        <v>Act. No Ident</v>
      </c>
      <c r="I105" s="6"/>
      <c r="J105" s="6"/>
      <c r="K105" s="6"/>
      <c r="L105" s="7">
        <f>+SUMIFS(RRHH!$O:$O,RRHH!$H:$H,'Programación Medica'!B105,RRHH!$L:$L,'Programación Medica'!D105)</f>
        <v>0</v>
      </c>
      <c r="M105" s="31">
        <f t="shared" si="36"/>
        <v>0</v>
      </c>
      <c r="N105" s="7">
        <f>+SUMIF(RRHH!H:H,'Programación Medica'!B105,RRHH!$O:$O)</f>
        <v>0</v>
      </c>
      <c r="O105" s="1">
        <f t="shared" si="21"/>
        <v>0</v>
      </c>
      <c r="P105" s="34">
        <f>IFERROR((IFERROR(VLOOKUP(B105,RRHH!H:U,11,0),0)+IFERROR(VLOOKUP(B105,RRHH!H:U,12,0),0)+IFERROR(VLOOKUP(B105,RRHH!H:U,13,0),0)+IFERROR(VLOOKUP(B105,RRHH!H:U,14,0),0))/5*J105+(251-(IFERROR(VLOOKUP(B105,RRHH!H:U,11,0),0)+IFERROR(VLOOKUP(B105,RRHH!H:U,12,0),0)+IFERROR(VLOOKUP(B105,RRHH!H:U,13,0),0)+IFERROR(VLOOKUP(B105,RRHH!H:U,14,0),0)))/5*(IFERROR(VLOOKUP(B105,RRHH!H:W,15,0),0)+IFERROR(VLOOKUP(B105,RRHH!H:W,16,0),0)+IFERROR(VLOOKUP(B105,RRHH!H:X,17,0),0))/60*J105/N105,0)</f>
        <v>0</v>
      </c>
      <c r="Q105" s="36" t="str">
        <f t="shared" si="37"/>
        <v/>
      </c>
      <c r="R105" s="6"/>
      <c r="S105" t="str">
        <f>+IFERROR(VLOOKUP(H105,Diccionarios!H:I,2,0),"Act. No ident")</f>
        <v>Act. No ident</v>
      </c>
      <c r="T105" s="35" t="str">
        <f>+IFERROR(VLOOKUP(H105,Diccionarios!H:K,4),"No Encontrado")</f>
        <v>No Encontrado</v>
      </c>
      <c r="U105" s="35" t="str">
        <f>+IFERROR(VLOOKUP(F105,Diccionarios!B:E,4),"Seleccione especialidad")</f>
        <v>Esp</v>
      </c>
    </row>
    <row r="106" spans="1:22" x14ac:dyDescent="0.25">
      <c r="A106" s="6"/>
      <c r="B106" s="6"/>
      <c r="C106" s="6"/>
      <c r="D106" s="1"/>
      <c r="E106" s="45" t="str">
        <f>+IFERROR(VLOOKUP(B106,RRHH!H:J,3,0),"RUN No encontrado en RRHH")</f>
        <v>RUN No encontrado en RRHH</v>
      </c>
      <c r="F106" s="7" t="str">
        <f>+IFERROR(VLOOKUP(G106,Diccionarios!$C$3:$D$66,2,0),"No Valido")</f>
        <v>No Valido</v>
      </c>
      <c r="G106" s="62"/>
      <c r="H106" s="7" t="str">
        <f>+IFERROR(VLOOKUP(I106,Diccionarios!G:J,2,0),"Act. No Ident")</f>
        <v>Act. No Ident</v>
      </c>
      <c r="I106" s="6"/>
      <c r="J106" s="6"/>
      <c r="K106" s="6"/>
      <c r="L106" s="7">
        <f>+SUMIFS(RRHH!$O:$O,RRHH!$H:$H,'Programación Medica'!B106,RRHH!$L:$L,'Programación Medica'!D106)</f>
        <v>0</v>
      </c>
      <c r="M106" s="31">
        <f t="shared" ref="M106" si="38">+IFERROR(J106/L106,0)</f>
        <v>0</v>
      </c>
      <c r="N106" s="7">
        <f>+SUMIF(RRHH!H:H,'Programación Medica'!B106,RRHH!$O:$O)</f>
        <v>0</v>
      </c>
      <c r="O106" s="1">
        <f t="shared" si="21"/>
        <v>0</v>
      </c>
      <c r="P106" s="34">
        <f>IFERROR((IFERROR(VLOOKUP(B106,RRHH!H:U,11,0),0)+IFERROR(VLOOKUP(B106,RRHH!H:U,12,0),0)+IFERROR(VLOOKUP(B106,RRHH!H:U,13,0),0)+IFERROR(VLOOKUP(B106,RRHH!H:U,14,0),0))/5*J106+(251-(IFERROR(VLOOKUP(B106,RRHH!H:U,11,0),0)+IFERROR(VLOOKUP(B106,RRHH!H:U,12,0),0)+IFERROR(VLOOKUP(B106,RRHH!H:U,13,0),0)+IFERROR(VLOOKUP(B106,RRHH!H:U,14,0),0)))/5*(IFERROR(VLOOKUP(B106,RRHH!H:W,15,0),0)+IFERROR(VLOOKUP(B106,RRHH!H:W,16,0),0)+IFERROR(VLOOKUP(B106,RRHH!H:X,17,0),0))/60*J106/N106,0)</f>
        <v>0</v>
      </c>
      <c r="Q106" s="36" t="str">
        <f t="shared" ref="Q106" si="39">+IF(S106="R",IFERROR((J106*50.1-P106)*K106,""),"")</f>
        <v/>
      </c>
      <c r="R106" s="6"/>
      <c r="S106" t="str">
        <f>+IFERROR(VLOOKUP(H106,Diccionarios!H:I,2,0),"Act. No ident")</f>
        <v>Act. No ident</v>
      </c>
      <c r="T106" s="35" t="str">
        <f>+IFERROR(VLOOKUP(H106,Diccionarios!H:K,4),"No Encontrado")</f>
        <v>No Encontrado</v>
      </c>
      <c r="U106" s="35" t="str">
        <f>+IFERROR(VLOOKUP(F106,Diccionarios!B:E,4),"Seleccione especialidad")</f>
        <v>Esp</v>
      </c>
    </row>
    <row r="107" spans="1:22" x14ac:dyDescent="0.25">
      <c r="A107" s="6"/>
      <c r="B107" s="6"/>
      <c r="C107" s="6"/>
      <c r="D107" s="1"/>
      <c r="E107" s="45" t="str">
        <f>+IFERROR(VLOOKUP(B107,RRHH!H:J,3,0),"RUN No encontrado en RRHH")</f>
        <v>RUN No encontrado en RRHH</v>
      </c>
      <c r="F107" s="7" t="str">
        <f>+IFERROR(VLOOKUP(G107,Diccionarios!$C$3:$D$66,2,0),"No Valido")</f>
        <v>No Valido</v>
      </c>
      <c r="G107" s="62"/>
      <c r="H107" s="7" t="str">
        <f>+IFERROR(VLOOKUP(I107,Diccionarios!G:J,2,0),"Act. No Ident")</f>
        <v>Act. No Ident</v>
      </c>
      <c r="I107" s="6"/>
      <c r="J107" s="6"/>
      <c r="K107" s="6"/>
      <c r="L107" s="7">
        <f>+SUMIFS(RRHH!$O:$O,RRHH!$H:$H,'Programación Medica'!B107,RRHH!$L:$L,'Programación Medica'!D107)</f>
        <v>0</v>
      </c>
      <c r="M107" s="31">
        <f t="shared" si="36"/>
        <v>0</v>
      </c>
      <c r="N107" s="7">
        <f>+SUMIF(RRHH!H:H,'Programación Medica'!B107,RRHH!$O:$O)</f>
        <v>0</v>
      </c>
      <c r="O107" s="1">
        <f t="shared" si="21"/>
        <v>0</v>
      </c>
      <c r="P107" s="34">
        <f>IFERROR((IFERROR(VLOOKUP(B107,RRHH!H:U,11,0),0)+IFERROR(VLOOKUP(B107,RRHH!H:U,12,0),0)+IFERROR(VLOOKUP(B107,RRHH!H:U,13,0),0)+IFERROR(VLOOKUP(B107,RRHH!H:U,14,0),0))/5*J107+(251-(IFERROR(VLOOKUP(B107,RRHH!H:U,11,0),0)+IFERROR(VLOOKUP(B107,RRHH!H:U,12,0),0)+IFERROR(VLOOKUP(B107,RRHH!H:U,13,0),0)+IFERROR(VLOOKUP(B107,RRHH!H:U,14,0),0)))/5*(IFERROR(VLOOKUP(B107,RRHH!H:W,15,0),0)+IFERROR(VLOOKUP(B107,RRHH!H:W,16,0),0)+IFERROR(VLOOKUP(B107,RRHH!H:X,17,0),0))/60*J107/N107,0)</f>
        <v>0</v>
      </c>
      <c r="Q107" s="36" t="str">
        <f t="shared" si="37"/>
        <v/>
      </c>
      <c r="R107" s="6"/>
      <c r="S107" t="str">
        <f>+IFERROR(VLOOKUP(H107,Diccionarios!H:I,2,0),"Act. No ident")</f>
        <v>Act. No ident</v>
      </c>
      <c r="T107" s="35" t="str">
        <f>+IFERROR(VLOOKUP(H107,Diccionarios!H:K,4),"No Encontrado")</f>
        <v>No Encontrado</v>
      </c>
      <c r="U107" s="35" t="str">
        <f>+IFERROR(VLOOKUP(F107,Diccionarios!B:E,4),"Seleccione especialidad")</f>
        <v>Esp</v>
      </c>
    </row>
    <row r="108" spans="1:22" ht="16.5" customHeight="1" x14ac:dyDescent="0.25">
      <c r="A108" s="6"/>
      <c r="B108" s="6"/>
      <c r="C108" s="6"/>
      <c r="D108" s="1"/>
      <c r="E108" s="45" t="str">
        <f>+IFERROR(VLOOKUP(B108,RRHH!H:J,3,0),"RUN No encontrado en RRHH")</f>
        <v>RUN No encontrado en RRHH</v>
      </c>
      <c r="F108" s="7" t="str">
        <f>+IFERROR(VLOOKUP(G108,Diccionarios!$C$3:$D$66,2,0),"No Valido")</f>
        <v>No Valido</v>
      </c>
      <c r="G108" s="62"/>
      <c r="H108" s="7" t="str">
        <f>+IFERROR(VLOOKUP(I108,Diccionarios!G:J,2,0),"Act. No Ident")</f>
        <v>Act. No Ident</v>
      </c>
      <c r="I108" s="6"/>
      <c r="J108" s="6"/>
      <c r="K108" s="6"/>
      <c r="L108" s="7">
        <f>+SUMIFS(RRHH!$O:$O,RRHH!$H:$H,'Programación Medica'!B108,RRHH!$L:$L,'Programación Medica'!D108)</f>
        <v>0</v>
      </c>
      <c r="M108" s="31">
        <f t="shared" si="36"/>
        <v>0</v>
      </c>
      <c r="N108" s="7">
        <f>+SUMIF(RRHH!H:H,'Programación Medica'!B108,RRHH!$O:$O)</f>
        <v>0</v>
      </c>
      <c r="O108" s="1">
        <f t="shared" si="21"/>
        <v>0</v>
      </c>
      <c r="P108" s="34">
        <f>IFERROR((IFERROR(VLOOKUP(B108,RRHH!H:U,11,0),0)+IFERROR(VLOOKUP(B108,RRHH!H:U,12,0),0)+IFERROR(VLOOKUP(B108,RRHH!H:U,13,0),0)+IFERROR(VLOOKUP(B108,RRHH!H:U,14,0),0))/5*J108+(251-(IFERROR(VLOOKUP(B108,RRHH!H:U,11,0),0)+IFERROR(VLOOKUP(B108,RRHH!H:U,12,0),0)+IFERROR(VLOOKUP(B108,RRHH!H:U,13,0),0)+IFERROR(VLOOKUP(B108,RRHH!H:U,14,0),0)))/5*(IFERROR(VLOOKUP(B108,RRHH!H:W,15,0),0)+IFERROR(VLOOKUP(B108,RRHH!H:W,16,0),0)+IFERROR(VLOOKUP(B108,RRHH!H:X,17,0),0))/60*J108/N108,0)</f>
        <v>0</v>
      </c>
      <c r="Q108" s="36" t="str">
        <f t="shared" si="37"/>
        <v/>
      </c>
      <c r="R108" s="6"/>
      <c r="S108" t="str">
        <f>+IFERROR(VLOOKUP(H103,Diccionarios!H:I,2,0),"Act. No ident")</f>
        <v>Act. No ident</v>
      </c>
      <c r="T108" s="35" t="str">
        <f>+IFERROR(VLOOKUP(H103,Diccionarios!H:K,4),"No Encontrado")</f>
        <v>No Encontrado</v>
      </c>
      <c r="U108" s="35" t="str">
        <f>+IFERROR(VLOOKUP(F108,Diccionarios!B:E,4),"Seleccione especialidad")</f>
        <v>Esp</v>
      </c>
    </row>
    <row r="109" spans="1:22" ht="16.5" customHeight="1" x14ac:dyDescent="0.25">
      <c r="A109" s="6"/>
      <c r="B109" s="6"/>
      <c r="C109" s="6"/>
      <c r="D109" s="1"/>
      <c r="E109" s="45" t="str">
        <f>+IFERROR(VLOOKUP(B109,RRHH!H:J,3,0),"RUN No encontrado en RRHH")</f>
        <v>RUN No encontrado en RRHH</v>
      </c>
      <c r="F109" s="7" t="str">
        <f>+IFERROR(VLOOKUP(G109,Diccionarios!$C$3:$D$66,2,0),"No Valido")</f>
        <v>No Valido</v>
      </c>
      <c r="G109" s="62"/>
      <c r="H109" s="7" t="str">
        <f>+IFERROR(VLOOKUP(I109,Diccionarios!G:J,2,0),"Act. No Ident")</f>
        <v>Act. No Ident</v>
      </c>
      <c r="I109" s="6"/>
      <c r="J109" s="6"/>
      <c r="K109" s="6"/>
      <c r="L109" s="7">
        <f>+SUMIFS(RRHH!$O:$O,RRHH!$H:$H,'Programación Medica'!B109,RRHH!$L:$L,'Programación Medica'!D109)</f>
        <v>0</v>
      </c>
      <c r="M109" s="31">
        <f t="shared" ref="M109" si="40">+IFERROR(J109/L109,0)</f>
        <v>0</v>
      </c>
      <c r="N109" s="7">
        <f>+SUMIF(RRHH!H:H,'Programación Medica'!B109,RRHH!$O:$O)</f>
        <v>0</v>
      </c>
      <c r="O109" s="1">
        <f t="shared" si="21"/>
        <v>0</v>
      </c>
      <c r="P109" s="34">
        <f>IFERROR((IFERROR(VLOOKUP(B109,RRHH!H:U,11,0),0)+IFERROR(VLOOKUP(B109,RRHH!H:U,12,0),0)+IFERROR(VLOOKUP(B109,RRHH!H:U,13,0),0)+IFERROR(VLOOKUP(B109,RRHH!H:U,14,0),0))/5*J109+(251-(IFERROR(VLOOKUP(B109,RRHH!H:U,11,0),0)+IFERROR(VLOOKUP(B109,RRHH!H:U,12,0),0)+IFERROR(VLOOKUP(B109,RRHH!H:U,13,0),0)+IFERROR(VLOOKUP(B109,RRHH!H:U,14,0),0)))/5*(IFERROR(VLOOKUP(B109,RRHH!H:W,15,0),0)+IFERROR(VLOOKUP(B109,RRHH!H:W,16,0),0)+IFERROR(VLOOKUP(B109,RRHH!H:X,17,0),0))/60*J109/N109,0)</f>
        <v>0</v>
      </c>
      <c r="Q109" s="36" t="str">
        <f t="shared" ref="Q109" si="41">+IF(S109="R",IFERROR((J109*50.1-P109)*K109,""),"")</f>
        <v/>
      </c>
      <c r="R109" s="6"/>
      <c r="S109" t="str">
        <f>+IFERROR(VLOOKUP(H104,Diccionarios!H:I,2,0),"Act. No ident")</f>
        <v>Act. No ident</v>
      </c>
      <c r="T109" s="35" t="str">
        <f>+IFERROR(VLOOKUP(H104,Diccionarios!H:K,4),"No Encontrado")</f>
        <v>No Encontrado</v>
      </c>
      <c r="U109" s="35" t="str">
        <f>+IFERROR(VLOOKUP(F109,Diccionarios!B:E,4),"Seleccione especialidad")</f>
        <v>Esp</v>
      </c>
    </row>
    <row r="110" spans="1:22" ht="16.5" customHeight="1" x14ac:dyDescent="0.25">
      <c r="A110" s="6"/>
      <c r="B110" s="6"/>
      <c r="C110" s="6"/>
      <c r="D110" s="1"/>
      <c r="E110" s="45" t="str">
        <f>+IFERROR(VLOOKUP(B110,RRHH!H:J,3,0),"RUN No encontrado en RRHH")</f>
        <v>RUN No encontrado en RRHH</v>
      </c>
      <c r="F110" s="7" t="str">
        <f>+IFERROR(VLOOKUP(G110,Diccionarios!$C$3:$D$66,2,0),"No Valido")</f>
        <v>No Valido</v>
      </c>
      <c r="G110" s="62"/>
      <c r="H110" s="7" t="str">
        <f>+IFERROR(VLOOKUP(I110,Diccionarios!G:J,2,0),"Act. No Ident")</f>
        <v>Act. No Ident</v>
      </c>
      <c r="I110" s="6"/>
      <c r="J110" s="6"/>
      <c r="K110" s="6"/>
      <c r="L110" s="7">
        <f>+SUMIFS(RRHH!$O:$O,RRHH!$H:$H,'Programación Medica'!B110,RRHH!$L:$L,'Programación Medica'!D110)</f>
        <v>0</v>
      </c>
      <c r="M110" s="31">
        <f t="shared" ref="M110" si="42">+IFERROR(J110/L110,0)</f>
        <v>0</v>
      </c>
      <c r="N110" s="7">
        <f>+SUMIF(RRHH!H:H,'Programación Medica'!B110,RRHH!$O:$O)</f>
        <v>0</v>
      </c>
      <c r="O110" s="1">
        <f t="shared" si="21"/>
        <v>0</v>
      </c>
      <c r="P110" s="34">
        <f>IFERROR((IFERROR(VLOOKUP(B110,RRHH!H:U,11,0),0)+IFERROR(VLOOKUP(B110,RRHH!H:U,12,0),0)+IFERROR(VLOOKUP(B110,RRHH!H:U,13,0),0)+IFERROR(VLOOKUP(B110,RRHH!H:U,14,0),0))/5*J110+(251-(IFERROR(VLOOKUP(B110,RRHH!H:U,11,0),0)+IFERROR(VLOOKUP(B110,RRHH!H:U,12,0),0)+IFERROR(VLOOKUP(B110,RRHH!H:U,13,0),0)+IFERROR(VLOOKUP(B110,RRHH!H:U,14,0),0)))/5*(IFERROR(VLOOKUP(B110,RRHH!H:W,15,0),0)+IFERROR(VLOOKUP(B110,RRHH!H:W,16,0),0)+IFERROR(VLOOKUP(B110,RRHH!H:X,17,0),0))/60*J110/N110,0)</f>
        <v>0</v>
      </c>
      <c r="Q110" s="36" t="str">
        <f t="shared" ref="Q110" si="43">+IF(S110="R",IFERROR((J110*50.1-P110)*K110,""),"")</f>
        <v/>
      </c>
      <c r="R110" s="6"/>
      <c r="S110" t="str">
        <f>+IFERROR(VLOOKUP(H104,Diccionarios!H:I,2,0),"Act. No ident")</f>
        <v>Act. No ident</v>
      </c>
      <c r="T110" s="35" t="str">
        <f>+IFERROR(VLOOKUP(H104,Diccionarios!H:K,4),"No Encontrado")</f>
        <v>No Encontrado</v>
      </c>
      <c r="U110" s="35" t="str">
        <f>+IFERROR(VLOOKUP(F110,Diccionarios!B:E,4),"Seleccione especialidad")</f>
        <v>Esp</v>
      </c>
      <c r="V110" t="s">
        <v>313</v>
      </c>
    </row>
    <row r="111" spans="1:22" ht="16.5" customHeight="1" x14ac:dyDescent="0.25">
      <c r="A111" s="6"/>
      <c r="B111" s="6"/>
      <c r="C111" s="6"/>
      <c r="D111" s="1"/>
      <c r="E111" s="45" t="str">
        <f>+IFERROR(VLOOKUP(B111,RRHH!H:J,3,0),"RUN No encontrado en RRHH")</f>
        <v>RUN No encontrado en RRHH</v>
      </c>
      <c r="F111" s="7" t="str">
        <f>+IFERROR(VLOOKUP(G111,Diccionarios!$C$3:$D$66,2,0),"No Valido")</f>
        <v>No Valido</v>
      </c>
      <c r="G111" s="62"/>
      <c r="H111" s="7" t="str">
        <f>+IFERROR(VLOOKUP(I111,Diccionarios!G:J,2,0),"Act. No Ident")</f>
        <v>Act. No Ident</v>
      </c>
      <c r="I111" s="6"/>
      <c r="J111" s="6"/>
      <c r="K111" s="6"/>
      <c r="L111" s="7">
        <f>+SUMIFS(RRHH!$O:$O,RRHH!$H:$H,'Programación Medica'!B111,RRHH!$L:$L,'Programación Medica'!D111)</f>
        <v>0</v>
      </c>
      <c r="M111" s="31">
        <f t="shared" ref="M111:M112" si="44">+IFERROR(J111/L111,0)</f>
        <v>0</v>
      </c>
      <c r="N111" s="7">
        <f>+SUMIF(RRHH!H:H,'Programación Medica'!B111,RRHH!$O:$O)</f>
        <v>0</v>
      </c>
      <c r="O111" s="1">
        <f t="shared" si="21"/>
        <v>0</v>
      </c>
      <c r="P111" s="34">
        <f>IFERROR((IFERROR(VLOOKUP(B111,RRHH!H:U,11,0),0)+IFERROR(VLOOKUP(B111,RRHH!H:U,12,0),0)+IFERROR(VLOOKUP(B111,RRHH!H:U,13,0),0)+IFERROR(VLOOKUP(B111,RRHH!H:U,14,0),0))/5*J111+(251-(IFERROR(VLOOKUP(B111,RRHH!H:U,11,0),0)+IFERROR(VLOOKUP(B111,RRHH!H:U,12,0),0)+IFERROR(VLOOKUP(B111,RRHH!H:U,13,0),0)+IFERROR(VLOOKUP(B111,RRHH!H:U,14,0),0)))/5*(IFERROR(VLOOKUP(B111,RRHH!H:W,15,0),0)+IFERROR(VLOOKUP(B111,RRHH!H:W,16,0),0)+IFERROR(VLOOKUP(B111,RRHH!H:X,17,0),0))/60*J111/N111,0)</f>
        <v>0</v>
      </c>
      <c r="Q111" s="36" t="str">
        <f t="shared" ref="Q111:Q112" si="45">+IF(S111="R",IFERROR((J111*50.1-P111)*K111,""),"")</f>
        <v/>
      </c>
      <c r="R111" s="6"/>
      <c r="S111" t="str">
        <f>+IFERROR(VLOOKUP(H105,Diccionarios!H:I,2,0),"Act. No ident")</f>
        <v>Act. No ident</v>
      </c>
      <c r="T111" s="35" t="str">
        <f>+IFERROR(VLOOKUP(H105,Diccionarios!H:K,4),"No Encontrado")</f>
        <v>No Encontrado</v>
      </c>
      <c r="U111" s="35" t="str">
        <f>+IFERROR(VLOOKUP(F111,Diccionarios!B:E,4),"Seleccione especialidad")</f>
        <v>Esp</v>
      </c>
    </row>
    <row r="112" spans="1:22" x14ac:dyDescent="0.25">
      <c r="A112" s="6"/>
      <c r="B112" s="6"/>
      <c r="C112" s="6"/>
      <c r="D112" s="1"/>
      <c r="E112" s="45" t="str">
        <f>+IFERROR(VLOOKUP(B112,RRHH!H:J,3,0),"RUN No encontrado en RRHH")</f>
        <v>RUN No encontrado en RRHH</v>
      </c>
      <c r="F112" s="7" t="str">
        <f>+IFERROR(VLOOKUP(G112,Diccionarios!$C$3:$D$66,2,0),"No Valido")</f>
        <v>No Valido</v>
      </c>
      <c r="G112" s="62"/>
      <c r="H112" s="7" t="str">
        <f>+IFERROR(VLOOKUP(I112,Diccionarios!G:J,2,0),"Act. No Ident")</f>
        <v>Act. No Ident</v>
      </c>
      <c r="I112" s="6"/>
      <c r="J112" s="6"/>
      <c r="K112" s="6"/>
      <c r="L112" s="7">
        <f>+SUMIFS(RRHH!$O:$O,RRHH!$H:$H,'Programación Medica'!B112,RRHH!$L:$L,'Programación Medica'!D112)</f>
        <v>0</v>
      </c>
      <c r="M112" s="31">
        <f t="shared" si="44"/>
        <v>0</v>
      </c>
      <c r="N112" s="7">
        <f>+SUMIF(RRHH!H:H,'Programación Medica'!B112,RRHH!$O:$O)</f>
        <v>0</v>
      </c>
      <c r="O112" s="1">
        <f t="shared" si="21"/>
        <v>0</v>
      </c>
      <c r="P112" s="34">
        <f>IFERROR((IFERROR(VLOOKUP(B112,RRHH!H:U,11,0),0)+IFERROR(VLOOKUP(B112,RRHH!H:U,12,0),0)+IFERROR(VLOOKUP(B112,RRHH!H:U,13,0),0)+IFERROR(VLOOKUP(B112,RRHH!H:U,14,0),0))/5*J112+(251-(IFERROR(VLOOKUP(B112,RRHH!H:U,11,0),0)+IFERROR(VLOOKUP(B112,RRHH!H:U,12,0),0)+IFERROR(VLOOKUP(B112,RRHH!H:U,13,0),0)+IFERROR(VLOOKUP(B112,RRHH!H:U,14,0),0)))/5*(IFERROR(VLOOKUP(B112,RRHH!H:W,15,0),0)+IFERROR(VLOOKUP(B112,RRHH!H:W,16,0),0)+IFERROR(VLOOKUP(B112,RRHH!H:X,17,0),0))/60*J112/N112,0)</f>
        <v>0</v>
      </c>
      <c r="Q112" s="36" t="str">
        <f t="shared" si="45"/>
        <v/>
      </c>
      <c r="R112" s="6"/>
      <c r="S112" t="str">
        <f>+IFERROR(VLOOKUP(H112,Diccionarios!H:I,2,0),"Act. No ident")</f>
        <v>Act. No ident</v>
      </c>
      <c r="T112" s="35" t="str">
        <f>+IFERROR(VLOOKUP(H112,Diccionarios!H:K,4),"No Encontrado")</f>
        <v>No Encontrado</v>
      </c>
      <c r="U112" s="35" t="str">
        <f>+IFERROR(VLOOKUP(F112,Diccionarios!B:E,4),"Seleccione especialidad")</f>
        <v>Esp</v>
      </c>
    </row>
    <row r="113" spans="1:21" x14ac:dyDescent="0.25">
      <c r="A113" s="6"/>
      <c r="B113" s="6"/>
      <c r="C113" s="6"/>
      <c r="D113" s="1"/>
      <c r="E113" s="45" t="str">
        <f>+IFERROR(VLOOKUP(B113,RRHH!H:J,3,0),"RUN No encontrado en RRHH")</f>
        <v>RUN No encontrado en RRHH</v>
      </c>
      <c r="F113" s="7" t="str">
        <f>+IFERROR(VLOOKUP(G113,Diccionarios!$C$3:$D$66,2,0),"No Valido")</f>
        <v>No Valido</v>
      </c>
      <c r="G113" s="62"/>
      <c r="H113" s="7" t="str">
        <f>+IFERROR(VLOOKUP(I113,Diccionarios!G:J,2,0),"Act. No Ident")</f>
        <v>Act. No Ident</v>
      </c>
      <c r="I113" s="6"/>
      <c r="J113" s="6"/>
      <c r="K113" s="6"/>
      <c r="L113" s="7">
        <f>+SUMIFS(RRHH!$O:$O,RRHH!$H:$H,'Programación Medica'!B113,RRHH!$L:$L,'Programación Medica'!D113)</f>
        <v>0</v>
      </c>
      <c r="M113" s="31">
        <f t="shared" ref="M113:M114" si="46">+IFERROR(J113/L113,0)</f>
        <v>0</v>
      </c>
      <c r="N113" s="7">
        <f>+SUMIF(RRHH!H:H,'Programación Medica'!B113,RRHH!$O:$O)</f>
        <v>0</v>
      </c>
      <c r="O113" s="1">
        <f t="shared" si="21"/>
        <v>0</v>
      </c>
      <c r="P113" s="34">
        <f>IFERROR((IFERROR(VLOOKUP(B113,RRHH!H:U,11,0),0)+IFERROR(VLOOKUP(B113,RRHH!H:U,12,0),0)+IFERROR(VLOOKUP(B113,RRHH!H:U,13,0),0)+IFERROR(VLOOKUP(B113,RRHH!H:U,14,0),0))/5*J113+(251-(IFERROR(VLOOKUP(B113,RRHH!H:U,11,0),0)+IFERROR(VLOOKUP(B113,RRHH!H:U,12,0),0)+IFERROR(VLOOKUP(B113,RRHH!H:U,13,0),0)+IFERROR(VLOOKUP(B113,RRHH!H:U,14,0),0)))/5*(IFERROR(VLOOKUP(B113,RRHH!H:W,15,0),0)+IFERROR(VLOOKUP(B113,RRHH!H:W,16,0),0)+IFERROR(VLOOKUP(B113,RRHH!H:X,17,0),0))/60*J113/N113,0)</f>
        <v>0</v>
      </c>
      <c r="Q113" s="36" t="str">
        <f t="shared" ref="Q113:Q114" si="47">+IF(S113="R",IFERROR((J113*50.1-P113)*K113,""),"")</f>
        <v/>
      </c>
      <c r="R113" s="6"/>
      <c r="S113" t="str">
        <f>+IFERROR(VLOOKUP(H113,Diccionarios!H:I,2,0),"Act. No ident")</f>
        <v>Act. No ident</v>
      </c>
      <c r="T113" s="35" t="str">
        <f>+IFERROR(VLOOKUP(H113,Diccionarios!H:K,4),"No Encontrado")</f>
        <v>No Encontrado</v>
      </c>
      <c r="U113" s="35" t="str">
        <f>+IFERROR(VLOOKUP(F113,Diccionarios!B:E,4),"Seleccione especialidad")</f>
        <v>Esp</v>
      </c>
    </row>
    <row r="114" spans="1:21" x14ac:dyDescent="0.25">
      <c r="A114" s="6"/>
      <c r="B114" s="6"/>
      <c r="C114" s="6"/>
      <c r="D114" s="1"/>
      <c r="E114" s="45" t="str">
        <f>+IFERROR(VLOOKUP(B114,RRHH!H:J,3,0),"RUN No encontrado en RRHH")</f>
        <v>RUN No encontrado en RRHH</v>
      </c>
      <c r="F114" s="7" t="str">
        <f>+IFERROR(VLOOKUP(G114,Diccionarios!$C$3:$D$66,2,0),"No Valido")</f>
        <v>No Valido</v>
      </c>
      <c r="G114" s="62"/>
      <c r="H114" s="7" t="str">
        <f>+IFERROR(VLOOKUP(I114,Diccionarios!G:J,2,0),"Act. No Ident")</f>
        <v>Act. No Ident</v>
      </c>
      <c r="I114" s="6"/>
      <c r="J114" s="6"/>
      <c r="K114" s="6"/>
      <c r="L114" s="7">
        <f>+SUMIFS(RRHH!$O:$O,RRHH!$H:$H,'Programación Medica'!B114,RRHH!$L:$L,'Programación Medica'!D114)</f>
        <v>0</v>
      </c>
      <c r="M114" s="31">
        <f t="shared" si="46"/>
        <v>0</v>
      </c>
      <c r="N114" s="7">
        <f>+SUMIF(RRHH!H:H,'Programación Medica'!B114,RRHH!$O:$O)</f>
        <v>0</v>
      </c>
      <c r="O114" s="1">
        <f t="shared" si="21"/>
        <v>0</v>
      </c>
      <c r="P114" s="34">
        <f>IFERROR((IFERROR(VLOOKUP(B114,RRHH!H:U,11,0),0)+IFERROR(VLOOKUP(B114,RRHH!H:U,12,0),0)+IFERROR(VLOOKUP(B114,RRHH!H:U,13,0),0)+IFERROR(VLOOKUP(B114,RRHH!H:U,14,0),0))/5*J114+(251-(IFERROR(VLOOKUP(B114,RRHH!H:U,11,0),0)+IFERROR(VLOOKUP(B114,RRHH!H:U,12,0),0)+IFERROR(VLOOKUP(B114,RRHH!H:U,13,0),0)+IFERROR(VLOOKUP(B114,RRHH!H:U,14,0),0)))/5*(IFERROR(VLOOKUP(B114,RRHH!H:W,15,0),0)+IFERROR(VLOOKUP(B114,RRHH!H:W,16,0),0)+IFERROR(VLOOKUP(B114,RRHH!H:X,17,0),0))/60*J114/N114,0)</f>
        <v>0</v>
      </c>
      <c r="Q114" s="36" t="str">
        <f t="shared" si="47"/>
        <v/>
      </c>
      <c r="R114" s="6"/>
      <c r="S114" t="str">
        <f>+IFERROR(VLOOKUP(H114,Diccionarios!H:I,2,0),"Act. No ident")</f>
        <v>Act. No ident</v>
      </c>
      <c r="T114" s="35" t="str">
        <f>+IFERROR(VLOOKUP(H114,Diccionarios!H:K,4),"No Encontrado")</f>
        <v>No Encontrado</v>
      </c>
      <c r="U114" s="35" t="str">
        <f>+IFERROR(VLOOKUP(F114,Diccionarios!B:E,4),"Seleccione especialidad")</f>
        <v>Esp</v>
      </c>
    </row>
    <row r="115" spans="1:21" ht="13.5" customHeight="1" x14ac:dyDescent="0.25">
      <c r="A115" s="6"/>
      <c r="B115" s="6"/>
      <c r="C115" s="6"/>
      <c r="D115" s="1"/>
      <c r="E115" s="45" t="str">
        <f>+IFERROR(VLOOKUP(B115,RRHH!H:J,3,0),"RUN No encontrado en RRHH")</f>
        <v>RUN No encontrado en RRHH</v>
      </c>
      <c r="F115" s="7" t="str">
        <f>+IFERROR(VLOOKUP(G115,Diccionarios!$C$3:$D$66,2,0),"No Valido")</f>
        <v>No Valido</v>
      </c>
      <c r="G115" s="62"/>
      <c r="H115" s="7" t="str">
        <f>+IFERROR(VLOOKUP(I115,Diccionarios!G:J,2,0),"Act. No Ident")</f>
        <v>Act. No Ident</v>
      </c>
      <c r="I115" s="6"/>
      <c r="J115" s="6"/>
      <c r="K115" s="6"/>
      <c r="L115" s="7">
        <f>+SUMIFS(RRHH!$O:$O,RRHH!$H:$H,'Programación Medica'!B115,RRHH!$L:$L,'Programación Medica'!D115)</f>
        <v>0</v>
      </c>
      <c r="M115" s="31">
        <f t="shared" ref="M115:M116" si="48">+IFERROR(J115/L115,0)</f>
        <v>0</v>
      </c>
      <c r="N115" s="7">
        <f>+SUMIF(RRHH!H:H,'Programación Medica'!B115,RRHH!$O:$O)</f>
        <v>0</v>
      </c>
      <c r="O115" s="1">
        <f t="shared" si="21"/>
        <v>0</v>
      </c>
      <c r="P115" s="34">
        <f>IFERROR((IFERROR(VLOOKUP(B115,RRHH!H:U,11,0),0)+IFERROR(VLOOKUP(B115,RRHH!H:U,12,0),0)+IFERROR(VLOOKUP(B115,RRHH!H:U,13,0),0)+IFERROR(VLOOKUP(B115,RRHH!H:U,14,0),0))/5*J115+(251-(IFERROR(VLOOKUP(B115,RRHH!H:U,11,0),0)+IFERROR(VLOOKUP(B115,RRHH!H:U,12,0),0)+IFERROR(VLOOKUP(B115,RRHH!H:U,13,0),0)+IFERROR(VLOOKUP(B115,RRHH!H:U,14,0),0)))/5*(IFERROR(VLOOKUP(B115,RRHH!H:W,15,0),0)+IFERROR(VLOOKUP(B115,RRHH!H:W,16,0),0)+IFERROR(VLOOKUP(B115,RRHH!H:X,17,0),0))/60*J115/N115,0)</f>
        <v>0</v>
      </c>
      <c r="Q115" s="36" t="str">
        <f t="shared" ref="Q115:Q116" si="49">+IF(S115="R",IFERROR((J115*50.1-P115)*K115,""),"")</f>
        <v/>
      </c>
      <c r="R115" s="6"/>
      <c r="S115" t="str">
        <f>+IFERROR(VLOOKUP(H115,Diccionarios!H:I,2,0),"Act. No ident")</f>
        <v>Act. No ident</v>
      </c>
      <c r="T115" s="35" t="str">
        <f>+IFERROR(VLOOKUP(H115,Diccionarios!H:K,4),"No Encontrado")</f>
        <v>No Encontrado</v>
      </c>
      <c r="U115" s="35" t="str">
        <f>+IFERROR(VLOOKUP(F115,Diccionarios!B:E,4),"Seleccione especialidad")</f>
        <v>Esp</v>
      </c>
    </row>
    <row r="116" spans="1:21" x14ac:dyDescent="0.25">
      <c r="A116" s="6"/>
      <c r="B116" s="6"/>
      <c r="C116" s="6"/>
      <c r="D116" s="1"/>
      <c r="E116" s="45" t="str">
        <f>+IFERROR(VLOOKUP(B116,RRHH!H:J,3,0),"RUN No encontrado en RRHH")</f>
        <v>RUN No encontrado en RRHH</v>
      </c>
      <c r="F116" s="7" t="str">
        <f>+IFERROR(VLOOKUP(G116,Diccionarios!$C$3:$D$66,2,0),"No Valido")</f>
        <v>No Valido</v>
      </c>
      <c r="G116" s="62"/>
      <c r="H116" s="7" t="str">
        <f>+IFERROR(VLOOKUP(I116,Diccionarios!G:J,2,0),"Act. No Ident")</f>
        <v>Act. No Ident</v>
      </c>
      <c r="I116" s="6"/>
      <c r="J116" s="6"/>
      <c r="K116" s="6"/>
      <c r="L116" s="7">
        <f>+SUMIFS(RRHH!$O:$O,RRHH!$H:$H,'Programación Medica'!B116,RRHH!$L:$L,'Programación Medica'!D116)</f>
        <v>0</v>
      </c>
      <c r="M116" s="31">
        <f t="shared" si="48"/>
        <v>0</v>
      </c>
      <c r="N116" s="7">
        <f>+SUMIF(RRHH!H:H,'Programación Medica'!B116,RRHH!$O:$O)</f>
        <v>0</v>
      </c>
      <c r="O116" s="1">
        <f t="shared" si="21"/>
        <v>0</v>
      </c>
      <c r="P116" s="34">
        <f>IFERROR((IFERROR(VLOOKUP(B116,RRHH!H:U,11,0),0)+IFERROR(VLOOKUP(B116,RRHH!H:U,12,0),0)+IFERROR(VLOOKUP(B116,RRHH!H:U,13,0),0)+IFERROR(VLOOKUP(B116,RRHH!H:U,14,0),0))/5*J116+(251-(IFERROR(VLOOKUP(B116,RRHH!H:U,11,0),0)+IFERROR(VLOOKUP(B116,RRHH!H:U,12,0),0)+IFERROR(VLOOKUP(B116,RRHH!H:U,13,0),0)+IFERROR(VLOOKUP(B116,RRHH!H:U,14,0),0)))/5*(IFERROR(VLOOKUP(B116,RRHH!H:W,15,0),0)+IFERROR(VLOOKUP(B116,RRHH!H:W,16,0),0)+IFERROR(VLOOKUP(B116,RRHH!H:X,17,0),0))/60*J116/N116,0)</f>
        <v>0</v>
      </c>
      <c r="Q116" s="36" t="str">
        <f t="shared" si="49"/>
        <v/>
      </c>
      <c r="R116" s="6"/>
      <c r="S116" t="str">
        <f>+IFERROR(VLOOKUP(H116,Diccionarios!H:I,2,0),"Act. No ident")</f>
        <v>Act. No ident</v>
      </c>
      <c r="T116" s="35" t="str">
        <f>+IFERROR(VLOOKUP(H116,Diccionarios!H:K,4),"No Encontrado")</f>
        <v>No Encontrado</v>
      </c>
      <c r="U116" s="35" t="str">
        <f>+IFERROR(VLOOKUP(F116,Diccionarios!B:E,4),"Seleccione especialidad")</f>
        <v>Esp</v>
      </c>
    </row>
    <row r="117" spans="1:21" x14ac:dyDescent="0.25">
      <c r="A117" s="6"/>
      <c r="B117" s="6"/>
      <c r="C117" s="6"/>
      <c r="D117" s="1"/>
      <c r="E117" s="45" t="str">
        <f>+IFERROR(VLOOKUP(B117,RRHH!H:J,3,0),"RUN No encontrado en RRHH")</f>
        <v>RUN No encontrado en RRHH</v>
      </c>
      <c r="F117" s="7" t="str">
        <f>+IFERROR(VLOOKUP(G117,Diccionarios!$C$3:$D$66,2,0),"No Valido")</f>
        <v>No Valido</v>
      </c>
      <c r="G117" s="62"/>
      <c r="H117" s="7" t="str">
        <f>+IFERROR(VLOOKUP(I117,Diccionarios!G:J,2,0),"Act. No Ident")</f>
        <v>Act. No Ident</v>
      </c>
      <c r="I117" s="6"/>
      <c r="J117" s="6"/>
      <c r="K117" s="6"/>
      <c r="L117" s="7">
        <f>+SUMIFS(RRHH!$O:$O,RRHH!$H:$H,'Programación Medica'!B117,RRHH!$L:$L,'Programación Medica'!D117)</f>
        <v>0</v>
      </c>
      <c r="M117" s="31">
        <f t="shared" ref="M117" si="50">+IFERROR(J117/L117,0)</f>
        <v>0</v>
      </c>
      <c r="N117" s="7">
        <f>+SUMIF(RRHH!H:H,'Programación Medica'!B117,RRHH!$O:$O)</f>
        <v>0</v>
      </c>
      <c r="O117" s="1">
        <f t="shared" si="21"/>
        <v>0</v>
      </c>
      <c r="P117" s="34">
        <f>IFERROR((IFERROR(VLOOKUP(B117,RRHH!H:U,11,0),0)+IFERROR(VLOOKUP(B117,RRHH!H:U,12,0),0)+IFERROR(VLOOKUP(B117,RRHH!H:U,13,0),0)+IFERROR(VLOOKUP(B117,RRHH!H:U,14,0),0))/5*J117+(251-(IFERROR(VLOOKUP(B117,RRHH!H:U,11,0),0)+IFERROR(VLOOKUP(B117,RRHH!H:U,12,0),0)+IFERROR(VLOOKUP(B117,RRHH!H:U,13,0),0)+IFERROR(VLOOKUP(B117,RRHH!H:U,14,0),0)))/5*(IFERROR(VLOOKUP(B117,RRHH!H:W,15,0),0)+IFERROR(VLOOKUP(B117,RRHH!H:W,16,0),0)+IFERROR(VLOOKUP(B117,RRHH!H:X,17,0),0))/60*J117/N117,0)</f>
        <v>0</v>
      </c>
      <c r="Q117" s="36" t="str">
        <f t="shared" ref="Q117" si="51">+IF(S117="R",IFERROR((J117*50.1-P117)*K117,""),"")</f>
        <v/>
      </c>
      <c r="R117" s="6"/>
      <c r="S117" t="str">
        <f>+IFERROR(VLOOKUP(H117,Diccionarios!H:I,2,0),"Act. No ident")</f>
        <v>Act. No ident</v>
      </c>
      <c r="T117" s="35" t="str">
        <f>+IFERROR(VLOOKUP(H117,Diccionarios!H:K,4),"No Encontrado")</f>
        <v>No Encontrado</v>
      </c>
      <c r="U117" s="35" t="str">
        <f>+IFERROR(VLOOKUP(F117,Diccionarios!B:E,4),"Seleccione especialidad")</f>
        <v>Esp</v>
      </c>
    </row>
    <row r="118" spans="1:21" x14ac:dyDescent="0.25">
      <c r="A118" s="6"/>
      <c r="B118" s="6"/>
      <c r="C118" s="6"/>
      <c r="D118" s="1"/>
      <c r="E118" s="45" t="str">
        <f>+IFERROR(VLOOKUP(B118,RRHH!H:J,3,0),"RUN No encontrado en RRHH")</f>
        <v>RUN No encontrado en RRHH</v>
      </c>
      <c r="F118" s="7" t="str">
        <f>+IFERROR(VLOOKUP(G118,Diccionarios!$C$3:$D$66,2,0),"No Valido")</f>
        <v>No Valido</v>
      </c>
      <c r="G118" s="62"/>
      <c r="H118" s="7" t="str">
        <f>+IFERROR(VLOOKUP(I118,Diccionarios!G:J,2,0),"Act. No Ident")</f>
        <v>Act. No Ident</v>
      </c>
      <c r="I118" s="64"/>
      <c r="J118" s="6"/>
      <c r="K118" s="6"/>
      <c r="L118" s="7">
        <f>+SUMIFS(RRHH!$O:$O,RRHH!$H:$H,'Programación Medica'!B118,RRHH!$L:$L,'Programación Medica'!D118)</f>
        <v>0</v>
      </c>
      <c r="M118" s="31">
        <f t="shared" ref="M118:M121" si="52">+IFERROR(J118/L118,0)</f>
        <v>0</v>
      </c>
      <c r="N118" s="7">
        <f>+SUMIF(RRHH!H:H,'Programación Medica'!B118,RRHH!$O:$O)</f>
        <v>0</v>
      </c>
      <c r="O118" s="1">
        <f t="shared" si="21"/>
        <v>0</v>
      </c>
      <c r="P118" s="34">
        <f>IFERROR((IFERROR(VLOOKUP(B118,RRHH!H:U,11,0),0)+IFERROR(VLOOKUP(B118,RRHH!H:U,12,0),0)+IFERROR(VLOOKUP(B118,RRHH!H:U,13,0),0)+IFERROR(VLOOKUP(B118,RRHH!H:U,14,0),0))/5*J118+(251-(IFERROR(VLOOKUP(B118,RRHH!H:U,11,0),0)+IFERROR(VLOOKUP(B118,RRHH!H:U,12,0),0)+IFERROR(VLOOKUP(B118,RRHH!H:U,13,0),0)+IFERROR(VLOOKUP(B118,RRHH!H:U,14,0),0)))/5*(IFERROR(VLOOKUP(B118,RRHH!H:W,15,0),0)+IFERROR(VLOOKUP(B118,RRHH!H:W,16,0),0)+IFERROR(VLOOKUP(B118,RRHH!H:X,17,0),0))/60*J118/N118,0)</f>
        <v>0</v>
      </c>
      <c r="Q118" s="36" t="str">
        <f t="shared" ref="Q118:Q121" si="53">+IF(S118="R",IFERROR((J118*50.1-P118)*K118,""),"")</f>
        <v/>
      </c>
      <c r="R118" s="6"/>
      <c r="S118" t="str">
        <f>+IFERROR(VLOOKUP(H118,Diccionarios!H:I,2,0),"Act. No ident")</f>
        <v>Act. No ident</v>
      </c>
      <c r="T118" s="35" t="str">
        <f>+IFERROR(VLOOKUP(H118,Diccionarios!H:K,4),"No Encontrado")</f>
        <v>No Encontrado</v>
      </c>
      <c r="U118" s="35" t="str">
        <f>+IFERROR(VLOOKUP(F118,Diccionarios!B:E,4),"Seleccione especialidad")</f>
        <v>Esp</v>
      </c>
    </row>
    <row r="119" spans="1:21" x14ac:dyDescent="0.25">
      <c r="A119" s="6"/>
      <c r="B119" s="6"/>
      <c r="C119" s="6"/>
      <c r="D119" s="1"/>
      <c r="E119" s="45" t="str">
        <f>+IFERROR(VLOOKUP(B119,RRHH!H:J,3,0),"RUN No encontrado en RRHH")</f>
        <v>RUN No encontrado en RRHH</v>
      </c>
      <c r="F119" s="7" t="str">
        <f>+IFERROR(VLOOKUP(G119,Diccionarios!$C$3:$D$66,2,0),"No Valido")</f>
        <v>No Valido</v>
      </c>
      <c r="G119" s="62"/>
      <c r="H119" s="7" t="str">
        <f>+IFERROR(VLOOKUP(I119,Diccionarios!G:J,2,0),"Act. No Ident")</f>
        <v>Act. No Ident</v>
      </c>
      <c r="I119" s="6"/>
      <c r="J119" s="6"/>
      <c r="K119" s="6"/>
      <c r="L119" s="7">
        <f>+SUMIFS(RRHH!$O:$O,RRHH!$H:$H,'Programación Medica'!B119,RRHH!$L:$L,'Programación Medica'!D119)</f>
        <v>0</v>
      </c>
      <c r="M119" s="31">
        <f t="shared" si="52"/>
        <v>0</v>
      </c>
      <c r="N119" s="7">
        <f>+SUMIF(RRHH!H:H,'Programación Medica'!B119,RRHH!$O:$O)</f>
        <v>0</v>
      </c>
      <c r="O119" s="1">
        <f t="shared" si="21"/>
        <v>0</v>
      </c>
      <c r="P119" s="34">
        <f>IFERROR((IFERROR(VLOOKUP(B119,RRHH!H:U,11,0),0)+IFERROR(VLOOKUP(B119,RRHH!H:U,12,0),0)+IFERROR(VLOOKUP(B119,RRHH!H:U,13,0),0)+IFERROR(VLOOKUP(B119,RRHH!H:U,14,0),0))/5*J119+(251-(IFERROR(VLOOKUP(B119,RRHH!H:U,11,0),0)+IFERROR(VLOOKUP(B119,RRHH!H:U,12,0),0)+IFERROR(VLOOKUP(B119,RRHH!H:U,13,0),0)+IFERROR(VLOOKUP(B119,RRHH!H:U,14,0),0)))/5*(IFERROR(VLOOKUP(B119,RRHH!H:W,15,0),0)+IFERROR(VLOOKUP(B119,RRHH!H:W,16,0),0)+IFERROR(VLOOKUP(B119,RRHH!H:X,17,0),0))/60*J119/N119,0)</f>
        <v>0</v>
      </c>
      <c r="Q119" s="36" t="str">
        <f t="shared" si="53"/>
        <v/>
      </c>
      <c r="R119" s="6"/>
      <c r="S119" t="str">
        <f>+IFERROR(VLOOKUP(H119,Diccionarios!H:I,2,0),"Act. No ident")</f>
        <v>Act. No ident</v>
      </c>
      <c r="T119" s="35" t="str">
        <f>+IFERROR(VLOOKUP(H119,Diccionarios!H:K,4),"No Encontrado")</f>
        <v>No Encontrado</v>
      </c>
      <c r="U119" s="35" t="str">
        <f>+IFERROR(VLOOKUP(F119,Diccionarios!B:E,4),"Seleccione especialidad")</f>
        <v>Esp</v>
      </c>
    </row>
    <row r="120" spans="1:21" x14ac:dyDescent="0.25">
      <c r="A120" s="6"/>
      <c r="B120" s="6"/>
      <c r="C120" s="6"/>
      <c r="D120" s="1"/>
      <c r="E120" s="45" t="str">
        <f>+IFERROR(VLOOKUP(B120,RRHH!H:J,3,0),"RUN No encontrado en RRHH")</f>
        <v>RUN No encontrado en RRHH</v>
      </c>
      <c r="F120" s="7" t="str">
        <f>+IFERROR(VLOOKUP(G120,Diccionarios!$C$3:$D$66,2,0),"No Valido")</f>
        <v>No Valido</v>
      </c>
      <c r="G120" s="62"/>
      <c r="H120" s="7" t="str">
        <f>+IFERROR(VLOOKUP(I120,Diccionarios!G:J,2,0),"Act. No Ident")</f>
        <v>Act. No Ident</v>
      </c>
      <c r="I120" s="6"/>
      <c r="J120" s="6"/>
      <c r="K120" s="6"/>
      <c r="L120" s="7">
        <f>+SUMIFS(RRHH!$O:$O,RRHH!$H:$H,'Programación Medica'!B120,RRHH!$L:$L,'Programación Medica'!D120)</f>
        <v>0</v>
      </c>
      <c r="M120" s="31">
        <f t="shared" si="52"/>
        <v>0</v>
      </c>
      <c r="N120" s="7">
        <f>+SUMIF(RRHH!H:H,'Programación Medica'!B120,RRHH!$O:$O)</f>
        <v>0</v>
      </c>
      <c r="O120" s="1">
        <f t="shared" si="21"/>
        <v>0</v>
      </c>
      <c r="P120" s="34">
        <f>IFERROR((IFERROR(VLOOKUP(B120,RRHH!H:U,11,0),0)+IFERROR(VLOOKUP(B120,RRHH!H:U,12,0),0)+IFERROR(VLOOKUP(B120,RRHH!H:U,13,0),0)+IFERROR(VLOOKUP(B120,RRHH!H:U,14,0),0))/5*J120+(251-(IFERROR(VLOOKUP(B120,RRHH!H:U,11,0),0)+IFERROR(VLOOKUP(B120,RRHH!H:U,12,0),0)+IFERROR(VLOOKUP(B120,RRHH!H:U,13,0),0)+IFERROR(VLOOKUP(B120,RRHH!H:U,14,0),0)))/5*(IFERROR(VLOOKUP(B120,RRHH!H:W,15,0),0)+IFERROR(VLOOKUP(B120,RRHH!H:W,16,0),0)+IFERROR(VLOOKUP(B120,RRHH!H:X,17,0),0))/60*J120/N120,0)</f>
        <v>0</v>
      </c>
      <c r="Q120" s="36" t="str">
        <f t="shared" si="53"/>
        <v/>
      </c>
      <c r="R120" s="6"/>
      <c r="S120" t="str">
        <f>+IFERROR(VLOOKUP(H120,Diccionarios!H:I,2,0),"Act. No ident")</f>
        <v>Act. No ident</v>
      </c>
      <c r="T120" s="35" t="str">
        <f>+IFERROR(VLOOKUP(H120,Diccionarios!H:K,4),"No Encontrado")</f>
        <v>No Encontrado</v>
      </c>
      <c r="U120" s="35" t="str">
        <f>+IFERROR(VLOOKUP(F120,Diccionarios!B:E,4),"Seleccione especialidad")</f>
        <v>Esp</v>
      </c>
    </row>
    <row r="121" spans="1:21" x14ac:dyDescent="0.25">
      <c r="A121" s="6"/>
      <c r="B121" s="6"/>
      <c r="C121" s="6"/>
      <c r="D121" s="1"/>
      <c r="E121" s="45" t="str">
        <f>+IFERROR(VLOOKUP(B121,RRHH!H:J,3,0),"RUN No encontrado en RRHH")</f>
        <v>RUN No encontrado en RRHH</v>
      </c>
      <c r="F121" s="7" t="str">
        <f>+IFERROR(VLOOKUP(G121,Diccionarios!$C$3:$D$66,2,0),"No Valido")</f>
        <v>No Valido</v>
      </c>
      <c r="G121" s="62"/>
      <c r="H121" s="7" t="str">
        <f>+IFERROR(VLOOKUP(I121,Diccionarios!G:J,2,0),"Act. No Ident")</f>
        <v>Act. No Ident</v>
      </c>
      <c r="I121" s="6"/>
      <c r="J121" s="6"/>
      <c r="K121" s="6"/>
      <c r="L121" s="7">
        <f>+SUMIFS(RRHH!$O:$O,RRHH!$H:$H,'Programación Medica'!B121,RRHH!$L:$L,'Programación Medica'!D121)</f>
        <v>0</v>
      </c>
      <c r="M121" s="31">
        <f t="shared" si="52"/>
        <v>0</v>
      </c>
      <c r="N121" s="7">
        <f>+SUMIF(RRHH!H:H,'Programación Medica'!B121,RRHH!$O:$O)</f>
        <v>0</v>
      </c>
      <c r="O121" s="1">
        <f t="shared" si="21"/>
        <v>0</v>
      </c>
      <c r="P121" s="34">
        <f>IFERROR((IFERROR(VLOOKUP(B121,RRHH!H:U,11,0),0)+IFERROR(VLOOKUP(B121,RRHH!H:U,12,0),0)+IFERROR(VLOOKUP(B121,RRHH!H:U,13,0),0)+IFERROR(VLOOKUP(B121,RRHH!H:U,14,0),0))/5*J121+(251-(IFERROR(VLOOKUP(B121,RRHH!H:U,11,0),0)+IFERROR(VLOOKUP(B121,RRHH!H:U,12,0),0)+IFERROR(VLOOKUP(B121,RRHH!H:U,13,0),0)+IFERROR(VLOOKUP(B121,RRHH!H:U,14,0),0)))/5*(IFERROR(VLOOKUP(B121,RRHH!H:W,15,0),0)+IFERROR(VLOOKUP(B121,RRHH!H:W,16,0),0)+IFERROR(VLOOKUP(B121,RRHH!H:X,17,0),0))/60*J121/N121,0)</f>
        <v>0</v>
      </c>
      <c r="Q121" s="36" t="str">
        <f t="shared" si="53"/>
        <v/>
      </c>
      <c r="R121" s="6"/>
      <c r="S121" t="str">
        <f>+IFERROR(VLOOKUP(H121,Diccionarios!H:I,2,0),"Act. No ident")</f>
        <v>Act. No ident</v>
      </c>
      <c r="T121" s="35" t="str">
        <f>+IFERROR(VLOOKUP(H121,Diccionarios!H:K,4),"No Encontrado")</f>
        <v>No Encontrado</v>
      </c>
      <c r="U121" s="35" t="str">
        <f>+IFERROR(VLOOKUP(F121,Diccionarios!B:E,4),"Seleccione especialidad")</f>
        <v>Esp</v>
      </c>
    </row>
    <row r="122" spans="1:21" x14ac:dyDescent="0.25">
      <c r="A122" s="6"/>
      <c r="B122" s="6"/>
      <c r="C122" s="6"/>
      <c r="D122" s="1"/>
      <c r="E122" s="45" t="str">
        <f>+IFERROR(VLOOKUP(B122,RRHH!H:J,3,0),"RUN No encontrado en RRHH")</f>
        <v>RUN No encontrado en RRHH</v>
      </c>
      <c r="F122" s="7" t="str">
        <f>+IFERROR(VLOOKUP(G122,Diccionarios!$C$3:$D$66,2,0),"No Valido")</f>
        <v>No Valido</v>
      </c>
      <c r="G122" s="62"/>
      <c r="H122" s="7" t="str">
        <f>+IFERROR(VLOOKUP(I122,Diccionarios!G:J,2,0),"Act. No Ident")</f>
        <v>Act. No Ident</v>
      </c>
      <c r="I122" s="6"/>
      <c r="J122" s="6"/>
      <c r="K122" s="6"/>
      <c r="L122" s="7">
        <f>+SUMIFS(RRHH!$O:$O,RRHH!$H:$H,'Programación Medica'!B122,RRHH!$L:$L,'Programación Medica'!D122)</f>
        <v>0</v>
      </c>
      <c r="M122" s="31">
        <f t="shared" ref="M122" si="54">+IFERROR(J122/L122,0)</f>
        <v>0</v>
      </c>
      <c r="N122" s="7">
        <f>+SUMIF(RRHH!H:H,'Programación Medica'!B122,RRHH!$O:$O)</f>
        <v>0</v>
      </c>
      <c r="O122" s="1">
        <f t="shared" si="21"/>
        <v>0</v>
      </c>
      <c r="P122" s="34">
        <f>IFERROR((IFERROR(VLOOKUP(B122,RRHH!H:U,11,0),0)+IFERROR(VLOOKUP(B122,RRHH!H:U,12,0),0)+IFERROR(VLOOKUP(B122,RRHH!H:U,13,0),0)+IFERROR(VLOOKUP(B122,RRHH!H:U,14,0),0))/5*J122+(251-(IFERROR(VLOOKUP(B122,RRHH!H:U,11,0),0)+IFERROR(VLOOKUP(B122,RRHH!H:U,12,0),0)+IFERROR(VLOOKUP(B122,RRHH!H:U,13,0),0)+IFERROR(VLOOKUP(B122,RRHH!H:U,14,0),0)))/5*(IFERROR(VLOOKUP(B122,RRHH!H:W,15,0),0)+IFERROR(VLOOKUP(B122,RRHH!H:W,16,0),0)+IFERROR(VLOOKUP(B122,RRHH!H:X,17,0),0))/60*J122/N122,0)</f>
        <v>0</v>
      </c>
      <c r="Q122" s="36" t="str">
        <f t="shared" ref="Q122" si="55">+IF(S122="R",IFERROR((J122*50.1-P122)*K122,""),"")</f>
        <v/>
      </c>
      <c r="R122" s="6"/>
      <c r="S122" t="str">
        <f>+IFERROR(VLOOKUP(H122,Diccionarios!H:I,2,0),"Act. No ident")</f>
        <v>Act. No ident</v>
      </c>
      <c r="T122" s="35" t="str">
        <f>+IFERROR(VLOOKUP(H122,Diccionarios!H:K,4),"No Encontrado")</f>
        <v>No Encontrado</v>
      </c>
      <c r="U122" s="35" t="str">
        <f>+IFERROR(VLOOKUP(F122,Diccionarios!B:E,4),"Seleccione especialidad")</f>
        <v>Esp</v>
      </c>
    </row>
    <row r="123" spans="1:21" x14ac:dyDescent="0.25">
      <c r="A123" s="6"/>
      <c r="B123" s="6"/>
      <c r="C123" s="6"/>
      <c r="D123" s="1"/>
      <c r="E123" s="45" t="str">
        <f>+IFERROR(VLOOKUP(B123,RRHH!H:J,3,0),"RUN No encontrado en RRHH")</f>
        <v>RUN No encontrado en RRHH</v>
      </c>
      <c r="F123" s="7" t="str">
        <f>+IFERROR(VLOOKUP(G123,Diccionarios!$C$3:$D$66,2,0),"No Valido")</f>
        <v>No Valido</v>
      </c>
      <c r="G123" s="62"/>
      <c r="H123" s="7" t="str">
        <f>+IFERROR(VLOOKUP(I123,Diccionarios!G:J,2,0),"Act. No Ident")</f>
        <v>Act. No Ident</v>
      </c>
      <c r="I123" s="6"/>
      <c r="J123" s="6"/>
      <c r="K123" s="6"/>
      <c r="L123" s="7">
        <f>+SUMIFS(RRHH!$O:$O,RRHH!$H:$H,'Programación Medica'!B123,RRHH!$L:$L,'Programación Medica'!D123)</f>
        <v>0</v>
      </c>
      <c r="M123" s="31">
        <f t="shared" ref="M123" si="56">+IFERROR(J123/L123,0)</f>
        <v>0</v>
      </c>
      <c r="N123" s="7">
        <f>+SUMIF(RRHH!H:H,'Programación Medica'!B123,RRHH!$O:$O)</f>
        <v>0</v>
      </c>
      <c r="O123" s="1">
        <f t="shared" si="21"/>
        <v>0</v>
      </c>
      <c r="P123" s="34">
        <f>IFERROR((IFERROR(VLOOKUP(B123,RRHH!H:U,11,0),0)+IFERROR(VLOOKUP(B123,RRHH!H:U,12,0),0)+IFERROR(VLOOKUP(B123,RRHH!H:U,13,0),0)+IFERROR(VLOOKUP(B123,RRHH!H:U,14,0),0))/5*J123+(251-(IFERROR(VLOOKUP(B123,RRHH!H:U,11,0),0)+IFERROR(VLOOKUP(B123,RRHH!H:U,12,0),0)+IFERROR(VLOOKUP(B123,RRHH!H:U,13,0),0)+IFERROR(VLOOKUP(B123,RRHH!H:U,14,0),0)))/5*(IFERROR(VLOOKUP(B123,RRHH!H:W,15,0),0)+IFERROR(VLOOKUP(B123,RRHH!H:W,16,0),0)+IFERROR(VLOOKUP(B123,RRHH!H:X,17,0),0))/60*J123/N123,0)</f>
        <v>0</v>
      </c>
      <c r="Q123" s="36" t="str">
        <f t="shared" ref="Q123" si="57">+IF(S123="R",IFERROR((J123*50.1-P123)*K123,""),"")</f>
        <v/>
      </c>
      <c r="R123" s="6"/>
      <c r="S123" t="str">
        <f>+IFERROR(VLOOKUP(H123,Diccionarios!H:I,2,0),"Act. No ident")</f>
        <v>Act. No ident</v>
      </c>
      <c r="T123" s="35" t="str">
        <f>+IFERROR(VLOOKUP(H123,Diccionarios!H:K,4),"No Encontrado")</f>
        <v>No Encontrado</v>
      </c>
      <c r="U123" s="35" t="str">
        <f>+IFERROR(VLOOKUP(F123,Diccionarios!B:E,4),"Seleccione especialidad")</f>
        <v>Esp</v>
      </c>
    </row>
    <row r="124" spans="1:21" x14ac:dyDescent="0.25">
      <c r="A124" s="6"/>
      <c r="B124" s="6"/>
      <c r="C124" s="6"/>
      <c r="D124" s="1"/>
      <c r="E124" s="45" t="str">
        <f>+IFERROR(VLOOKUP(B124,RRHH!H:J,3,0),"RUN No encontrado en RRHH")</f>
        <v>RUN No encontrado en RRHH</v>
      </c>
      <c r="F124" s="7" t="str">
        <f>+IFERROR(VLOOKUP(G124,Diccionarios!$C$3:$D$66,2,0),"No Valido")</f>
        <v>No Valido</v>
      </c>
      <c r="G124" s="62"/>
      <c r="H124" s="7" t="str">
        <f>+IFERROR(VLOOKUP(I124,Diccionarios!G:J,2,0),"Act. No Ident")</f>
        <v>Act. No Ident</v>
      </c>
      <c r="I124" s="6"/>
      <c r="J124" s="6"/>
      <c r="K124" s="6"/>
      <c r="L124" s="7">
        <f>+SUMIFS(RRHH!$O:$O,RRHH!$H:$H,'Programación Medica'!B124,RRHH!$L:$L,'Programación Medica'!D124)</f>
        <v>0</v>
      </c>
      <c r="M124" s="31">
        <f t="shared" ref="M124:M125" si="58">+IFERROR(J124/L124,0)</f>
        <v>0</v>
      </c>
      <c r="N124" s="7">
        <f>+SUMIF(RRHH!H:H,'Programación Medica'!B124,RRHH!$O:$O)</f>
        <v>0</v>
      </c>
      <c r="O124" s="1">
        <f t="shared" si="21"/>
        <v>0</v>
      </c>
      <c r="P124" s="34">
        <f>IFERROR((IFERROR(VLOOKUP(B124,RRHH!H:U,11,0),0)+IFERROR(VLOOKUP(B124,RRHH!H:U,12,0),0)+IFERROR(VLOOKUP(B124,RRHH!H:U,13,0),0)+IFERROR(VLOOKUP(B124,RRHH!H:U,14,0),0))/5*J124+(251-(IFERROR(VLOOKUP(B124,RRHH!H:U,11,0),0)+IFERROR(VLOOKUP(B124,RRHH!H:U,12,0),0)+IFERROR(VLOOKUP(B124,RRHH!H:U,13,0),0)+IFERROR(VLOOKUP(B124,RRHH!H:U,14,0),0)))/5*(IFERROR(VLOOKUP(B124,RRHH!H:W,15,0),0)+IFERROR(VLOOKUP(B124,RRHH!H:W,16,0),0)+IFERROR(VLOOKUP(B124,RRHH!H:X,17,0),0))/60*J124/N124,0)</f>
        <v>0</v>
      </c>
      <c r="Q124" s="36" t="str">
        <f t="shared" ref="Q124:Q125" si="59">+IF(S124="R",IFERROR((J124*50.1-P124)*K124,""),"")</f>
        <v/>
      </c>
      <c r="R124" s="6"/>
      <c r="S124" t="str">
        <f>+IFERROR(VLOOKUP(H124,Diccionarios!H:I,2,0),"Act. No ident")</f>
        <v>Act. No ident</v>
      </c>
      <c r="T124" s="35" t="str">
        <f>+IFERROR(VLOOKUP(H124,Diccionarios!H:K,4),"No Encontrado")</f>
        <v>No Encontrado</v>
      </c>
      <c r="U124" s="35" t="str">
        <f>+IFERROR(VLOOKUP(F124,Diccionarios!B:E,4),"Seleccione especialidad")</f>
        <v>Esp</v>
      </c>
    </row>
    <row r="125" spans="1:21" x14ac:dyDescent="0.25">
      <c r="A125" s="6"/>
      <c r="B125" s="6"/>
      <c r="C125" s="6"/>
      <c r="D125" s="1"/>
      <c r="E125" s="45" t="str">
        <f>+IFERROR(VLOOKUP(B125,RRHH!H:J,3,0),"RUN No encontrado en RRHH")</f>
        <v>RUN No encontrado en RRHH</v>
      </c>
      <c r="F125" s="7" t="str">
        <f>+IFERROR(VLOOKUP(G125,Diccionarios!$C$3:$D$66,2,0),"No Valido")</f>
        <v>No Valido</v>
      </c>
      <c r="G125" s="62"/>
      <c r="H125" s="7" t="str">
        <f>+IFERROR(VLOOKUP(I125,Diccionarios!G:J,2,0),"Act. No Ident")</f>
        <v>Act. No Ident</v>
      </c>
      <c r="I125" s="6"/>
      <c r="J125" s="6"/>
      <c r="K125" s="6"/>
      <c r="L125" s="7">
        <f>+SUMIFS(RRHH!$O:$O,RRHH!$H:$H,'Programación Medica'!B125,RRHH!$L:$L,'Programación Medica'!D125)</f>
        <v>0</v>
      </c>
      <c r="M125" s="31">
        <f t="shared" si="58"/>
        <v>0</v>
      </c>
      <c r="N125" s="7">
        <f>+SUMIF(RRHH!H:H,'Programación Medica'!B125,RRHH!$O:$O)</f>
        <v>0</v>
      </c>
      <c r="O125" s="1">
        <f t="shared" si="21"/>
        <v>0</v>
      </c>
      <c r="P125" s="34">
        <f>IFERROR((IFERROR(VLOOKUP(B125,RRHH!H:U,11,0),0)+IFERROR(VLOOKUP(B125,RRHH!H:U,12,0),0)+IFERROR(VLOOKUP(B125,RRHH!H:U,13,0),0)+IFERROR(VLOOKUP(B125,RRHH!H:U,14,0),0))/5*J125+(251-(IFERROR(VLOOKUP(B125,RRHH!H:U,11,0),0)+IFERROR(VLOOKUP(B125,RRHH!H:U,12,0),0)+IFERROR(VLOOKUP(B125,RRHH!H:U,13,0),0)+IFERROR(VLOOKUP(B125,RRHH!H:U,14,0),0)))/5*(IFERROR(VLOOKUP(B125,RRHH!H:W,15,0),0)+IFERROR(VLOOKUP(B125,RRHH!H:W,16,0),0)+IFERROR(VLOOKUP(B125,RRHH!H:X,17,0),0))/60*J125/N125,0)</f>
        <v>0</v>
      </c>
      <c r="Q125" s="36" t="str">
        <f t="shared" si="59"/>
        <v/>
      </c>
      <c r="R125" s="6"/>
      <c r="S125" t="str">
        <f>+IFERROR(VLOOKUP(H125,Diccionarios!H:I,2,0),"Act. No ident")</f>
        <v>Act. No ident</v>
      </c>
      <c r="T125" s="35" t="str">
        <f>+IFERROR(VLOOKUP(H125,Diccionarios!H:K,4),"No Encontrado")</f>
        <v>No Encontrado</v>
      </c>
      <c r="U125" s="35" t="str">
        <f>+IFERROR(VLOOKUP(F125,Diccionarios!B:E,4),"Seleccione especialidad")</f>
        <v>Esp</v>
      </c>
    </row>
    <row r="126" spans="1:21" x14ac:dyDescent="0.25">
      <c r="A126" s="6"/>
      <c r="B126" s="6"/>
      <c r="C126" s="6"/>
      <c r="D126" s="1"/>
      <c r="E126" s="45" t="str">
        <f>+IFERROR(VLOOKUP(B126,RRHH!H:J,3,0),"RUN No encontrado en RRHH")</f>
        <v>RUN No encontrado en RRHH</v>
      </c>
      <c r="F126" s="7" t="str">
        <f>+IFERROR(VLOOKUP(G126,Diccionarios!$C$3:$D$66,2,0),"No Valido")</f>
        <v>No Valido</v>
      </c>
      <c r="G126" s="62"/>
      <c r="H126" s="7" t="str">
        <f>+IFERROR(VLOOKUP(I126,Diccionarios!G:J,2,0),"Act. No Ident")</f>
        <v>Act. No Ident</v>
      </c>
      <c r="I126" s="6"/>
      <c r="J126" s="6"/>
      <c r="K126" s="6"/>
      <c r="L126" s="7">
        <f>+SUMIFS(RRHH!$O:$O,RRHH!$H:$H,'Programación Medica'!B126,RRHH!$L:$L,'Programación Medica'!D126)</f>
        <v>0</v>
      </c>
      <c r="M126" s="31">
        <f t="shared" ref="M126" si="60">+IFERROR(J126/L126,0)</f>
        <v>0</v>
      </c>
      <c r="N126" s="7">
        <f>+SUMIF(RRHH!H:H,'Programación Medica'!B126,RRHH!$O:$O)</f>
        <v>0</v>
      </c>
      <c r="O126" s="1">
        <f t="shared" si="21"/>
        <v>0</v>
      </c>
      <c r="P126" s="34">
        <f>IFERROR((IFERROR(VLOOKUP(B126,RRHH!H:U,11,0),0)+IFERROR(VLOOKUP(B126,RRHH!H:U,12,0),0)+IFERROR(VLOOKUP(B126,RRHH!H:U,13,0),0)+IFERROR(VLOOKUP(B126,RRHH!H:U,14,0),0))/5*J126+(251-(IFERROR(VLOOKUP(B126,RRHH!H:U,11,0),0)+IFERROR(VLOOKUP(B126,RRHH!H:U,12,0),0)+IFERROR(VLOOKUP(B126,RRHH!H:U,13,0),0)+IFERROR(VLOOKUP(B126,RRHH!H:U,14,0),0)))/5*(IFERROR(VLOOKUP(B126,RRHH!H:W,15,0),0)+IFERROR(VLOOKUP(B126,RRHH!H:W,16,0),0)+IFERROR(VLOOKUP(B126,RRHH!H:X,17,0),0))/60*J126/N126,0)</f>
        <v>0</v>
      </c>
      <c r="Q126" s="36" t="str">
        <f t="shared" ref="Q126" si="61">+IF(S126="R",IFERROR((J126*50.1-P126)*K126,""),"")</f>
        <v/>
      </c>
      <c r="R126" s="6"/>
      <c r="S126" t="str">
        <f>+IFERROR(VLOOKUP(H126,Diccionarios!H:I,2,0),"Act. No ident")</f>
        <v>Act. No ident</v>
      </c>
      <c r="T126" s="35" t="str">
        <f>+IFERROR(VLOOKUP(H126,Diccionarios!H:K,4),"No Encontrado")</f>
        <v>No Encontrado</v>
      </c>
      <c r="U126" s="35" t="str">
        <f>+IFERROR(VLOOKUP(F126,Diccionarios!B:E,4),"Seleccione especialidad")</f>
        <v>Esp</v>
      </c>
    </row>
    <row r="127" spans="1:21" x14ac:dyDescent="0.25">
      <c r="A127" s="6"/>
      <c r="B127" s="6"/>
      <c r="C127" s="6"/>
      <c r="D127" s="1"/>
      <c r="E127" s="45" t="str">
        <f>+IFERROR(VLOOKUP(B127,RRHH!H:J,3,0),"RUN No encontrado en RRHH")</f>
        <v>RUN No encontrado en RRHH</v>
      </c>
      <c r="F127" s="7" t="str">
        <f>+IFERROR(VLOOKUP(G127,Diccionarios!$C$3:$D$66,2,0),"No Valido")</f>
        <v>No Valido</v>
      </c>
      <c r="G127" s="62"/>
      <c r="H127" s="7" t="str">
        <f>+IFERROR(VLOOKUP(I127,Diccionarios!G:J,2,0),"Act. No Ident")</f>
        <v>Act. No Ident</v>
      </c>
      <c r="I127" s="6"/>
      <c r="J127" s="6"/>
      <c r="K127" s="6"/>
      <c r="L127" s="7">
        <f>+SUMIFS(RRHH!$O:$O,RRHH!$H:$H,'Programación Medica'!B127,RRHH!$L:$L,'Programación Medica'!D127)</f>
        <v>0</v>
      </c>
      <c r="M127" s="31">
        <f t="shared" ref="M127:M129" si="62">+IFERROR(J127/L127,0)</f>
        <v>0</v>
      </c>
      <c r="N127" s="7">
        <f>+SUMIF(RRHH!H:H,'Programación Medica'!B127,RRHH!$O:$O)</f>
        <v>0</v>
      </c>
      <c r="O127" s="1">
        <f t="shared" si="21"/>
        <v>0</v>
      </c>
      <c r="P127" s="34">
        <f>IFERROR((IFERROR(VLOOKUP(B127,RRHH!H:U,11,0),0)+IFERROR(VLOOKUP(B127,RRHH!H:U,12,0),0)+IFERROR(VLOOKUP(B127,RRHH!H:U,13,0),0)+IFERROR(VLOOKUP(B127,RRHH!H:U,14,0),0))/5*J127+(251-(IFERROR(VLOOKUP(B127,RRHH!H:U,11,0),0)+IFERROR(VLOOKUP(B127,RRHH!H:U,12,0),0)+IFERROR(VLOOKUP(B127,RRHH!H:U,13,0),0)+IFERROR(VLOOKUP(B127,RRHH!H:U,14,0),0)))/5*(IFERROR(VLOOKUP(B127,RRHH!H:W,15,0),0)+IFERROR(VLOOKUP(B127,RRHH!H:W,16,0),0)+IFERROR(VLOOKUP(B127,RRHH!H:X,17,0),0))/60*J127/N127,0)</f>
        <v>0</v>
      </c>
      <c r="Q127" s="36" t="str">
        <f t="shared" ref="Q127:Q129" si="63">+IF(S127="R",IFERROR((J127*50.1-P127)*K127,""),"")</f>
        <v/>
      </c>
      <c r="R127" s="6"/>
      <c r="S127" t="str">
        <f>+IFERROR(VLOOKUP(H127,Diccionarios!H:I,2,0),"Act. No ident")</f>
        <v>Act. No ident</v>
      </c>
      <c r="T127" s="35" t="str">
        <f>+IFERROR(VLOOKUP(H127,Diccionarios!H:K,4),"No Encontrado")</f>
        <v>No Encontrado</v>
      </c>
      <c r="U127" s="35" t="str">
        <f>+IFERROR(VLOOKUP(F127,Diccionarios!B:E,4),"Seleccione especialidad")</f>
        <v>Esp</v>
      </c>
    </row>
    <row r="128" spans="1:21" x14ac:dyDescent="0.25">
      <c r="A128" s="6"/>
      <c r="B128" s="6"/>
      <c r="C128" s="6"/>
      <c r="D128" s="1"/>
      <c r="E128" s="45" t="str">
        <f>+IFERROR(VLOOKUP(B128,RRHH!H:J,3,0),"RUN No encontrado en RRHH")</f>
        <v>RUN No encontrado en RRHH</v>
      </c>
      <c r="F128" s="7" t="str">
        <f>+IFERROR(VLOOKUP(G128,Diccionarios!$C$3:$D$66,2,0),"No Valido")</f>
        <v>No Valido</v>
      </c>
      <c r="G128" s="62"/>
      <c r="H128" s="7" t="str">
        <f>+IFERROR(VLOOKUP(I128,Diccionarios!G:J,2,0),"Act. No Ident")</f>
        <v>Act. No Ident</v>
      </c>
      <c r="I128" s="6"/>
      <c r="J128" s="6"/>
      <c r="K128" s="6"/>
      <c r="L128" s="7">
        <f>+SUMIFS(RRHH!$O:$O,RRHH!$H:$H,'Programación Medica'!B128,RRHH!$L:$L,'Programación Medica'!D128)</f>
        <v>0</v>
      </c>
      <c r="M128" s="31">
        <f t="shared" si="62"/>
        <v>0</v>
      </c>
      <c r="N128" s="7">
        <f>+SUMIF(RRHH!H:H,'Programación Medica'!B128,RRHH!$O:$O)</f>
        <v>0</v>
      </c>
      <c r="O128" s="1">
        <f t="shared" si="21"/>
        <v>0</v>
      </c>
      <c r="P128" s="34">
        <f>IFERROR((IFERROR(VLOOKUP(B128,RRHH!H:U,11,0),0)+IFERROR(VLOOKUP(B128,RRHH!H:U,12,0),0)+IFERROR(VLOOKUP(B128,RRHH!H:U,13,0),0)+IFERROR(VLOOKUP(B128,RRHH!H:U,14,0),0))/5*J128+(251-(IFERROR(VLOOKUP(B128,RRHH!H:U,11,0),0)+IFERROR(VLOOKUP(B128,RRHH!H:U,12,0),0)+IFERROR(VLOOKUP(B128,RRHH!H:U,13,0),0)+IFERROR(VLOOKUP(B128,RRHH!H:U,14,0),0)))/5*(IFERROR(VLOOKUP(B128,RRHH!H:W,15,0),0)+IFERROR(VLOOKUP(B128,RRHH!H:W,16,0),0)+IFERROR(VLOOKUP(B128,RRHH!H:X,17,0),0))/60*J128/N128,0)</f>
        <v>0</v>
      </c>
      <c r="Q128" s="36" t="str">
        <f t="shared" si="63"/>
        <v/>
      </c>
      <c r="R128" s="6"/>
      <c r="S128" t="str">
        <f>+IFERROR(VLOOKUP(H128,Diccionarios!H:I,2,0),"Act. No ident")</f>
        <v>Act. No ident</v>
      </c>
      <c r="T128" s="35" t="str">
        <f>+IFERROR(VLOOKUP(H128,Diccionarios!H:K,4),"No Encontrado")</f>
        <v>No Encontrado</v>
      </c>
      <c r="U128" s="35" t="str">
        <f>+IFERROR(VLOOKUP(F128,Diccionarios!B:E,4),"Seleccione especialidad")</f>
        <v>Esp</v>
      </c>
    </row>
    <row r="129" spans="1:22" x14ac:dyDescent="0.25">
      <c r="A129" s="6"/>
      <c r="B129" s="6"/>
      <c r="C129" s="6"/>
      <c r="D129" s="1"/>
      <c r="E129" s="45" t="str">
        <f>+IFERROR(VLOOKUP(B129,RRHH!H:J,3,0),"RUN No encontrado en RRHH")</f>
        <v>RUN No encontrado en RRHH</v>
      </c>
      <c r="F129" s="7" t="str">
        <f>+IFERROR(VLOOKUP(G129,Diccionarios!$C$3:$D$66,2,0),"No Valido")</f>
        <v>No Valido</v>
      </c>
      <c r="G129" s="62"/>
      <c r="H129" s="7" t="str">
        <f>+IFERROR(VLOOKUP(I129,Diccionarios!G:J,2,0),"Act. No Ident")</f>
        <v>Act. No Ident</v>
      </c>
      <c r="I129" s="6"/>
      <c r="J129" s="6"/>
      <c r="K129" s="6"/>
      <c r="L129" s="7">
        <f>+SUMIFS(RRHH!$O:$O,RRHH!$H:$H,'Programación Medica'!B129,RRHH!$L:$L,'Programación Medica'!D129)</f>
        <v>0</v>
      </c>
      <c r="M129" s="31">
        <f t="shared" si="62"/>
        <v>0</v>
      </c>
      <c r="N129" s="7">
        <f>+SUMIF(RRHH!H:H,'Programación Medica'!B129,RRHH!$O:$O)</f>
        <v>0</v>
      </c>
      <c r="O129" s="1">
        <f t="shared" si="21"/>
        <v>0</v>
      </c>
      <c r="P129" s="34">
        <f>IFERROR((IFERROR(VLOOKUP(B129,RRHH!H:U,11,0),0)+IFERROR(VLOOKUP(B129,RRHH!H:U,12,0),0)+IFERROR(VLOOKUP(B129,RRHH!H:U,13,0),0)+IFERROR(VLOOKUP(B129,RRHH!H:U,14,0),0))/5*J129+(251-(IFERROR(VLOOKUP(B129,RRHH!H:U,11,0),0)+IFERROR(VLOOKUP(B129,RRHH!H:U,12,0),0)+IFERROR(VLOOKUP(B129,RRHH!H:U,13,0),0)+IFERROR(VLOOKUP(B129,RRHH!H:U,14,0),0)))/5*(IFERROR(VLOOKUP(B129,RRHH!H:W,15,0),0)+IFERROR(VLOOKUP(B129,RRHH!H:W,16,0),0)+IFERROR(VLOOKUP(B129,RRHH!H:X,17,0),0))/60*J129/N129,0)</f>
        <v>0</v>
      </c>
      <c r="Q129" s="36" t="str">
        <f t="shared" si="63"/>
        <v/>
      </c>
      <c r="R129" s="6"/>
      <c r="S129" t="str">
        <f>+IFERROR(VLOOKUP(H129,Diccionarios!H:I,2,0),"Act. No ident")</f>
        <v>Act. No ident</v>
      </c>
      <c r="T129" s="35" t="str">
        <f>+IFERROR(VLOOKUP(H129,Diccionarios!H:K,4),"No Encontrado")</f>
        <v>No Encontrado</v>
      </c>
      <c r="U129" s="35" t="str">
        <f>+IFERROR(VLOOKUP(F129,Diccionarios!B:E,4),"Seleccione especialidad")</f>
        <v>Esp</v>
      </c>
      <c r="V129" t="s">
        <v>315</v>
      </c>
    </row>
    <row r="130" spans="1:22" x14ac:dyDescent="0.25">
      <c r="A130" s="6"/>
      <c r="B130" s="6"/>
      <c r="C130" s="6"/>
      <c r="D130" s="1"/>
      <c r="E130" s="45" t="str">
        <f>+IFERROR(VLOOKUP(B130,RRHH!H:J,3,0),"RUN No encontrado en RRHH")</f>
        <v>RUN No encontrado en RRHH</v>
      </c>
      <c r="F130" s="7" t="str">
        <f>+IFERROR(VLOOKUP(G130,Diccionarios!$C$3:$D$66,2,0),"No Valido")</f>
        <v>No Valido</v>
      </c>
      <c r="G130" s="62"/>
      <c r="H130" s="7" t="str">
        <f>+IFERROR(VLOOKUP(I130,Diccionarios!G:J,2,0),"Act. No Ident")</f>
        <v>Act. No Ident</v>
      </c>
      <c r="I130" s="6"/>
      <c r="J130" s="6"/>
      <c r="K130" s="6"/>
      <c r="L130" s="7">
        <f>+SUMIFS(RRHH!$O:$O,RRHH!$H:$H,'Programación Medica'!B130,RRHH!$L:$L,'Programación Medica'!D130)</f>
        <v>0</v>
      </c>
      <c r="M130" s="31">
        <f t="shared" ref="M130:M131" si="64">+IFERROR(J130/L130,0)</f>
        <v>0</v>
      </c>
      <c r="N130" s="7">
        <f>+SUMIF(RRHH!H:H,'Programación Medica'!B130,RRHH!$O:$O)</f>
        <v>0</v>
      </c>
      <c r="O130" s="1">
        <f t="shared" ref="O130:O193" si="65">+SUMIFS(J:J,B:B,B130,D:D,D130)-L130</f>
        <v>0</v>
      </c>
      <c r="P130" s="34">
        <f>IFERROR((IFERROR(VLOOKUP(B130,RRHH!H:U,11,0),0)+IFERROR(VLOOKUP(B130,RRHH!H:U,12,0),0)+IFERROR(VLOOKUP(B130,RRHH!H:U,13,0),0)+IFERROR(VLOOKUP(B130,RRHH!H:U,14,0),0))/5*J130+(251-(IFERROR(VLOOKUP(B130,RRHH!H:U,11,0),0)+IFERROR(VLOOKUP(B130,RRHH!H:U,12,0),0)+IFERROR(VLOOKUP(B130,RRHH!H:U,13,0),0)+IFERROR(VLOOKUP(B130,RRHH!H:U,14,0),0)))/5*(IFERROR(VLOOKUP(B130,RRHH!H:W,15,0),0)+IFERROR(VLOOKUP(B130,RRHH!H:W,16,0),0)+IFERROR(VLOOKUP(B130,RRHH!H:X,17,0),0))/60*J130/N130,0)</f>
        <v>0</v>
      </c>
      <c r="Q130" s="36" t="str">
        <f t="shared" ref="Q130:Q131" si="66">+IF(S130="R",IFERROR((J130*50.1-P130)*K130,""),"")</f>
        <v/>
      </c>
      <c r="R130" s="6"/>
      <c r="S130" t="str">
        <f>+IFERROR(VLOOKUP(H130,Diccionarios!H:I,2,0),"Act. No ident")</f>
        <v>Act. No ident</v>
      </c>
      <c r="T130" s="35" t="str">
        <f>+IFERROR(VLOOKUP(H130,Diccionarios!H:K,4),"No Encontrado")</f>
        <v>No Encontrado</v>
      </c>
      <c r="U130" s="35" t="str">
        <f>+IFERROR(VLOOKUP(F130,Diccionarios!B:E,4),"Seleccione especialidad")</f>
        <v>Esp</v>
      </c>
      <c r="V130" t="s">
        <v>315</v>
      </c>
    </row>
    <row r="131" spans="1:22" x14ac:dyDescent="0.25">
      <c r="A131" s="6"/>
      <c r="B131" s="6"/>
      <c r="C131" s="6"/>
      <c r="D131" s="1"/>
      <c r="E131" s="45" t="str">
        <f>+IFERROR(VLOOKUP(B131,RRHH!H:J,3,0),"RUN No encontrado en RRHH")</f>
        <v>RUN No encontrado en RRHH</v>
      </c>
      <c r="F131" s="7" t="str">
        <f>+IFERROR(VLOOKUP(G131,Diccionarios!$C$3:$D$66,2,0),"No Valido")</f>
        <v>No Valido</v>
      </c>
      <c r="G131" s="62"/>
      <c r="H131" s="7" t="str">
        <f>+IFERROR(VLOOKUP(I131,Diccionarios!G:J,2,0),"Act. No Ident")</f>
        <v>Act. No Ident</v>
      </c>
      <c r="I131" s="6"/>
      <c r="J131" s="6"/>
      <c r="K131" s="6"/>
      <c r="L131" s="7">
        <f>+SUMIFS(RRHH!$O:$O,RRHH!$H:$H,'Programación Medica'!B131,RRHH!$L:$L,'Programación Medica'!D131)</f>
        <v>0</v>
      </c>
      <c r="M131" s="31">
        <f t="shared" si="64"/>
        <v>0</v>
      </c>
      <c r="N131" s="7">
        <f>+SUMIF(RRHH!H:H,'Programación Medica'!B131,RRHH!$O:$O)</f>
        <v>0</v>
      </c>
      <c r="O131" s="1">
        <f t="shared" si="65"/>
        <v>0</v>
      </c>
      <c r="P131" s="34">
        <f>IFERROR((IFERROR(VLOOKUP(B131,RRHH!H:U,11,0),0)+IFERROR(VLOOKUP(B131,RRHH!H:U,12,0),0)+IFERROR(VLOOKUP(B131,RRHH!H:U,13,0),0)+IFERROR(VLOOKUP(B131,RRHH!H:U,14,0),0))/5*J131+(251-(IFERROR(VLOOKUP(B131,RRHH!H:U,11,0),0)+IFERROR(VLOOKUP(B131,RRHH!H:U,12,0),0)+IFERROR(VLOOKUP(B131,RRHH!H:U,13,0),0)+IFERROR(VLOOKUP(B131,RRHH!H:U,14,0),0)))/5*(IFERROR(VLOOKUP(B131,RRHH!H:W,15,0),0)+IFERROR(VLOOKUP(B131,RRHH!H:W,16,0),0)+IFERROR(VLOOKUP(B131,RRHH!H:X,17,0),0))/60*J131/N131,0)</f>
        <v>0</v>
      </c>
      <c r="Q131" s="36" t="str">
        <f t="shared" si="66"/>
        <v/>
      </c>
      <c r="R131" s="6"/>
      <c r="S131" t="str">
        <f>+IFERROR(VLOOKUP(H131,Diccionarios!H:I,2,0),"Act. No ident")</f>
        <v>Act. No ident</v>
      </c>
      <c r="T131" s="35" t="str">
        <f>+IFERROR(VLOOKUP(H131,Diccionarios!H:K,4),"No Encontrado")</f>
        <v>No Encontrado</v>
      </c>
      <c r="U131" s="35" t="str">
        <f>+IFERROR(VLOOKUP(F131,Diccionarios!B:E,4),"Seleccione especialidad")</f>
        <v>Esp</v>
      </c>
      <c r="V131" t="s">
        <v>315</v>
      </c>
    </row>
    <row r="132" spans="1:22" ht="16.5" customHeight="1" x14ac:dyDescent="0.25">
      <c r="A132" s="6"/>
      <c r="B132" s="6"/>
      <c r="C132" s="6"/>
      <c r="D132" s="1"/>
      <c r="E132" s="45" t="str">
        <f>+IFERROR(VLOOKUP(B132,RRHH!H:J,3,0),"RUN No encontrado en RRHH")</f>
        <v>RUN No encontrado en RRHH</v>
      </c>
      <c r="F132" s="7" t="str">
        <f>+IFERROR(VLOOKUP(G132,Diccionarios!$C$3:$D$66,2,0),"No Valido")</f>
        <v>No Valido</v>
      </c>
      <c r="G132" s="62"/>
      <c r="H132" s="7" t="str">
        <f>+IFERROR(VLOOKUP(I132,Diccionarios!G:J,2,0),"Act. No Ident")</f>
        <v>Act. No Ident</v>
      </c>
      <c r="I132" s="6"/>
      <c r="J132" s="6"/>
      <c r="K132" s="6"/>
      <c r="L132" s="7">
        <f>+SUMIFS(RRHH!$O:$O,RRHH!$H:$H,'Programación Medica'!B132,RRHH!$L:$L,'Programación Medica'!D132)</f>
        <v>0</v>
      </c>
      <c r="M132" s="31">
        <f t="shared" si="36"/>
        <v>0</v>
      </c>
      <c r="N132" s="7">
        <f>+SUMIF(RRHH!H:H,'Programación Medica'!B132,RRHH!$O:$O)</f>
        <v>0</v>
      </c>
      <c r="O132" s="1">
        <f t="shared" si="65"/>
        <v>0</v>
      </c>
      <c r="P132" s="34">
        <f>IFERROR((IFERROR(VLOOKUP(B132,RRHH!H:U,11,0),0)+IFERROR(VLOOKUP(B132,RRHH!H:U,12,0),0)+IFERROR(VLOOKUP(B132,RRHH!H:U,13,0),0)+IFERROR(VLOOKUP(B132,RRHH!H:U,14,0),0))/5*J132+(251-(IFERROR(VLOOKUP(B132,RRHH!H:U,11,0),0)+IFERROR(VLOOKUP(B132,RRHH!H:U,12,0),0)+IFERROR(VLOOKUP(B132,RRHH!H:U,13,0),0)+IFERROR(VLOOKUP(B132,RRHH!H:U,14,0),0)))/5*(IFERROR(VLOOKUP(B132,RRHH!H:W,15,0),0)+IFERROR(VLOOKUP(B132,RRHH!H:W,16,0),0)+IFERROR(VLOOKUP(B132,RRHH!H:X,17,0),0))/60*J132/N132,0)</f>
        <v>0</v>
      </c>
      <c r="Q132" s="36" t="str">
        <f t="shared" si="37"/>
        <v/>
      </c>
      <c r="R132" s="6"/>
      <c r="S132" t="str">
        <f>+IFERROR(VLOOKUP(H132,Diccionarios!H:I,2,0),"Act. No ident")</f>
        <v>Act. No ident</v>
      </c>
      <c r="T132" s="35" t="str">
        <f>+IFERROR(VLOOKUP(H132,Diccionarios!H:K,4),"No Encontrado")</f>
        <v>No Encontrado</v>
      </c>
      <c r="U132" s="35" t="str">
        <f>+IFERROR(VLOOKUP(F132,Diccionarios!B:E,4),"Seleccione especialidad")</f>
        <v>Esp</v>
      </c>
    </row>
    <row r="133" spans="1:22" ht="16.5" customHeight="1" x14ac:dyDescent="0.25">
      <c r="A133" s="6"/>
      <c r="B133" s="6"/>
      <c r="C133" s="6"/>
      <c r="D133" s="1"/>
      <c r="E133" s="45" t="str">
        <f>+IFERROR(VLOOKUP(B133,RRHH!H:J,3,0),"RUN No encontrado en RRHH")</f>
        <v>RUN No encontrado en RRHH</v>
      </c>
      <c r="F133" s="7" t="str">
        <f>+IFERROR(VLOOKUP(G133,Diccionarios!$C$3:$D$66,2,0),"No Valido")</f>
        <v>No Valido</v>
      </c>
      <c r="G133" s="62"/>
      <c r="H133" s="7" t="str">
        <f>+IFERROR(VLOOKUP(I133,Diccionarios!G:J,2,0),"Act. No Ident")</f>
        <v>Act. No Ident</v>
      </c>
      <c r="I133" s="6"/>
      <c r="J133" s="6"/>
      <c r="K133" s="6"/>
      <c r="L133" s="7">
        <f>+SUMIFS(RRHH!$O:$O,RRHH!$H:$H,'Programación Medica'!B133,RRHH!$L:$L,'Programación Medica'!D133)</f>
        <v>0</v>
      </c>
      <c r="M133" s="31">
        <f t="shared" ref="M133" si="67">+IFERROR(J133/L133,0)</f>
        <v>0</v>
      </c>
      <c r="N133" s="7">
        <f>+SUMIF(RRHH!H:H,'Programación Medica'!B133,RRHH!$O:$O)</f>
        <v>0</v>
      </c>
      <c r="O133" s="1">
        <f t="shared" si="65"/>
        <v>0</v>
      </c>
      <c r="P133" s="34">
        <f>IFERROR((IFERROR(VLOOKUP(B133,RRHH!H:U,11,0),0)+IFERROR(VLOOKUP(B133,RRHH!H:U,12,0),0)+IFERROR(VLOOKUP(B133,RRHH!H:U,13,0),0)+IFERROR(VLOOKUP(B133,RRHH!H:U,14,0),0))/5*J133+(251-(IFERROR(VLOOKUP(B133,RRHH!H:U,11,0),0)+IFERROR(VLOOKUP(B133,RRHH!H:U,12,0),0)+IFERROR(VLOOKUP(B133,RRHH!H:U,13,0),0)+IFERROR(VLOOKUP(B133,RRHH!H:U,14,0),0)))/5*(IFERROR(VLOOKUP(B133,RRHH!H:W,15,0),0)+IFERROR(VLOOKUP(B133,RRHH!H:W,16,0),0)+IFERROR(VLOOKUP(B133,RRHH!H:X,17,0),0))/60*J133/N133,0)</f>
        <v>0</v>
      </c>
      <c r="Q133" s="36" t="str">
        <f t="shared" ref="Q133" si="68">+IF(S133="R",IFERROR((J133*50.1-P133)*K133,""),"")</f>
        <v/>
      </c>
      <c r="R133" s="6"/>
      <c r="S133" t="str">
        <f>+IFERROR(VLOOKUP(H133,Diccionarios!H:I,2,0),"Act. No ident")</f>
        <v>Act. No ident</v>
      </c>
      <c r="T133" s="35" t="str">
        <f>+IFERROR(VLOOKUP(H133,Diccionarios!H:K,4),"No Encontrado")</f>
        <v>No Encontrado</v>
      </c>
      <c r="U133" s="35" t="str">
        <f>+IFERROR(VLOOKUP(F133,Diccionarios!B:E,4),"Seleccione especialidad")</f>
        <v>Esp</v>
      </c>
    </row>
    <row r="134" spans="1:22" ht="16.5" customHeight="1" x14ac:dyDescent="0.25">
      <c r="A134" s="6"/>
      <c r="B134" s="6"/>
      <c r="C134" s="6"/>
      <c r="D134" s="1"/>
      <c r="E134" s="45" t="str">
        <f>+IFERROR(VLOOKUP(B134,RRHH!H:J,3,0),"RUN No encontrado en RRHH")</f>
        <v>RUN No encontrado en RRHH</v>
      </c>
      <c r="F134" s="7" t="str">
        <f>+IFERROR(VLOOKUP(G134,Diccionarios!$C$3:$D$66,2,0),"No Valido")</f>
        <v>No Valido</v>
      </c>
      <c r="G134" s="62"/>
      <c r="H134" s="7" t="str">
        <f>+IFERROR(VLOOKUP(I134,Diccionarios!G:J,2,0),"Act. No Ident")</f>
        <v>Act. No Ident</v>
      </c>
      <c r="I134" s="6"/>
      <c r="J134" s="6"/>
      <c r="K134" s="6"/>
      <c r="L134" s="7">
        <f>+SUMIFS(RRHH!$O:$O,RRHH!$H:$H,'Programación Medica'!B134,RRHH!$L:$L,'Programación Medica'!D134)</f>
        <v>0</v>
      </c>
      <c r="M134" s="31">
        <f t="shared" ref="M134" si="69">+IFERROR(J134/L134,0)</f>
        <v>0</v>
      </c>
      <c r="N134" s="7">
        <f>+SUMIF(RRHH!H:H,'Programación Medica'!B134,RRHH!$O:$O)</f>
        <v>0</v>
      </c>
      <c r="O134" s="1">
        <f t="shared" si="65"/>
        <v>0</v>
      </c>
      <c r="P134" s="34">
        <f>IFERROR((IFERROR(VLOOKUP(B134,RRHH!H:U,11,0),0)+IFERROR(VLOOKUP(B134,RRHH!H:U,12,0),0)+IFERROR(VLOOKUP(B134,RRHH!H:U,13,0),0)+IFERROR(VLOOKUP(B134,RRHH!H:U,14,0),0))/5*J134+(251-(IFERROR(VLOOKUP(B134,RRHH!H:U,11,0),0)+IFERROR(VLOOKUP(B134,RRHH!H:U,12,0),0)+IFERROR(VLOOKUP(B134,RRHH!H:U,13,0),0)+IFERROR(VLOOKUP(B134,RRHH!H:U,14,0),0)))/5*(IFERROR(VLOOKUP(B134,RRHH!H:W,15,0),0)+IFERROR(VLOOKUP(B134,RRHH!H:W,16,0),0)+IFERROR(VLOOKUP(B134,RRHH!H:X,17,0),0))/60*J134/N134,0)</f>
        <v>0</v>
      </c>
      <c r="Q134" s="36" t="str">
        <f t="shared" ref="Q134" si="70">+IF(S134="R",IFERROR((J134*50.1-P134)*K134,""),"")</f>
        <v/>
      </c>
      <c r="R134" s="6"/>
      <c r="S134" t="str">
        <f>+IFERROR(VLOOKUP(H134,Diccionarios!H:I,2,0),"Act. No ident")</f>
        <v>Act. No ident</v>
      </c>
      <c r="T134" s="35" t="str">
        <f>+IFERROR(VLOOKUP(H134,Diccionarios!H:K,4),"No Encontrado")</f>
        <v>No Encontrado</v>
      </c>
      <c r="U134" s="35" t="str">
        <f>+IFERROR(VLOOKUP(F134,Diccionarios!B:E,4),"Seleccione especialidad")</f>
        <v>Esp</v>
      </c>
    </row>
    <row r="135" spans="1:22" x14ac:dyDescent="0.25">
      <c r="A135" s="6"/>
      <c r="B135" s="6"/>
      <c r="C135" s="6"/>
      <c r="D135" s="1"/>
      <c r="E135" s="45" t="str">
        <f>+IFERROR(VLOOKUP(B135,RRHH!H:J,3,0),"RUN No encontrado en RRHH")</f>
        <v>RUN No encontrado en RRHH</v>
      </c>
      <c r="F135" s="7" t="str">
        <f>+IFERROR(VLOOKUP(G135,Diccionarios!$C$3:$D$66,2,0),"No Valido")</f>
        <v>No Valido</v>
      </c>
      <c r="G135" s="62"/>
      <c r="H135" s="7" t="str">
        <f>+IFERROR(VLOOKUP(I135,Diccionarios!G:J,2,0),"Act. No Ident")</f>
        <v>Act. No Ident</v>
      </c>
      <c r="I135" s="6"/>
      <c r="J135" s="6"/>
      <c r="K135" s="6"/>
      <c r="L135" s="7">
        <f>+SUMIFS(RRHH!$O:$O,RRHH!$H:$H,'Programación Medica'!B135,RRHH!$L:$L,'Programación Medica'!D135)</f>
        <v>0</v>
      </c>
      <c r="M135" s="31">
        <f t="shared" si="36"/>
        <v>0</v>
      </c>
      <c r="N135" s="7">
        <f>+SUMIF(RRHH!H:H,'Programación Medica'!B135,RRHH!$O:$O)</f>
        <v>0</v>
      </c>
      <c r="O135" s="1">
        <f t="shared" si="65"/>
        <v>0</v>
      </c>
      <c r="P135" s="34">
        <f>IFERROR((IFERROR(VLOOKUP(B135,RRHH!H:U,11,0),0)+IFERROR(VLOOKUP(B135,RRHH!H:U,12,0),0)+IFERROR(VLOOKUP(B135,RRHH!H:U,13,0),0)+IFERROR(VLOOKUP(B135,RRHH!H:U,14,0),0))/5*J135+(251-(IFERROR(VLOOKUP(B135,RRHH!H:U,11,0),0)+IFERROR(VLOOKUP(B135,RRHH!H:U,12,0),0)+IFERROR(VLOOKUP(B135,RRHH!H:U,13,0),0)+IFERROR(VLOOKUP(B135,RRHH!H:U,14,0),0)))/5*(IFERROR(VLOOKUP(B135,RRHH!H:W,15,0),0)+IFERROR(VLOOKUP(B135,RRHH!H:W,16,0),0)+IFERROR(VLOOKUP(B135,RRHH!H:X,17,0),0))/60*J135/N135,0)</f>
        <v>0</v>
      </c>
      <c r="Q135" s="36" t="str">
        <f t="shared" si="37"/>
        <v/>
      </c>
      <c r="R135" s="6"/>
      <c r="S135" t="str">
        <f>+IFERROR(VLOOKUP(H135,Diccionarios!H:I,2,0),"Act. No ident")</f>
        <v>Act. No ident</v>
      </c>
      <c r="T135" s="35" t="str">
        <f>+IFERROR(VLOOKUP(H135,Diccionarios!H:K,4),"No Encontrado")</f>
        <v>No Encontrado</v>
      </c>
      <c r="U135" s="35" t="str">
        <f>+IFERROR(VLOOKUP(F135,Diccionarios!B:E,4),"Seleccione especialidad")</f>
        <v>Esp</v>
      </c>
    </row>
    <row r="136" spans="1:22" x14ac:dyDescent="0.25">
      <c r="A136" s="6"/>
      <c r="B136" s="6"/>
      <c r="C136" s="6"/>
      <c r="D136" s="1"/>
      <c r="E136" s="45" t="str">
        <f>+IFERROR(VLOOKUP(B136,RRHH!H:J,3,0),"RUN No encontrado en RRHH")</f>
        <v>RUN No encontrado en RRHH</v>
      </c>
      <c r="F136" s="7" t="str">
        <f>+IFERROR(VLOOKUP(G136,Diccionarios!$C$3:$D$66,2,0),"No Valido")</f>
        <v>No Valido</v>
      </c>
      <c r="G136" s="62"/>
      <c r="H136" s="7" t="str">
        <f>+IFERROR(VLOOKUP(I136,Diccionarios!G:J,2,0),"Act. No Ident")</f>
        <v>Act. No Ident</v>
      </c>
      <c r="I136" s="6"/>
      <c r="J136" s="6"/>
      <c r="K136" s="6"/>
      <c r="L136" s="7">
        <f>+SUMIFS(RRHH!$O:$O,RRHH!$H:$H,'Programación Medica'!B136,RRHH!$L:$L,'Programación Medica'!D136)</f>
        <v>0</v>
      </c>
      <c r="M136" s="31">
        <f t="shared" ref="M136" si="71">+IFERROR(J136/L136,0)</f>
        <v>0</v>
      </c>
      <c r="N136" s="7">
        <f>+SUMIF(RRHH!H:H,'Programación Medica'!B136,RRHH!$O:$O)</f>
        <v>0</v>
      </c>
      <c r="O136" s="1">
        <f t="shared" si="65"/>
        <v>0</v>
      </c>
      <c r="P136" s="34">
        <f>IFERROR((IFERROR(VLOOKUP(B136,RRHH!H:U,11,0),0)+IFERROR(VLOOKUP(B136,RRHH!H:U,12,0),0)+IFERROR(VLOOKUP(B136,RRHH!H:U,13,0),0)+IFERROR(VLOOKUP(B136,RRHH!H:U,14,0),0))/5*J136+(251-(IFERROR(VLOOKUP(B136,RRHH!H:U,11,0),0)+IFERROR(VLOOKUP(B136,RRHH!H:U,12,0),0)+IFERROR(VLOOKUP(B136,RRHH!H:U,13,0),0)+IFERROR(VLOOKUP(B136,RRHH!H:U,14,0),0)))/5*(IFERROR(VLOOKUP(B136,RRHH!H:W,15,0),0)+IFERROR(VLOOKUP(B136,RRHH!H:W,16,0),0)+IFERROR(VLOOKUP(B136,RRHH!H:X,17,0),0))/60*J136/N136,0)</f>
        <v>0</v>
      </c>
      <c r="Q136" s="36" t="str">
        <f t="shared" ref="Q136" si="72">+IF(S136="R",IFERROR((J136*50.1-P136)*K136,""),"")</f>
        <v/>
      </c>
      <c r="R136" s="6"/>
      <c r="S136" t="str">
        <f>+IFERROR(VLOOKUP(H136,Diccionarios!H:I,2,0),"Act. No ident")</f>
        <v>Act. No ident</v>
      </c>
      <c r="T136" s="35" t="str">
        <f>+IFERROR(VLOOKUP(H136,Diccionarios!H:K,4),"No Encontrado")</f>
        <v>No Encontrado</v>
      </c>
      <c r="U136" s="35" t="str">
        <f>+IFERROR(VLOOKUP(F136,Diccionarios!B:E,4),"Seleccione especialidad")</f>
        <v>Esp</v>
      </c>
    </row>
    <row r="137" spans="1:22" x14ac:dyDescent="0.25">
      <c r="A137" s="6"/>
      <c r="B137" s="6"/>
      <c r="C137" s="6"/>
      <c r="D137" s="1"/>
      <c r="E137" s="45" t="str">
        <f>+IFERROR(VLOOKUP(B137,RRHH!H:J,3,0),"RUN No encontrado en RRHH")</f>
        <v>RUN No encontrado en RRHH</v>
      </c>
      <c r="F137" s="7" t="str">
        <f>+IFERROR(VLOOKUP(G137,Diccionarios!$C$3:$D$66,2,0),"No Valido")</f>
        <v>No Valido</v>
      </c>
      <c r="G137" s="62"/>
      <c r="H137" s="7" t="str">
        <f>+IFERROR(VLOOKUP(I137,Diccionarios!G:J,2,0),"Act. No Ident")</f>
        <v>Act. No Ident</v>
      </c>
      <c r="I137" s="6"/>
      <c r="J137" s="6"/>
      <c r="K137" s="6"/>
      <c r="L137" s="7">
        <f>+SUMIFS(RRHH!$O:$O,RRHH!$H:$H,'Programación Medica'!B137,RRHH!$L:$L,'Programación Medica'!D137)</f>
        <v>0</v>
      </c>
      <c r="M137" s="31">
        <f t="shared" ref="M137" si="73">+IFERROR(J137/L137,0)</f>
        <v>0</v>
      </c>
      <c r="N137" s="7">
        <f>+SUMIF(RRHH!H:H,'Programación Medica'!B137,RRHH!$O:$O)</f>
        <v>0</v>
      </c>
      <c r="O137" s="1">
        <f t="shared" si="65"/>
        <v>0</v>
      </c>
      <c r="P137" s="34">
        <f>IFERROR((IFERROR(VLOOKUP(B137,RRHH!H:U,11,0),0)+IFERROR(VLOOKUP(B137,RRHH!H:U,12,0),0)+IFERROR(VLOOKUP(B137,RRHH!H:U,13,0),0)+IFERROR(VLOOKUP(B137,RRHH!H:U,14,0),0))/5*J137+(251-(IFERROR(VLOOKUP(B137,RRHH!H:U,11,0),0)+IFERROR(VLOOKUP(B137,RRHH!H:U,12,0),0)+IFERROR(VLOOKUP(B137,RRHH!H:U,13,0),0)+IFERROR(VLOOKUP(B137,RRHH!H:U,14,0),0)))/5*(IFERROR(VLOOKUP(B137,RRHH!H:W,15,0),0)+IFERROR(VLOOKUP(B137,RRHH!H:W,16,0),0)+IFERROR(VLOOKUP(B137,RRHH!H:X,17,0),0))/60*J137/N137,0)</f>
        <v>0</v>
      </c>
      <c r="Q137" s="36" t="str">
        <f t="shared" ref="Q137" si="74">+IF(S137="R",IFERROR((J137*50.1-P137)*K137,""),"")</f>
        <v/>
      </c>
      <c r="R137" s="6"/>
      <c r="S137" t="str">
        <f>+IFERROR(VLOOKUP(H137,Diccionarios!H:I,2,0),"Act. No ident")</f>
        <v>Act. No ident</v>
      </c>
      <c r="T137" s="35" t="str">
        <f>+IFERROR(VLOOKUP(H137,Diccionarios!H:K,4),"No Encontrado")</f>
        <v>No Encontrado</v>
      </c>
      <c r="U137" s="35" t="str">
        <f>+IFERROR(VLOOKUP(F137,Diccionarios!B:E,4),"Seleccione especialidad")</f>
        <v>Esp</v>
      </c>
    </row>
    <row r="138" spans="1:22" x14ac:dyDescent="0.25">
      <c r="A138" s="6"/>
      <c r="B138" s="6"/>
      <c r="C138" s="6"/>
      <c r="D138" s="1"/>
      <c r="E138" s="45" t="str">
        <f>+IFERROR(VLOOKUP(B138,RRHH!H:J,3,0),"RUN No encontrado en RRHH")</f>
        <v>RUN No encontrado en RRHH</v>
      </c>
      <c r="F138" s="7" t="str">
        <f>+IFERROR(VLOOKUP(G138,Diccionarios!$C$3:$D$66,2,0),"No Valido")</f>
        <v>No Valido</v>
      </c>
      <c r="G138" s="62"/>
      <c r="H138" s="7" t="str">
        <f>+IFERROR(VLOOKUP(I138,Diccionarios!G:J,2,0),"Act. No Ident")</f>
        <v>Act. No Ident</v>
      </c>
      <c r="I138" s="6"/>
      <c r="J138" s="6"/>
      <c r="K138" s="6"/>
      <c r="L138" s="7">
        <f>+SUMIFS(RRHH!$O:$O,RRHH!$H:$H,'Programación Medica'!B138,RRHH!$L:$L,'Programación Medica'!D138)</f>
        <v>0</v>
      </c>
      <c r="M138" s="31">
        <f t="shared" si="36"/>
        <v>0</v>
      </c>
      <c r="N138" s="7">
        <f>+SUMIF(RRHH!H:H,'Programación Medica'!B138,RRHH!$O:$O)</f>
        <v>0</v>
      </c>
      <c r="O138" s="1">
        <f t="shared" si="65"/>
        <v>0</v>
      </c>
      <c r="P138" s="34">
        <f>IFERROR((IFERROR(VLOOKUP(B138,RRHH!H:U,11,0),0)+IFERROR(VLOOKUP(B138,RRHH!H:U,12,0),0)+IFERROR(VLOOKUP(B138,RRHH!H:U,13,0),0)+IFERROR(VLOOKUP(B138,RRHH!H:U,14,0),0))/5*J138+(251-(IFERROR(VLOOKUP(B138,RRHH!H:U,11,0),0)+IFERROR(VLOOKUP(B138,RRHH!H:U,12,0),0)+IFERROR(VLOOKUP(B138,RRHH!H:U,13,0),0)+IFERROR(VLOOKUP(B138,RRHH!H:U,14,0),0)))/5*(IFERROR(VLOOKUP(B138,RRHH!H:W,15,0),0)+IFERROR(VLOOKUP(B138,RRHH!H:W,16,0),0)+IFERROR(VLOOKUP(B138,RRHH!H:X,17,0),0))/60*J138/N138,0)</f>
        <v>0</v>
      </c>
      <c r="Q138" s="36" t="str">
        <f t="shared" si="37"/>
        <v/>
      </c>
      <c r="R138" s="6"/>
      <c r="S138" t="str">
        <f>+IFERROR(VLOOKUP(H138,Diccionarios!H:I,2,0),"Act. No ident")</f>
        <v>Act. No ident</v>
      </c>
      <c r="T138" s="35" t="str">
        <f>+IFERROR(VLOOKUP(H138,Diccionarios!H:K,4),"No Encontrado")</f>
        <v>No Encontrado</v>
      </c>
      <c r="U138" s="35" t="str">
        <f>+IFERROR(VLOOKUP(F138,Diccionarios!B:E,4),"Seleccione especialidad")</f>
        <v>Esp</v>
      </c>
    </row>
    <row r="139" spans="1:22" x14ac:dyDescent="0.25">
      <c r="A139" s="6"/>
      <c r="B139" s="6"/>
      <c r="C139" s="6"/>
      <c r="D139" s="1"/>
      <c r="E139" s="45" t="str">
        <f>+IFERROR(VLOOKUP(B139,RRHH!H:J,3,0),"RUN No encontrado en RRHH")</f>
        <v>RUN No encontrado en RRHH</v>
      </c>
      <c r="F139" s="7" t="str">
        <f>+IFERROR(VLOOKUP(G139,Diccionarios!$C$3:$D$66,2,0),"No Valido")</f>
        <v>No Valido</v>
      </c>
      <c r="G139" s="62"/>
      <c r="H139" s="7" t="str">
        <f>+IFERROR(VLOOKUP(I139,Diccionarios!G:J,2,0),"Act. No Ident")</f>
        <v>Act. No Ident</v>
      </c>
      <c r="I139" s="6"/>
      <c r="J139" s="6"/>
      <c r="K139" s="6"/>
      <c r="L139" s="7">
        <f>+SUMIFS(RRHH!$O:$O,RRHH!$H:$H,'Programación Medica'!B139,RRHH!$L:$L,'Programación Medica'!D139)</f>
        <v>0</v>
      </c>
      <c r="M139" s="31">
        <f t="shared" ref="M139" si="75">+IFERROR(J139/L139,0)</f>
        <v>0</v>
      </c>
      <c r="N139" s="7">
        <f>+SUMIF(RRHH!H:H,'Programación Medica'!B139,RRHH!$O:$O)</f>
        <v>0</v>
      </c>
      <c r="O139" s="1">
        <f t="shared" si="65"/>
        <v>0</v>
      </c>
      <c r="P139" s="34">
        <f>IFERROR((IFERROR(VLOOKUP(B139,RRHH!H:U,11,0),0)+IFERROR(VLOOKUP(B139,RRHH!H:U,12,0),0)+IFERROR(VLOOKUP(B139,RRHH!H:U,13,0),0)+IFERROR(VLOOKUP(B139,RRHH!H:U,14,0),0))/5*J139+(251-(IFERROR(VLOOKUP(B139,RRHH!H:U,11,0),0)+IFERROR(VLOOKUP(B139,RRHH!H:U,12,0),0)+IFERROR(VLOOKUP(B139,RRHH!H:U,13,0),0)+IFERROR(VLOOKUP(B139,RRHH!H:U,14,0),0)))/5*(IFERROR(VLOOKUP(B139,RRHH!H:W,15,0),0)+IFERROR(VLOOKUP(B139,RRHH!H:W,16,0),0)+IFERROR(VLOOKUP(B139,RRHH!H:X,17,0),0))/60*J139/N139,0)</f>
        <v>0</v>
      </c>
      <c r="Q139" s="36" t="str">
        <f t="shared" ref="Q139" si="76">+IF(S139="R",IFERROR((J139*50.1-P139)*K139,""),"")</f>
        <v/>
      </c>
      <c r="R139" s="6"/>
      <c r="S139" t="str">
        <f>+IFERROR(VLOOKUP(H139,Diccionarios!H:I,2,0),"Act. No ident")</f>
        <v>Act. No ident</v>
      </c>
      <c r="T139" s="35" t="str">
        <f>+IFERROR(VLOOKUP(H139,Diccionarios!H:K,4),"No Encontrado")</f>
        <v>No Encontrado</v>
      </c>
      <c r="U139" s="35" t="str">
        <f>+IFERROR(VLOOKUP(F139,Diccionarios!B:E,4),"Seleccione especialidad")</f>
        <v>Esp</v>
      </c>
    </row>
    <row r="140" spans="1:22" x14ac:dyDescent="0.25">
      <c r="A140" s="6"/>
      <c r="B140" s="6"/>
      <c r="C140" s="6"/>
      <c r="D140" s="1"/>
      <c r="E140" s="45" t="str">
        <f>+IFERROR(VLOOKUP(B140,RRHH!H:J,3,0),"RUN No encontrado en RRHH")</f>
        <v>RUN No encontrado en RRHH</v>
      </c>
      <c r="F140" s="7" t="str">
        <f>+IFERROR(VLOOKUP(G140,Diccionarios!$C$3:$D$66,2,0),"No Valido")</f>
        <v>No Valido</v>
      </c>
      <c r="G140" s="62"/>
      <c r="H140" s="7" t="str">
        <f>+IFERROR(VLOOKUP(I140,Diccionarios!G:J,2,0),"Act. No Ident")</f>
        <v>Act. No Ident</v>
      </c>
      <c r="I140" s="6"/>
      <c r="J140" s="6"/>
      <c r="K140" s="6"/>
      <c r="L140" s="7">
        <f>+SUMIFS(RRHH!$O:$O,RRHH!$H:$H,'Programación Medica'!B140,RRHH!$L:$L,'Programación Medica'!D140)</f>
        <v>0</v>
      </c>
      <c r="M140" s="31">
        <f t="shared" ref="M140" si="77">+IFERROR(J140/L140,0)</f>
        <v>0</v>
      </c>
      <c r="N140" s="7">
        <f>+SUMIF(RRHH!H:H,'Programación Medica'!B140,RRHH!$O:$O)</f>
        <v>0</v>
      </c>
      <c r="O140" s="1">
        <f t="shared" si="65"/>
        <v>0</v>
      </c>
      <c r="P140" s="34">
        <f>IFERROR((IFERROR(VLOOKUP(B140,RRHH!H:U,11,0),0)+IFERROR(VLOOKUP(B140,RRHH!H:U,12,0),0)+IFERROR(VLOOKUP(B140,RRHH!H:U,13,0),0)+IFERROR(VLOOKUP(B140,RRHH!H:U,14,0),0))/5*J140+(251-(IFERROR(VLOOKUP(B140,RRHH!H:U,11,0),0)+IFERROR(VLOOKUP(B140,RRHH!H:U,12,0),0)+IFERROR(VLOOKUP(B140,RRHH!H:U,13,0),0)+IFERROR(VLOOKUP(B140,RRHH!H:U,14,0),0)))/5*(IFERROR(VLOOKUP(B140,RRHH!H:W,15,0),0)+IFERROR(VLOOKUP(B140,RRHH!H:W,16,0),0)+IFERROR(VLOOKUP(B140,RRHH!H:X,17,0),0))/60*J140/N140,0)</f>
        <v>0</v>
      </c>
      <c r="Q140" s="36" t="str">
        <f t="shared" ref="Q140" si="78">+IF(S140="R",IFERROR((J140*50.1-P140)*K140,""),"")</f>
        <v/>
      </c>
      <c r="R140" s="6"/>
      <c r="S140" t="str">
        <f>+IFERROR(VLOOKUP(H140,Diccionarios!H:I,2,0),"Act. No ident")</f>
        <v>Act. No ident</v>
      </c>
      <c r="T140" s="35" t="str">
        <f>+IFERROR(VLOOKUP(H140,Diccionarios!H:K,4),"No Encontrado")</f>
        <v>No Encontrado</v>
      </c>
      <c r="U140" s="35" t="str">
        <f>+IFERROR(VLOOKUP(F140,Diccionarios!B:E,4),"Seleccione especialidad")</f>
        <v>Esp</v>
      </c>
    </row>
    <row r="141" spans="1:22" x14ac:dyDescent="0.25">
      <c r="A141" s="6"/>
      <c r="B141" s="6"/>
      <c r="C141" s="6"/>
      <c r="D141" s="1"/>
      <c r="E141" s="45" t="str">
        <f>+IFERROR(VLOOKUP(B141,RRHH!H:J,3,0),"RUN No encontrado en RRHH")</f>
        <v>RUN No encontrado en RRHH</v>
      </c>
      <c r="F141" s="7" t="str">
        <f>+IFERROR(VLOOKUP(G141,Diccionarios!$C$3:$D$66,2,0),"No Valido")</f>
        <v>No Valido</v>
      </c>
      <c r="G141" s="62"/>
      <c r="H141" s="7" t="str">
        <f>+IFERROR(VLOOKUP(I141,Diccionarios!G:J,2,0),"Act. No Ident")</f>
        <v>Act. No Ident</v>
      </c>
      <c r="I141" s="6"/>
      <c r="J141" s="6"/>
      <c r="K141" s="6"/>
      <c r="L141" s="7">
        <f>+SUMIFS(RRHH!$O:$O,RRHH!$H:$H,'Programación Medica'!B141,RRHH!$L:$L,'Programación Medica'!D141)</f>
        <v>0</v>
      </c>
      <c r="M141" s="31">
        <f t="shared" si="36"/>
        <v>0</v>
      </c>
      <c r="N141" s="7">
        <f>+SUMIF(RRHH!H:H,'Programación Medica'!B141,RRHH!$O:$O)</f>
        <v>0</v>
      </c>
      <c r="O141" s="1">
        <f t="shared" si="65"/>
        <v>0</v>
      </c>
      <c r="P141" s="34">
        <f>IFERROR((IFERROR(VLOOKUP(B141,RRHH!H:U,11,0),0)+IFERROR(VLOOKUP(B141,RRHH!H:U,12,0),0)+IFERROR(VLOOKUP(B141,RRHH!H:U,13,0),0)+IFERROR(VLOOKUP(B141,RRHH!H:U,14,0),0))/5*J141+(251-(IFERROR(VLOOKUP(B141,RRHH!H:U,11,0),0)+IFERROR(VLOOKUP(B141,RRHH!H:U,12,0),0)+IFERROR(VLOOKUP(B141,RRHH!H:U,13,0),0)+IFERROR(VLOOKUP(B141,RRHH!H:U,14,0),0)))/5*(IFERROR(VLOOKUP(B141,RRHH!H:W,15,0),0)+IFERROR(VLOOKUP(B141,RRHH!H:W,16,0),0)+IFERROR(VLOOKUP(B141,RRHH!H:X,17,0),0))/60*J141/N141,0)</f>
        <v>0</v>
      </c>
      <c r="Q141" s="36" t="str">
        <f t="shared" si="37"/>
        <v/>
      </c>
      <c r="R141" s="6"/>
      <c r="S141" t="str">
        <f>+IFERROR(VLOOKUP(H141,Diccionarios!H:I,2,0),"Act. No ident")</f>
        <v>Act. No ident</v>
      </c>
      <c r="T141" s="35" t="str">
        <f>+IFERROR(VLOOKUP(H141,Diccionarios!H:K,4),"No Encontrado")</f>
        <v>No Encontrado</v>
      </c>
      <c r="U141" s="35" t="str">
        <f>+IFERROR(VLOOKUP(F141,Diccionarios!B:E,4),"Seleccione especialidad")</f>
        <v>Esp</v>
      </c>
    </row>
    <row r="142" spans="1:22" x14ac:dyDescent="0.25">
      <c r="A142" s="6"/>
      <c r="B142" s="6"/>
      <c r="C142" s="6"/>
      <c r="D142" s="1"/>
      <c r="E142" s="45" t="str">
        <f>+IFERROR(VLOOKUP(B142,RRHH!H:J,3,0),"RUN No encontrado en RRHH")</f>
        <v>RUN No encontrado en RRHH</v>
      </c>
      <c r="F142" s="7" t="str">
        <f>+IFERROR(VLOOKUP(G142,Diccionarios!$C$3:$D$66,2,0),"No Valido")</f>
        <v>No Valido</v>
      </c>
      <c r="G142" s="62"/>
      <c r="H142" s="7" t="str">
        <f>+IFERROR(VLOOKUP(I142,Diccionarios!G:J,2,0),"Act. No Ident")</f>
        <v>Act. No Ident</v>
      </c>
      <c r="I142" s="6"/>
      <c r="J142" s="6"/>
      <c r="K142" s="6"/>
      <c r="L142" s="7">
        <f>+SUMIFS(RRHH!$O:$O,RRHH!$H:$H,'Programación Medica'!B142,RRHH!$L:$L,'Programación Medica'!D142)</f>
        <v>0</v>
      </c>
      <c r="M142" s="31">
        <f t="shared" ref="M142" si="79">+IFERROR(J142/L142,0)</f>
        <v>0</v>
      </c>
      <c r="N142" s="7">
        <f>+SUMIF(RRHH!H:H,'Programación Medica'!B142,RRHH!$O:$O)</f>
        <v>0</v>
      </c>
      <c r="O142" s="1">
        <f t="shared" si="65"/>
        <v>0</v>
      </c>
      <c r="P142" s="34">
        <f>IFERROR((IFERROR(VLOOKUP(B142,RRHH!H:U,11,0),0)+IFERROR(VLOOKUP(B142,RRHH!H:U,12,0),0)+IFERROR(VLOOKUP(B142,RRHH!H:U,13,0),0)+IFERROR(VLOOKUP(B142,RRHH!H:U,14,0),0))/5*J142+(251-(IFERROR(VLOOKUP(B142,RRHH!H:U,11,0),0)+IFERROR(VLOOKUP(B142,RRHH!H:U,12,0),0)+IFERROR(VLOOKUP(B142,RRHH!H:U,13,0),0)+IFERROR(VLOOKUP(B142,RRHH!H:U,14,0),0)))/5*(IFERROR(VLOOKUP(B142,RRHH!H:W,15,0),0)+IFERROR(VLOOKUP(B142,RRHH!H:W,16,0),0)+IFERROR(VLOOKUP(B142,RRHH!H:X,17,0),0))/60*J142/N142,0)</f>
        <v>0</v>
      </c>
      <c r="Q142" s="36" t="str">
        <f t="shared" ref="Q142" si="80">+IF(S142="R",IFERROR((J142*50.1-P142)*K142,""),"")</f>
        <v/>
      </c>
      <c r="R142" s="6"/>
      <c r="S142" t="str">
        <f>+IFERROR(VLOOKUP(H142,Diccionarios!H:I,2,0),"Act. No ident")</f>
        <v>Act. No ident</v>
      </c>
      <c r="T142" s="35" t="str">
        <f>+IFERROR(VLOOKUP(H142,Diccionarios!H:K,4),"No Encontrado")</f>
        <v>No Encontrado</v>
      </c>
      <c r="U142" s="35" t="str">
        <f>+IFERROR(VLOOKUP(F142,Diccionarios!B:E,4),"Seleccione especialidad")</f>
        <v>Esp</v>
      </c>
    </row>
    <row r="143" spans="1:22" x14ac:dyDescent="0.25">
      <c r="A143" s="6"/>
      <c r="B143" s="6"/>
      <c r="C143" s="6"/>
      <c r="D143" s="1"/>
      <c r="E143" s="45" t="str">
        <f>+IFERROR(VLOOKUP(B143,RRHH!H:J,3,0),"RUN No encontrado en RRHH")</f>
        <v>RUN No encontrado en RRHH</v>
      </c>
      <c r="F143" s="7" t="str">
        <f>+IFERROR(VLOOKUP(G143,Diccionarios!$C$3:$D$66,2,0),"No Valido")</f>
        <v>No Valido</v>
      </c>
      <c r="G143" s="62"/>
      <c r="H143" s="7" t="str">
        <f>+IFERROR(VLOOKUP(I143,Diccionarios!G:J,2,0),"Act. No Ident")</f>
        <v>Act. No Ident</v>
      </c>
      <c r="I143" s="6"/>
      <c r="J143" s="6"/>
      <c r="K143" s="6"/>
      <c r="L143" s="7">
        <f>+SUMIFS(RRHH!$O:$O,RRHH!$H:$H,'Programación Medica'!B143,RRHH!$L:$L,'Programación Medica'!D143)</f>
        <v>0</v>
      </c>
      <c r="M143" s="31">
        <f t="shared" ref="M143:M145" si="81">+IFERROR(J143/L143,0)</f>
        <v>0</v>
      </c>
      <c r="N143" s="7">
        <f>+SUMIF(RRHH!H:H,'Programación Medica'!B143,RRHH!$O:$O)</f>
        <v>0</v>
      </c>
      <c r="O143" s="1">
        <f t="shared" si="65"/>
        <v>0</v>
      </c>
      <c r="P143" s="34">
        <f>IFERROR((IFERROR(VLOOKUP(B143,RRHH!H:U,11,0),0)+IFERROR(VLOOKUP(B143,RRHH!H:U,12,0),0)+IFERROR(VLOOKUP(B143,RRHH!H:U,13,0),0)+IFERROR(VLOOKUP(B143,RRHH!H:U,14,0),0))/5*J143+(251-(IFERROR(VLOOKUP(B143,RRHH!H:U,11,0),0)+IFERROR(VLOOKUP(B143,RRHH!H:U,12,0),0)+IFERROR(VLOOKUP(B143,RRHH!H:U,13,0),0)+IFERROR(VLOOKUP(B143,RRHH!H:U,14,0),0)))/5*(IFERROR(VLOOKUP(B143,RRHH!H:W,15,0),0)+IFERROR(VLOOKUP(B143,RRHH!H:W,16,0),0)+IFERROR(VLOOKUP(B143,RRHH!H:X,17,0),0))/60*J143/N143,0)</f>
        <v>0</v>
      </c>
      <c r="Q143" s="36" t="str">
        <f t="shared" ref="Q143:Q145" si="82">+IF(S143="R",IFERROR((J143*50.1-P143)*K143,""),"")</f>
        <v/>
      </c>
      <c r="R143" s="6"/>
      <c r="S143" t="str">
        <f>+IFERROR(VLOOKUP(H143,Diccionarios!H:I,2,0),"Act. No ident")</f>
        <v>Act. No ident</v>
      </c>
      <c r="T143" s="35" t="str">
        <f>+IFERROR(VLOOKUP(H143,Diccionarios!H:K,4),"No Encontrado")</f>
        <v>No Encontrado</v>
      </c>
      <c r="U143" s="35" t="str">
        <f>+IFERROR(VLOOKUP(F143,Diccionarios!B:E,4),"Seleccione especialidad")</f>
        <v>Esp</v>
      </c>
    </row>
    <row r="144" spans="1:22" x14ac:dyDescent="0.25">
      <c r="A144" s="6"/>
      <c r="B144" s="6"/>
      <c r="C144" s="6"/>
      <c r="D144" s="1"/>
      <c r="E144" s="45" t="str">
        <f>+IFERROR(VLOOKUP(B144,RRHH!H:J,3,0),"RUN No encontrado en RRHH")</f>
        <v>RUN No encontrado en RRHH</v>
      </c>
      <c r="F144" s="7" t="str">
        <f>+IFERROR(VLOOKUP(G144,Diccionarios!$C$3:$D$66,2,0),"No Valido")</f>
        <v>No Valido</v>
      </c>
      <c r="G144" s="62"/>
      <c r="H144" s="7" t="str">
        <f>+IFERROR(VLOOKUP(I144,Diccionarios!G:J,2,0),"Act. No Ident")</f>
        <v>Act. No Ident</v>
      </c>
      <c r="I144" s="81"/>
      <c r="J144" s="6"/>
      <c r="K144" s="6"/>
      <c r="L144" s="7">
        <f>+SUMIFS(RRHH!$O:$O,RRHH!$H:$H,'Programación Medica'!B144,RRHH!$L:$L,'Programación Medica'!D144)</f>
        <v>0</v>
      </c>
      <c r="M144" s="31">
        <f t="shared" si="81"/>
        <v>0</v>
      </c>
      <c r="N144" s="7">
        <f>+SUMIF(RRHH!H:H,'Programación Medica'!B144,RRHH!$O:$O)</f>
        <v>0</v>
      </c>
      <c r="O144" s="1">
        <f t="shared" si="65"/>
        <v>0</v>
      </c>
      <c r="P144" s="34">
        <f>IFERROR((IFERROR(VLOOKUP(B144,RRHH!H:U,11,0),0)+IFERROR(VLOOKUP(B144,RRHH!H:U,12,0),0)+IFERROR(VLOOKUP(B144,RRHH!H:U,13,0),0)+IFERROR(VLOOKUP(B144,RRHH!H:U,14,0),0))/5*J144+(251-(IFERROR(VLOOKUP(B144,RRHH!H:U,11,0),0)+IFERROR(VLOOKUP(B144,RRHH!H:U,12,0),0)+IFERROR(VLOOKUP(B144,RRHH!H:U,13,0),0)+IFERROR(VLOOKUP(B144,RRHH!H:U,14,0),0)))/5*(IFERROR(VLOOKUP(B144,RRHH!H:W,15,0),0)+IFERROR(VLOOKUP(B144,RRHH!H:W,16,0),0)+IFERROR(VLOOKUP(B144,RRHH!H:X,17,0),0))/60*J144/N144,0)</f>
        <v>0</v>
      </c>
      <c r="Q144" s="36" t="str">
        <f t="shared" si="82"/>
        <v/>
      </c>
      <c r="R144" s="6"/>
      <c r="S144" t="str">
        <f>+IFERROR(VLOOKUP(H144,Diccionarios!H:I,2,0),"Act. No ident")</f>
        <v>Act. No ident</v>
      </c>
      <c r="T144" s="35" t="str">
        <f>+IFERROR(VLOOKUP(H144,Diccionarios!H:K,4),"No Encontrado")</f>
        <v>No Encontrado</v>
      </c>
      <c r="U144" s="35" t="str">
        <f>+IFERROR(VLOOKUP(F144,Diccionarios!B:E,4),"Seleccione especialidad")</f>
        <v>Esp</v>
      </c>
      <c r="V144" t="s">
        <v>314</v>
      </c>
    </row>
    <row r="145" spans="1:22" x14ac:dyDescent="0.25">
      <c r="A145" s="6"/>
      <c r="B145" s="6"/>
      <c r="C145" s="6"/>
      <c r="D145" s="1"/>
      <c r="E145" s="45" t="str">
        <f>+IFERROR(VLOOKUP(B145,RRHH!H:J,3,0),"RUN No encontrado en RRHH")</f>
        <v>RUN No encontrado en RRHH</v>
      </c>
      <c r="F145" s="7" t="str">
        <f>+IFERROR(VLOOKUP(G145,Diccionarios!$C$3:$D$66,2,0),"No Valido")</f>
        <v>No Valido</v>
      </c>
      <c r="G145" s="62"/>
      <c r="H145" s="7" t="str">
        <f>+IFERROR(VLOOKUP(I145,Diccionarios!G:J,2,0),"Act. No Ident")</f>
        <v>Act. No Ident</v>
      </c>
      <c r="I145" s="6"/>
      <c r="J145" s="6"/>
      <c r="K145" s="6"/>
      <c r="L145" s="7">
        <f>+SUMIFS(RRHH!$O:$O,RRHH!$H:$H,'Programación Medica'!B145,RRHH!$L:$L,'Programación Medica'!D145)</f>
        <v>0</v>
      </c>
      <c r="M145" s="31">
        <f t="shared" si="81"/>
        <v>0</v>
      </c>
      <c r="N145" s="7">
        <f>+SUMIF(RRHH!H:H,'Programación Medica'!B145,RRHH!$O:$O)</f>
        <v>0</v>
      </c>
      <c r="O145" s="1">
        <f t="shared" si="65"/>
        <v>0</v>
      </c>
      <c r="P145" s="34">
        <f>IFERROR((IFERROR(VLOOKUP(B145,RRHH!H:U,11,0),0)+IFERROR(VLOOKUP(B145,RRHH!H:U,12,0),0)+IFERROR(VLOOKUP(B145,RRHH!H:U,13,0),0)+IFERROR(VLOOKUP(B145,RRHH!H:U,14,0),0))/5*J145+(251-(IFERROR(VLOOKUP(B145,RRHH!H:U,11,0),0)+IFERROR(VLOOKUP(B145,RRHH!H:U,12,0),0)+IFERROR(VLOOKUP(B145,RRHH!H:U,13,0),0)+IFERROR(VLOOKUP(B145,RRHH!H:U,14,0),0)))/5*(IFERROR(VLOOKUP(B145,RRHH!H:W,15,0),0)+IFERROR(VLOOKUP(B145,RRHH!H:W,16,0),0)+IFERROR(VLOOKUP(B145,RRHH!H:X,17,0),0))/60*J145/N145,0)</f>
        <v>0</v>
      </c>
      <c r="Q145" s="36" t="str">
        <f t="shared" si="82"/>
        <v/>
      </c>
      <c r="R145" s="6"/>
      <c r="S145" t="str">
        <f>+IFERROR(VLOOKUP(H145,Diccionarios!H:I,2,0),"Act. No ident")</f>
        <v>Act. No ident</v>
      </c>
      <c r="T145" s="35" t="str">
        <f>+IFERROR(VLOOKUP(H145,Diccionarios!H:K,4),"No Encontrado")</f>
        <v>No Encontrado</v>
      </c>
      <c r="U145" s="35" t="str">
        <f>+IFERROR(VLOOKUP(F145,Diccionarios!B:E,4),"Seleccione especialidad")</f>
        <v>Esp</v>
      </c>
    </row>
    <row r="146" spans="1:22" x14ac:dyDescent="0.25">
      <c r="A146" s="6"/>
      <c r="B146" s="6"/>
      <c r="C146" s="6"/>
      <c r="D146" s="1"/>
      <c r="E146" s="45" t="str">
        <f>+IFERROR(VLOOKUP(B146,RRHH!H:J,3,0),"RUN No encontrado en RRHH")</f>
        <v>RUN No encontrado en RRHH</v>
      </c>
      <c r="F146" s="7" t="str">
        <f>+IFERROR(VLOOKUP(G146,Diccionarios!$C$3:$D$66,2,0),"No Valido")</f>
        <v>No Valido</v>
      </c>
      <c r="G146" s="1"/>
      <c r="H146" s="7" t="str">
        <f>+IFERROR(VLOOKUP(I146,Diccionarios!G:J,2,0),"Act. No Ident")</f>
        <v>Act. No Ident</v>
      </c>
      <c r="I146" s="6"/>
      <c r="J146" s="6"/>
      <c r="K146" s="6"/>
      <c r="L146" s="7">
        <f>+SUMIFS(RRHH!$O:$O,RRHH!$H:$H,'Programación Medica'!B146,RRHH!$L:$L,'Programación Medica'!D146)</f>
        <v>0</v>
      </c>
      <c r="M146" s="31">
        <f t="shared" si="36"/>
        <v>0</v>
      </c>
      <c r="N146" s="7">
        <f>+SUMIF(RRHH!H:H,'Programación Medica'!B146,RRHH!$O:$O)</f>
        <v>0</v>
      </c>
      <c r="O146" s="1">
        <f t="shared" si="65"/>
        <v>0</v>
      </c>
      <c r="P146" s="34">
        <f>IFERROR((IFERROR(VLOOKUP(B146,RRHH!H:U,11,0),0)+IFERROR(VLOOKUP(B146,RRHH!H:U,12,0),0)+IFERROR(VLOOKUP(B146,RRHH!H:U,13,0),0)+IFERROR(VLOOKUP(B146,RRHH!H:U,14,0),0))/5*J146+(251-(IFERROR(VLOOKUP(B146,RRHH!H:U,11,0),0)+IFERROR(VLOOKUP(B146,RRHH!H:U,12,0),0)+IFERROR(VLOOKUP(B146,RRHH!H:U,13,0),0)+IFERROR(VLOOKUP(B146,RRHH!H:U,14,0),0)))/5*(IFERROR(VLOOKUP(B146,RRHH!H:W,15,0),0)+IFERROR(VLOOKUP(B146,RRHH!H:W,16,0),0)+IFERROR(VLOOKUP(B146,RRHH!H:X,17,0),0))/60*J146/N146,0)</f>
        <v>0</v>
      </c>
      <c r="Q146" s="36" t="str">
        <f t="shared" si="37"/>
        <v/>
      </c>
      <c r="R146" s="6"/>
      <c r="S146" t="str">
        <f>+IFERROR(VLOOKUP(H146,Diccionarios!H:I,2,0),"Act. No ident")</f>
        <v>Act. No ident</v>
      </c>
      <c r="T146" s="35" t="str">
        <f>+IFERROR(VLOOKUP(H146,Diccionarios!H:K,4),"No Encontrado")</f>
        <v>No Encontrado</v>
      </c>
      <c r="U146" s="35" t="str">
        <f>+IFERROR(VLOOKUP(F146,Diccionarios!B:E,4),"Seleccione especialidad")</f>
        <v>Esp</v>
      </c>
    </row>
    <row r="147" spans="1:22" x14ac:dyDescent="0.25">
      <c r="A147" s="6"/>
      <c r="B147" s="6"/>
      <c r="C147" s="6"/>
      <c r="D147" s="1"/>
      <c r="E147" s="45" t="str">
        <f>+IFERROR(VLOOKUP(B147,RRHH!H:J,3,0),"RUN No encontrado en RRHH")</f>
        <v>RUN No encontrado en RRHH</v>
      </c>
      <c r="F147" s="7" t="str">
        <f>+IFERROR(VLOOKUP(G147,Diccionarios!$C$3:$D$66,2,0),"No Valido")</f>
        <v>No Valido</v>
      </c>
      <c r="G147" s="62"/>
      <c r="H147" s="7" t="str">
        <f>+IFERROR(VLOOKUP(I147,Diccionarios!G:J,2,0),"Act. No Ident")</f>
        <v>Act. No Ident</v>
      </c>
      <c r="I147" s="81"/>
      <c r="J147" s="6"/>
      <c r="K147" s="6"/>
      <c r="L147" s="7">
        <f>+SUMIFS(RRHH!$O:$O,RRHH!$H:$H,'Programación Medica'!B147,RRHH!$L:$L,'Programación Medica'!D147)</f>
        <v>0</v>
      </c>
      <c r="M147" s="31">
        <f t="shared" si="36"/>
        <v>0</v>
      </c>
      <c r="N147" s="7">
        <f>+SUMIF(RRHH!H:H,'Programación Medica'!B147,RRHH!$O:$O)</f>
        <v>0</v>
      </c>
      <c r="O147" s="1">
        <f t="shared" si="65"/>
        <v>0</v>
      </c>
      <c r="P147" s="34">
        <f>IFERROR((IFERROR(VLOOKUP(B147,RRHH!H:U,11,0),0)+IFERROR(VLOOKUP(B147,RRHH!H:U,12,0),0)+IFERROR(VLOOKUP(B147,RRHH!H:U,13,0),0)+IFERROR(VLOOKUP(B147,RRHH!H:U,14,0),0))/5*J147+(251-(IFERROR(VLOOKUP(B147,RRHH!H:U,11,0),0)+IFERROR(VLOOKUP(B147,RRHH!H:U,12,0),0)+IFERROR(VLOOKUP(B147,RRHH!H:U,13,0),0)+IFERROR(VLOOKUP(B147,RRHH!H:U,14,0),0)))/5*(IFERROR(VLOOKUP(B147,RRHH!H:W,15,0),0)+IFERROR(VLOOKUP(B147,RRHH!H:W,16,0),0)+IFERROR(VLOOKUP(B147,RRHH!H:X,17,0),0))/60*J147/N147,0)</f>
        <v>0</v>
      </c>
      <c r="Q147" s="36" t="str">
        <f t="shared" si="37"/>
        <v/>
      </c>
      <c r="R147" s="6"/>
      <c r="S147" t="str">
        <f>+IFERROR(VLOOKUP(H147,Diccionarios!H:I,2,0),"Act. No ident")</f>
        <v>Act. No ident</v>
      </c>
      <c r="T147" s="35" t="str">
        <f>+IFERROR(VLOOKUP(H147,Diccionarios!H:K,4),"No Encontrado")</f>
        <v>No Encontrado</v>
      </c>
      <c r="U147" s="35" t="str">
        <f>+IFERROR(VLOOKUP(F147,Diccionarios!B:E,4),"Seleccione especialidad")</f>
        <v>Esp</v>
      </c>
      <c r="V147" t="s">
        <v>314</v>
      </c>
    </row>
    <row r="148" spans="1:22" x14ac:dyDescent="0.25">
      <c r="A148" s="6"/>
      <c r="B148" s="65"/>
      <c r="C148" s="65"/>
      <c r="D148" s="1"/>
      <c r="E148" s="45" t="str">
        <f>+IFERROR(VLOOKUP(B148,RRHH!H:J,3,0),"RUN No encontrado en RRHH")</f>
        <v>RUN No encontrado en RRHH</v>
      </c>
      <c r="F148" s="7" t="str">
        <f>+IFERROR(VLOOKUP(G148,Diccionarios!$C$3:$D$66,2,0),"No Valido")</f>
        <v>No Valido</v>
      </c>
      <c r="G148" s="62"/>
      <c r="H148" s="7" t="str">
        <f>+IFERROR(VLOOKUP(I148,Diccionarios!G:J,2,0),"Act. No Ident")</f>
        <v>Act. No Ident</v>
      </c>
      <c r="I148" s="6"/>
      <c r="J148" s="6"/>
      <c r="K148" s="6"/>
      <c r="L148" s="7">
        <f>+SUMIFS(RRHH!$O:$O,RRHH!$H:$H,'Programación Medica'!B148,RRHH!$L:$L,'Programación Medica'!D148)</f>
        <v>0</v>
      </c>
      <c r="M148" s="31">
        <f t="shared" si="36"/>
        <v>0</v>
      </c>
      <c r="N148" s="7">
        <f>+SUMIF(RRHH!H:H,'Programación Medica'!B148,RRHH!$O:$O)</f>
        <v>0</v>
      </c>
      <c r="O148" s="1">
        <f t="shared" si="65"/>
        <v>0</v>
      </c>
      <c r="P148" s="34">
        <f>IFERROR((IFERROR(VLOOKUP(B148,RRHH!H:U,11,0),0)+IFERROR(VLOOKUP(B148,RRHH!H:U,12,0),0)+IFERROR(VLOOKUP(B148,RRHH!H:U,13,0),0)+IFERROR(VLOOKUP(B148,RRHH!H:U,14,0),0))/5*J148+(251-(IFERROR(VLOOKUP(B148,RRHH!H:U,11,0),0)+IFERROR(VLOOKUP(B148,RRHH!H:U,12,0),0)+IFERROR(VLOOKUP(B148,RRHH!H:U,13,0),0)+IFERROR(VLOOKUP(B148,RRHH!H:U,14,0),0)))/5*(IFERROR(VLOOKUP(B148,RRHH!H:W,15,0),0)+IFERROR(VLOOKUP(B148,RRHH!H:W,16,0),0)+IFERROR(VLOOKUP(B148,RRHH!H:X,17,0),0))/60*J148/N148,0)</f>
        <v>0</v>
      </c>
      <c r="Q148" s="36" t="str">
        <f t="shared" si="37"/>
        <v/>
      </c>
      <c r="R148" s="6"/>
      <c r="S148" t="str">
        <f>+IFERROR(VLOOKUP(H148,Diccionarios!H:I,2,0),"Act. No ident")</f>
        <v>Act. No ident</v>
      </c>
      <c r="T148" s="35" t="str">
        <f>+IFERROR(VLOOKUP(H148,Diccionarios!H:K,4),"No Encontrado")</f>
        <v>No Encontrado</v>
      </c>
      <c r="U148" s="35" t="str">
        <f>+IFERROR(VLOOKUP(F148,Diccionarios!B:E,4),"Seleccione especialidad")</f>
        <v>Esp</v>
      </c>
    </row>
    <row r="149" spans="1:22" x14ac:dyDescent="0.25">
      <c r="A149" s="6"/>
      <c r="B149" s="65"/>
      <c r="C149" s="65"/>
      <c r="D149" s="1"/>
      <c r="E149" s="45" t="str">
        <f>+IFERROR(VLOOKUP(B149,RRHH!H:J,3,0),"RUN No encontrado en RRHH")</f>
        <v>RUN No encontrado en RRHH</v>
      </c>
      <c r="F149" s="7" t="str">
        <f>+IFERROR(VLOOKUP(G149,Diccionarios!$C$3:$D$66,2,0),"No Valido")</f>
        <v>No Valido</v>
      </c>
      <c r="G149" s="62"/>
      <c r="H149" s="7" t="str">
        <f>+IFERROR(VLOOKUP(I149,Diccionarios!G:J,2,0),"Act. No Ident")</f>
        <v>Act. No Ident</v>
      </c>
      <c r="I149" s="6"/>
      <c r="J149" s="6"/>
      <c r="K149" s="6"/>
      <c r="L149" s="7">
        <f>+SUMIFS(RRHH!$O:$O,RRHH!$H:$H,'Programación Medica'!B149,RRHH!$L:$L,'Programación Medica'!D149)</f>
        <v>0</v>
      </c>
      <c r="M149" s="31">
        <f t="shared" ref="M149:M150" si="83">+IFERROR(J149/L149,0)</f>
        <v>0</v>
      </c>
      <c r="N149" s="7">
        <f>+SUMIF(RRHH!H:H,'Programación Medica'!B149,RRHH!$O:$O)</f>
        <v>0</v>
      </c>
      <c r="O149" s="1">
        <f t="shared" si="65"/>
        <v>0</v>
      </c>
      <c r="P149" s="34">
        <f>IFERROR((IFERROR(VLOOKUP(B149,RRHH!H:U,11,0),0)+IFERROR(VLOOKUP(B149,RRHH!H:U,12,0),0)+IFERROR(VLOOKUP(B149,RRHH!H:U,13,0),0)+IFERROR(VLOOKUP(B149,RRHH!H:U,14,0),0))/5*J149+(251-(IFERROR(VLOOKUP(B149,RRHH!H:U,11,0),0)+IFERROR(VLOOKUP(B149,RRHH!H:U,12,0),0)+IFERROR(VLOOKUP(B149,RRHH!H:U,13,0),0)+IFERROR(VLOOKUP(B149,RRHH!H:U,14,0),0)))/5*(IFERROR(VLOOKUP(B149,RRHH!H:W,15,0),0)+IFERROR(VLOOKUP(B149,RRHH!H:W,16,0),0)+IFERROR(VLOOKUP(B149,RRHH!H:X,17,0),0))/60*J149/N149,0)</f>
        <v>0</v>
      </c>
      <c r="Q149" s="36" t="str">
        <f t="shared" ref="Q149:Q150" si="84">+IF(S149="R",IFERROR((J149*50.1-P149)*K149,""),"")</f>
        <v/>
      </c>
      <c r="R149" s="6"/>
      <c r="S149" t="str">
        <f>+IFERROR(VLOOKUP(H149,Diccionarios!H:I,2,0),"Act. No ident")</f>
        <v>Act. No ident</v>
      </c>
      <c r="T149" s="35" t="str">
        <f>+IFERROR(VLOOKUP(H149,Diccionarios!H:K,4),"No Encontrado")</f>
        <v>No Encontrado</v>
      </c>
      <c r="U149" s="35" t="str">
        <f>+IFERROR(VLOOKUP(F149,Diccionarios!B:E,4),"Seleccione especialidad")</f>
        <v>Esp</v>
      </c>
    </row>
    <row r="150" spans="1:22" x14ac:dyDescent="0.25">
      <c r="A150" s="6"/>
      <c r="B150" s="65"/>
      <c r="C150" s="65"/>
      <c r="D150" s="1"/>
      <c r="E150" s="45" t="str">
        <f>+IFERROR(VLOOKUP(B150,RRHH!H:J,3,0),"RUN No encontrado en RRHH")</f>
        <v>RUN No encontrado en RRHH</v>
      </c>
      <c r="F150" s="7" t="str">
        <f>+IFERROR(VLOOKUP(G150,Diccionarios!$C$3:$D$66,2,0),"No Valido")</f>
        <v>No Valido</v>
      </c>
      <c r="G150" s="62"/>
      <c r="H150" s="7" t="str">
        <f>+IFERROR(VLOOKUP(I150,Diccionarios!G:J,2,0),"Act. No Ident")</f>
        <v>Act. No Ident</v>
      </c>
      <c r="I150" s="6"/>
      <c r="J150" s="6"/>
      <c r="K150" s="6"/>
      <c r="L150" s="7">
        <f>+SUMIFS(RRHH!$O:$O,RRHH!$H:$H,'Programación Medica'!B150,RRHH!$L:$L,'Programación Medica'!D150)</f>
        <v>0</v>
      </c>
      <c r="M150" s="31">
        <f t="shared" si="83"/>
        <v>0</v>
      </c>
      <c r="N150" s="7">
        <f>+SUMIF(RRHH!H:H,'Programación Medica'!B150,RRHH!$O:$O)</f>
        <v>0</v>
      </c>
      <c r="O150" s="1">
        <f t="shared" si="65"/>
        <v>0</v>
      </c>
      <c r="P150" s="34">
        <f>IFERROR((IFERROR(VLOOKUP(B150,RRHH!H:U,11,0),0)+IFERROR(VLOOKUP(B150,RRHH!H:U,12,0),0)+IFERROR(VLOOKUP(B150,RRHH!H:U,13,0),0)+IFERROR(VLOOKUP(B150,RRHH!H:U,14,0),0))/5*J150+(251-(IFERROR(VLOOKUP(B150,RRHH!H:U,11,0),0)+IFERROR(VLOOKUP(B150,RRHH!H:U,12,0),0)+IFERROR(VLOOKUP(B150,RRHH!H:U,13,0),0)+IFERROR(VLOOKUP(B150,RRHH!H:U,14,0),0)))/5*(IFERROR(VLOOKUP(B150,RRHH!H:W,15,0),0)+IFERROR(VLOOKUP(B150,RRHH!H:W,16,0),0)+IFERROR(VLOOKUP(B150,RRHH!H:X,17,0),0))/60*J150/N150,0)</f>
        <v>0</v>
      </c>
      <c r="Q150" s="36" t="str">
        <f t="shared" si="84"/>
        <v/>
      </c>
      <c r="R150" s="6"/>
      <c r="S150" t="str">
        <f>+IFERROR(VLOOKUP(H150,Diccionarios!H:I,2,0),"Act. No ident")</f>
        <v>Act. No ident</v>
      </c>
      <c r="T150" s="35" t="str">
        <f>+IFERROR(VLOOKUP(H150,Diccionarios!H:K,4),"No Encontrado")</f>
        <v>No Encontrado</v>
      </c>
      <c r="U150" s="35" t="str">
        <f>+IFERROR(VLOOKUP(F150,Diccionarios!B:E,4),"Seleccione especialidad")</f>
        <v>Esp</v>
      </c>
    </row>
    <row r="151" spans="1:22" x14ac:dyDescent="0.25">
      <c r="A151" s="6"/>
      <c r="B151" s="65"/>
      <c r="C151" s="6"/>
      <c r="D151" s="1"/>
      <c r="E151" s="45" t="str">
        <f>+IFERROR(VLOOKUP(B151,RRHH!H:J,3,0),"RUN No encontrado en RRHH")</f>
        <v>RUN No encontrado en RRHH</v>
      </c>
      <c r="F151" s="7" t="str">
        <f>+IFERROR(VLOOKUP(G151,Diccionarios!$C$3:$D$66,2,0),"No Valido")</f>
        <v>No Valido</v>
      </c>
      <c r="G151" s="62"/>
      <c r="H151" s="7" t="str">
        <f>+IFERROR(VLOOKUP(I151,Diccionarios!G:J,2,0),"Act. No Ident")</f>
        <v>Act. No Ident</v>
      </c>
      <c r="I151" s="6"/>
      <c r="J151" s="6"/>
      <c r="K151" s="6"/>
      <c r="L151" s="7">
        <f>+SUMIFS(RRHH!$O:$O,RRHH!$H:$H,'Programación Medica'!B151,RRHH!$L:$L,'Programación Medica'!D151)</f>
        <v>0</v>
      </c>
      <c r="M151" s="31">
        <f t="shared" si="36"/>
        <v>0</v>
      </c>
      <c r="N151" s="7">
        <f>+SUMIF(RRHH!H:H,'Programación Medica'!B151,RRHH!$O:$O)</f>
        <v>0</v>
      </c>
      <c r="O151" s="1">
        <f t="shared" si="65"/>
        <v>0</v>
      </c>
      <c r="P151" s="34">
        <f>IFERROR((IFERROR(VLOOKUP(B151,RRHH!H:U,11,0),0)+IFERROR(VLOOKUP(B151,RRHH!H:U,12,0),0)+IFERROR(VLOOKUP(B151,RRHH!H:U,13,0),0)+IFERROR(VLOOKUP(B151,RRHH!H:U,14,0),0))/5*J151+(251-(IFERROR(VLOOKUP(B151,RRHH!H:U,11,0),0)+IFERROR(VLOOKUP(B151,RRHH!H:U,12,0),0)+IFERROR(VLOOKUP(B151,RRHH!H:U,13,0),0)+IFERROR(VLOOKUP(B151,RRHH!H:U,14,0),0)))/5*(IFERROR(VLOOKUP(B151,RRHH!H:W,15,0),0)+IFERROR(VLOOKUP(B151,RRHH!H:W,16,0),0)+IFERROR(VLOOKUP(B151,RRHH!H:X,17,0),0))/60*J151/N151,0)</f>
        <v>0</v>
      </c>
      <c r="Q151" s="36" t="str">
        <f t="shared" si="37"/>
        <v/>
      </c>
      <c r="R151" s="6"/>
      <c r="S151" t="str">
        <f>+IFERROR(VLOOKUP(H151,Diccionarios!H:I,2,0),"Act. No ident")</f>
        <v>Act. No ident</v>
      </c>
      <c r="T151" s="35" t="str">
        <f>+IFERROR(VLOOKUP(H151,Diccionarios!H:K,4),"No Encontrado")</f>
        <v>No Encontrado</v>
      </c>
      <c r="U151" s="35" t="str">
        <f>+IFERROR(VLOOKUP(F151,Diccionarios!B:E,4),"Seleccione especialidad")</f>
        <v>Esp</v>
      </c>
    </row>
    <row r="152" spans="1:22" x14ac:dyDescent="0.25">
      <c r="A152" s="6"/>
      <c r="B152" s="65"/>
      <c r="C152" s="6"/>
      <c r="D152" s="1"/>
      <c r="E152" s="45" t="str">
        <f>+IFERROR(VLOOKUP(B152,RRHH!H:J,3,0),"RUN No encontrado en RRHH")</f>
        <v>RUN No encontrado en RRHH</v>
      </c>
      <c r="F152" s="7" t="str">
        <f>+IFERROR(VLOOKUP(G152,Diccionarios!$C$3:$D$66,2,0),"No Valido")</f>
        <v>No Valido</v>
      </c>
      <c r="G152" s="62"/>
      <c r="H152" s="7" t="str">
        <f>+IFERROR(VLOOKUP(I152,Diccionarios!G:J,2,0),"Act. No Ident")</f>
        <v>Act. No Ident</v>
      </c>
      <c r="I152" s="6"/>
      <c r="J152" s="6"/>
      <c r="K152" s="6"/>
      <c r="L152" s="7">
        <f>+SUMIFS(RRHH!$O:$O,RRHH!$H:$H,'Programación Medica'!B152,RRHH!$L:$L,'Programación Medica'!D152)</f>
        <v>0</v>
      </c>
      <c r="M152" s="31">
        <f t="shared" si="36"/>
        <v>0</v>
      </c>
      <c r="N152" s="7">
        <f>+SUMIF(RRHH!H:H,'Programación Medica'!B152,RRHH!$O:$O)</f>
        <v>0</v>
      </c>
      <c r="O152" s="1">
        <f t="shared" si="65"/>
        <v>0</v>
      </c>
      <c r="P152" s="34">
        <f>IFERROR((IFERROR(VLOOKUP(B152,RRHH!H:U,11,0),0)+IFERROR(VLOOKUP(B152,RRHH!H:U,12,0),0)+IFERROR(VLOOKUP(B152,RRHH!H:U,13,0),0)+IFERROR(VLOOKUP(B152,RRHH!H:U,14,0),0))/5*J152+(251-(IFERROR(VLOOKUP(B152,RRHH!H:U,11,0),0)+IFERROR(VLOOKUP(B152,RRHH!H:U,12,0),0)+IFERROR(VLOOKUP(B152,RRHH!H:U,13,0),0)+IFERROR(VLOOKUP(B152,RRHH!H:U,14,0),0)))/5*(IFERROR(VLOOKUP(B152,RRHH!H:W,15,0),0)+IFERROR(VLOOKUP(B152,RRHH!H:W,16,0),0)+IFERROR(VLOOKUP(B152,RRHH!H:X,17,0),0))/60*J152/N152,0)</f>
        <v>0</v>
      </c>
      <c r="Q152" s="36" t="str">
        <f t="shared" si="37"/>
        <v/>
      </c>
      <c r="R152" s="6"/>
      <c r="S152" t="str">
        <f>+IFERROR(VLOOKUP(H152,Diccionarios!H:I,2,0),"Act. No ident")</f>
        <v>Act. No ident</v>
      </c>
      <c r="T152" s="35" t="str">
        <f>+IFERROR(VLOOKUP(H152,Diccionarios!H:K,4),"No Encontrado")</f>
        <v>No Encontrado</v>
      </c>
      <c r="U152" s="35" t="str">
        <f>+IFERROR(VLOOKUP(F152,Diccionarios!B:E,4),"Seleccione especialidad")</f>
        <v>Esp</v>
      </c>
    </row>
    <row r="153" spans="1:22" x14ac:dyDescent="0.25">
      <c r="A153" s="6"/>
      <c r="B153" s="65"/>
      <c r="C153" s="6"/>
      <c r="D153" s="1"/>
      <c r="E153" s="45" t="str">
        <f>+IFERROR(VLOOKUP(B153,RRHH!H:J,3,0),"RUN No encontrado en RRHH")</f>
        <v>RUN No encontrado en RRHH</v>
      </c>
      <c r="F153" s="7" t="str">
        <f>+IFERROR(VLOOKUP(G153,Diccionarios!$C$3:$D$66,2,0),"No Valido")</f>
        <v>No Valido</v>
      </c>
      <c r="G153" s="62"/>
      <c r="H153" s="7" t="str">
        <f>+IFERROR(VLOOKUP(I153,Diccionarios!G:J,2,0),"Act. No Ident")</f>
        <v>Act. No Ident</v>
      </c>
      <c r="I153" s="6"/>
      <c r="J153" s="6"/>
      <c r="K153" s="6"/>
      <c r="L153" s="7">
        <f>+SUMIFS(RRHH!$O:$O,RRHH!$H:$H,'Programación Medica'!B153,RRHH!$L:$L,'Programación Medica'!D153)</f>
        <v>0</v>
      </c>
      <c r="M153" s="31">
        <f t="shared" si="36"/>
        <v>0</v>
      </c>
      <c r="N153" s="7">
        <f>+SUMIF(RRHH!H:H,'Programación Medica'!B153,RRHH!$O:$O)</f>
        <v>0</v>
      </c>
      <c r="O153" s="1">
        <f t="shared" si="65"/>
        <v>0</v>
      </c>
      <c r="P153" s="34">
        <f>IFERROR((IFERROR(VLOOKUP(B153,RRHH!H:U,11,0),0)+IFERROR(VLOOKUP(B153,RRHH!H:U,12,0),0)+IFERROR(VLOOKUP(B153,RRHH!H:U,13,0),0)+IFERROR(VLOOKUP(B153,RRHH!H:U,14,0),0))/5*J153+(251-(IFERROR(VLOOKUP(B153,RRHH!H:U,11,0),0)+IFERROR(VLOOKUP(B153,RRHH!H:U,12,0),0)+IFERROR(VLOOKUP(B153,RRHH!H:U,13,0),0)+IFERROR(VLOOKUP(B153,RRHH!H:U,14,0),0)))/5*(IFERROR(VLOOKUP(B153,RRHH!H:W,15,0),0)+IFERROR(VLOOKUP(B153,RRHH!H:W,16,0),0)+IFERROR(VLOOKUP(B153,RRHH!H:X,17,0),0))/60*J153/N153,0)</f>
        <v>0</v>
      </c>
      <c r="Q153" s="36" t="str">
        <f t="shared" si="37"/>
        <v/>
      </c>
      <c r="R153" s="6"/>
      <c r="S153" t="str">
        <f>+IFERROR(VLOOKUP(H153,Diccionarios!H:I,2,0),"Act. No ident")</f>
        <v>Act. No ident</v>
      </c>
      <c r="T153" s="35" t="str">
        <f>+IFERROR(VLOOKUP(H153,Diccionarios!H:K,4),"No Encontrado")</f>
        <v>No Encontrado</v>
      </c>
      <c r="U153" s="35" t="str">
        <f>+IFERROR(VLOOKUP(F153,Diccionarios!B:E,4),"Seleccione especialidad")</f>
        <v>Esp</v>
      </c>
    </row>
    <row r="154" spans="1:22" x14ac:dyDescent="0.25">
      <c r="A154" s="6"/>
      <c r="B154" s="6"/>
      <c r="C154" s="6"/>
      <c r="D154" s="1"/>
      <c r="E154" s="45" t="str">
        <f>+IFERROR(VLOOKUP(B154,RRHH!H:J,3,0),"RUN No encontrado en RRHH")</f>
        <v>RUN No encontrado en RRHH</v>
      </c>
      <c r="F154" s="7" t="str">
        <f>+IFERROR(VLOOKUP(G154,Diccionarios!$C$3:$D$66,2,0),"No Valido")</f>
        <v>No Valido</v>
      </c>
      <c r="G154" s="62"/>
      <c r="H154" s="7" t="str">
        <f>+IFERROR(VLOOKUP(I154,Diccionarios!G:J,2,0),"Act. No Ident")</f>
        <v>Act. No Ident</v>
      </c>
      <c r="I154" s="6"/>
      <c r="J154" s="6"/>
      <c r="K154" s="6"/>
      <c r="L154" s="7">
        <f>+SUMIFS(RRHH!$O:$O,RRHH!$H:$H,'Programación Medica'!B154,RRHH!$L:$L,'Programación Medica'!D154)</f>
        <v>0</v>
      </c>
      <c r="M154" s="31">
        <f t="shared" ref="M154:M168" si="85">+IFERROR(J154/L154,0)</f>
        <v>0</v>
      </c>
      <c r="N154" s="7">
        <f>+SUMIF(RRHH!H:H,'Programación Medica'!B154,RRHH!$O:$O)</f>
        <v>0</v>
      </c>
      <c r="O154" s="1">
        <f t="shared" si="65"/>
        <v>0</v>
      </c>
      <c r="P154" s="34">
        <f>IFERROR((IFERROR(VLOOKUP(B154,RRHH!H:U,11,0),0)+IFERROR(VLOOKUP(B154,RRHH!H:U,12,0),0)+IFERROR(VLOOKUP(B154,RRHH!H:U,13,0),0)+IFERROR(VLOOKUP(B154,RRHH!H:U,14,0),0))/5*J154+(251-(IFERROR(VLOOKUP(B154,RRHH!H:U,11,0),0)+IFERROR(VLOOKUP(B154,RRHH!H:U,12,0),0)+IFERROR(VLOOKUP(B154,RRHH!H:U,13,0),0)+IFERROR(VLOOKUP(B154,RRHH!H:U,14,0),0)))/5*(IFERROR(VLOOKUP(B154,RRHH!H:W,15,0),0)+IFERROR(VLOOKUP(B154,RRHH!H:W,16,0),0)+IFERROR(VLOOKUP(B154,RRHH!H:X,17,0),0))/60*J154/N154,0)</f>
        <v>0</v>
      </c>
      <c r="Q154" s="36" t="str">
        <f t="shared" ref="Q154:Q168" si="86">+IF(S154="R",IFERROR((J154*50.1-P154)*K154,""),"")</f>
        <v/>
      </c>
      <c r="R154" s="6"/>
      <c r="S154" t="str">
        <f>+IFERROR(VLOOKUP(H154,Diccionarios!H:I,2,0),"Act. No ident")</f>
        <v>Act. No ident</v>
      </c>
      <c r="T154" s="35" t="str">
        <f>+IFERROR(VLOOKUP(H154,Diccionarios!H:K,4),"No Encontrado")</f>
        <v>No Encontrado</v>
      </c>
      <c r="U154" s="35" t="str">
        <f>+IFERROR(VLOOKUP(F154,Diccionarios!B:E,4),"Seleccione especialidad")</f>
        <v>Esp</v>
      </c>
      <c r="V154" t="s">
        <v>315</v>
      </c>
    </row>
    <row r="155" spans="1:22" x14ac:dyDescent="0.25">
      <c r="A155" s="6"/>
      <c r="B155" s="6"/>
      <c r="C155" s="6"/>
      <c r="D155" s="1"/>
      <c r="E155" s="45" t="str">
        <f>+IFERROR(VLOOKUP(B155,RRHH!H:J,3,0),"RUN No encontrado en RRHH")</f>
        <v>RUN No encontrado en RRHH</v>
      </c>
      <c r="F155" s="7" t="str">
        <f>+IFERROR(VLOOKUP(G155,Diccionarios!$C$3:$D$66,2,0),"No Valido")</f>
        <v>No Valido</v>
      </c>
      <c r="G155" s="62"/>
      <c r="H155" s="7" t="str">
        <f>+IFERROR(VLOOKUP(I155,Diccionarios!G:J,2,0),"Act. No Ident")</f>
        <v>Act. No Ident</v>
      </c>
      <c r="I155" s="6"/>
      <c r="J155" s="6"/>
      <c r="K155" s="6"/>
      <c r="L155" s="7">
        <f>+SUMIFS(RRHH!$O:$O,RRHH!$H:$H,'Programación Medica'!B155,RRHH!$L:$L,'Programación Medica'!D155)</f>
        <v>0</v>
      </c>
      <c r="M155" s="31">
        <f t="shared" si="85"/>
        <v>0</v>
      </c>
      <c r="N155" s="7">
        <f>+SUMIF(RRHH!H:H,'Programación Medica'!B155,RRHH!$O:$O)</f>
        <v>0</v>
      </c>
      <c r="O155" s="1">
        <f t="shared" si="65"/>
        <v>0</v>
      </c>
      <c r="P155" s="34">
        <f>IFERROR((IFERROR(VLOOKUP(B155,RRHH!H:U,11,0),0)+IFERROR(VLOOKUP(B155,RRHH!H:U,12,0),0)+IFERROR(VLOOKUP(B155,RRHH!H:U,13,0),0)+IFERROR(VLOOKUP(B155,RRHH!H:U,14,0),0))/5*J155+(251-(IFERROR(VLOOKUP(B155,RRHH!H:U,11,0),0)+IFERROR(VLOOKUP(B155,RRHH!H:U,12,0),0)+IFERROR(VLOOKUP(B155,RRHH!H:U,13,0),0)+IFERROR(VLOOKUP(B155,RRHH!H:U,14,0),0)))/5*(IFERROR(VLOOKUP(B155,RRHH!H:W,15,0),0)+IFERROR(VLOOKUP(B155,RRHH!H:W,16,0),0)+IFERROR(VLOOKUP(B155,RRHH!H:X,17,0),0))/60*J155/N155,0)</f>
        <v>0</v>
      </c>
      <c r="Q155" s="36" t="str">
        <f t="shared" si="86"/>
        <v/>
      </c>
      <c r="R155" s="6"/>
      <c r="S155" t="str">
        <f>+IFERROR(VLOOKUP(H155,Diccionarios!H:I,2,0),"Act. No ident")</f>
        <v>Act. No ident</v>
      </c>
      <c r="T155" s="35" t="str">
        <f>+IFERROR(VLOOKUP(H155,Diccionarios!H:K,4),"No Encontrado")</f>
        <v>No Encontrado</v>
      </c>
      <c r="U155" s="35" t="str">
        <f>+IFERROR(VLOOKUP(F155,Diccionarios!B:E,4),"Seleccione especialidad")</f>
        <v>Esp</v>
      </c>
      <c r="V155" t="s">
        <v>315</v>
      </c>
    </row>
    <row r="156" spans="1:22" x14ac:dyDescent="0.25">
      <c r="A156" s="6"/>
      <c r="B156" s="6"/>
      <c r="C156" s="6"/>
      <c r="D156" s="1"/>
      <c r="E156" s="45" t="str">
        <f>+IFERROR(VLOOKUP(B156,RRHH!H:J,3,0),"RUN No encontrado en RRHH")</f>
        <v>RUN No encontrado en RRHH</v>
      </c>
      <c r="F156" s="7" t="str">
        <f>+IFERROR(VLOOKUP(G156,Diccionarios!$C$3:$D$66,2,0),"No Valido")</f>
        <v>No Valido</v>
      </c>
      <c r="G156" s="62"/>
      <c r="H156" s="7" t="str">
        <f>+IFERROR(VLOOKUP(I156,Diccionarios!G:J,2,0),"Act. No Ident")</f>
        <v>Act. No Ident</v>
      </c>
      <c r="I156" s="6"/>
      <c r="J156" s="6"/>
      <c r="K156" s="6"/>
      <c r="L156" s="7">
        <f>+SUMIFS(RRHH!$O:$O,RRHH!$H:$H,'Programación Medica'!B156,RRHH!$L:$L,'Programación Medica'!D156)</f>
        <v>0</v>
      </c>
      <c r="M156" s="31">
        <f t="shared" si="85"/>
        <v>0</v>
      </c>
      <c r="N156" s="7">
        <f>+SUMIF(RRHH!H:H,'Programación Medica'!B156,RRHH!$O:$O)</f>
        <v>0</v>
      </c>
      <c r="O156" s="1">
        <f t="shared" si="65"/>
        <v>0</v>
      </c>
      <c r="P156" s="34">
        <f>IFERROR((IFERROR(VLOOKUP(B156,RRHH!H:U,11,0),0)+IFERROR(VLOOKUP(B156,RRHH!H:U,12,0),0)+IFERROR(VLOOKUP(B156,RRHH!H:U,13,0),0)+IFERROR(VLOOKUP(B156,RRHH!H:U,14,0),0))/5*J156+(251-(IFERROR(VLOOKUP(B156,RRHH!H:U,11,0),0)+IFERROR(VLOOKUP(B156,RRHH!H:U,12,0),0)+IFERROR(VLOOKUP(B156,RRHH!H:U,13,0),0)+IFERROR(VLOOKUP(B156,RRHH!H:U,14,0),0)))/5*(IFERROR(VLOOKUP(B156,RRHH!H:W,15,0),0)+IFERROR(VLOOKUP(B156,RRHH!H:W,16,0),0)+IFERROR(VLOOKUP(B156,RRHH!H:X,17,0),0))/60*J156/N156,0)</f>
        <v>0</v>
      </c>
      <c r="Q156" s="36" t="str">
        <f t="shared" si="86"/>
        <v/>
      </c>
      <c r="R156" s="6"/>
      <c r="S156" t="str">
        <f>+IFERROR(VLOOKUP(H156,Diccionarios!H:I,2,0),"Act. No ident")</f>
        <v>Act. No ident</v>
      </c>
      <c r="T156" s="35" t="str">
        <f>+IFERROR(VLOOKUP(H156,Diccionarios!H:K,4),"No Encontrado")</f>
        <v>No Encontrado</v>
      </c>
      <c r="U156" s="35" t="str">
        <f>+IFERROR(VLOOKUP(F156,Diccionarios!B:E,4),"Seleccione especialidad")</f>
        <v>Esp</v>
      </c>
      <c r="V156" t="s">
        <v>315</v>
      </c>
    </row>
    <row r="157" spans="1:22" x14ac:dyDescent="0.25">
      <c r="A157" s="6"/>
      <c r="B157" s="6"/>
      <c r="C157" s="6"/>
      <c r="D157" s="1"/>
      <c r="E157" s="45" t="str">
        <f>+IFERROR(VLOOKUP(B157,RRHH!H:J,3,0),"RUN No encontrado en RRHH")</f>
        <v>RUN No encontrado en RRHH</v>
      </c>
      <c r="F157" s="7" t="str">
        <f>+IFERROR(VLOOKUP(G157,Diccionarios!$C$3:$D$66,2,0),"No Valido")</f>
        <v>No Valido</v>
      </c>
      <c r="G157" s="62"/>
      <c r="H157" s="7" t="str">
        <f>+IFERROR(VLOOKUP(I157,Diccionarios!G:J,2,0),"Act. No Ident")</f>
        <v>Act. No Ident</v>
      </c>
      <c r="I157" s="6"/>
      <c r="J157" s="6"/>
      <c r="K157" s="6"/>
      <c r="L157" s="7">
        <f>+SUMIFS(RRHH!$O:$O,RRHH!$H:$H,'Programación Medica'!B157,RRHH!$L:$L,'Programación Medica'!D157)</f>
        <v>0</v>
      </c>
      <c r="M157" s="31">
        <f t="shared" si="85"/>
        <v>0</v>
      </c>
      <c r="N157" s="7">
        <f>+SUMIF(RRHH!H:H,'Programación Medica'!B157,RRHH!$O:$O)</f>
        <v>0</v>
      </c>
      <c r="O157" s="1">
        <f t="shared" si="65"/>
        <v>0</v>
      </c>
      <c r="P157" s="34">
        <f>IFERROR((IFERROR(VLOOKUP(B157,RRHH!H:U,11,0),0)+IFERROR(VLOOKUP(B157,RRHH!H:U,12,0),0)+IFERROR(VLOOKUP(B157,RRHH!H:U,13,0),0)+IFERROR(VLOOKUP(B157,RRHH!H:U,14,0),0))/5*J157+(251-(IFERROR(VLOOKUP(B157,RRHH!H:U,11,0),0)+IFERROR(VLOOKUP(B157,RRHH!H:U,12,0),0)+IFERROR(VLOOKUP(B157,RRHH!H:U,13,0),0)+IFERROR(VLOOKUP(B157,RRHH!H:U,14,0),0)))/5*(IFERROR(VLOOKUP(B157,RRHH!H:W,15,0),0)+IFERROR(VLOOKUP(B157,RRHH!H:W,16,0),0)+IFERROR(VLOOKUP(B157,RRHH!H:X,17,0),0))/60*J157/N157,0)</f>
        <v>0</v>
      </c>
      <c r="Q157" s="36" t="str">
        <f t="shared" si="86"/>
        <v/>
      </c>
      <c r="R157" s="6"/>
      <c r="S157" t="str">
        <f>+IFERROR(VLOOKUP(H157,Diccionarios!H:I,2,0),"Act. No ident")</f>
        <v>Act. No ident</v>
      </c>
      <c r="T157" s="35" t="str">
        <f>+IFERROR(VLOOKUP(H157,Diccionarios!H:K,4),"No Encontrado")</f>
        <v>No Encontrado</v>
      </c>
      <c r="U157" s="35" t="str">
        <f>+IFERROR(VLOOKUP(F157,Diccionarios!B:E,4),"Seleccione especialidad")</f>
        <v>Esp</v>
      </c>
      <c r="V157" t="s">
        <v>315</v>
      </c>
    </row>
    <row r="158" spans="1:22" x14ac:dyDescent="0.25">
      <c r="A158" s="6"/>
      <c r="B158" s="6"/>
      <c r="C158" s="6"/>
      <c r="D158" s="1"/>
      <c r="E158" s="45" t="str">
        <f>+IFERROR(VLOOKUP(B158,RRHH!H:J,3,0),"RUN No encontrado en RRHH")</f>
        <v>RUN No encontrado en RRHH</v>
      </c>
      <c r="F158" s="7" t="str">
        <f>+IFERROR(VLOOKUP(G158,Diccionarios!$C$3:$D$66,2,0),"No Valido")</f>
        <v>No Valido</v>
      </c>
      <c r="G158" s="62"/>
      <c r="H158" s="7" t="str">
        <f>+IFERROR(VLOOKUP(I158,Diccionarios!G:J,2,0),"Act. No Ident")</f>
        <v>Act. No Ident</v>
      </c>
      <c r="I158" s="6"/>
      <c r="J158" s="6"/>
      <c r="K158" s="6"/>
      <c r="L158" s="7">
        <f>+SUMIFS(RRHH!$O:$O,RRHH!$H:$H,'Programación Medica'!B158,RRHH!$L:$L,'Programación Medica'!D158)</f>
        <v>0</v>
      </c>
      <c r="M158" s="31">
        <f t="shared" si="85"/>
        <v>0</v>
      </c>
      <c r="N158" s="7">
        <f>+SUMIF(RRHH!H:H,'Programación Medica'!B158,RRHH!$O:$O)</f>
        <v>0</v>
      </c>
      <c r="O158" s="1">
        <f t="shared" si="65"/>
        <v>0</v>
      </c>
      <c r="P158" s="34">
        <f>IFERROR((IFERROR(VLOOKUP(B158,RRHH!H:U,11,0),0)+IFERROR(VLOOKUP(B158,RRHH!H:U,12,0),0)+IFERROR(VLOOKUP(B158,RRHH!H:U,13,0),0)+IFERROR(VLOOKUP(B158,RRHH!H:U,14,0),0))/5*J158+(251-(IFERROR(VLOOKUP(B158,RRHH!H:U,11,0),0)+IFERROR(VLOOKUP(B158,RRHH!H:U,12,0),0)+IFERROR(VLOOKUP(B158,RRHH!H:U,13,0),0)+IFERROR(VLOOKUP(B158,RRHH!H:U,14,0),0)))/5*(IFERROR(VLOOKUP(B158,RRHH!H:W,15,0),0)+IFERROR(VLOOKUP(B158,RRHH!H:W,16,0),0)+IFERROR(VLOOKUP(B158,RRHH!H:X,17,0),0))/60*J158/N158,0)</f>
        <v>0</v>
      </c>
      <c r="Q158" s="36" t="str">
        <f t="shared" si="86"/>
        <v/>
      </c>
      <c r="R158" s="6"/>
      <c r="S158" t="str">
        <f>+IFERROR(VLOOKUP(H158,Diccionarios!H:I,2,0),"Act. No ident")</f>
        <v>Act. No ident</v>
      </c>
      <c r="T158" s="35" t="str">
        <f>+IFERROR(VLOOKUP(H158,Diccionarios!H:K,4),"No Encontrado")</f>
        <v>No Encontrado</v>
      </c>
      <c r="U158" s="35" t="str">
        <f>+IFERROR(VLOOKUP(F158,Diccionarios!B:E,4),"Seleccione especialidad")</f>
        <v>Esp</v>
      </c>
      <c r="V158" t="s">
        <v>315</v>
      </c>
    </row>
    <row r="159" spans="1:22" x14ac:dyDescent="0.25">
      <c r="A159" s="6"/>
      <c r="B159" s="6"/>
      <c r="C159" s="6"/>
      <c r="D159" s="1"/>
      <c r="E159" s="45" t="str">
        <f>+IFERROR(VLOOKUP(B159,RRHH!H:J,3,0),"RUN No encontrado en RRHH")</f>
        <v>RUN No encontrado en RRHH</v>
      </c>
      <c r="F159" s="7" t="str">
        <f>+IFERROR(VLOOKUP(G159,Diccionarios!$C$3:$D$66,2,0),"No Valido")</f>
        <v>No Valido</v>
      </c>
      <c r="G159" s="62"/>
      <c r="H159" s="7" t="str">
        <f>+IFERROR(VLOOKUP(I159,Diccionarios!G:J,2,0),"Act. No Ident")</f>
        <v>Act. No Ident</v>
      </c>
      <c r="I159" s="6"/>
      <c r="J159" s="6"/>
      <c r="K159" s="6"/>
      <c r="L159" s="7">
        <f>+SUMIFS(RRHH!$O:$O,RRHH!$H:$H,'Programación Medica'!B159,RRHH!$L:$L,'Programación Medica'!D159)</f>
        <v>0</v>
      </c>
      <c r="M159" s="31">
        <f t="shared" si="85"/>
        <v>0</v>
      </c>
      <c r="N159" s="7">
        <f>+SUMIF(RRHH!H:H,'Programación Medica'!B159,RRHH!$O:$O)</f>
        <v>0</v>
      </c>
      <c r="O159" s="1">
        <f t="shared" si="65"/>
        <v>0</v>
      </c>
      <c r="P159" s="34">
        <f>IFERROR((IFERROR(VLOOKUP(B159,RRHH!H:U,11,0),0)+IFERROR(VLOOKUP(B159,RRHH!H:U,12,0),0)+IFERROR(VLOOKUP(B159,RRHH!H:U,13,0),0)+IFERROR(VLOOKUP(B159,RRHH!H:U,14,0),0))/5*J159+(251-(IFERROR(VLOOKUP(B159,RRHH!H:U,11,0),0)+IFERROR(VLOOKUP(B159,RRHH!H:U,12,0),0)+IFERROR(VLOOKUP(B159,RRHH!H:U,13,0),0)+IFERROR(VLOOKUP(B159,RRHH!H:U,14,0),0)))/5*(IFERROR(VLOOKUP(B159,RRHH!H:W,15,0),0)+IFERROR(VLOOKUP(B159,RRHH!H:W,16,0),0)+IFERROR(VLOOKUP(B159,RRHH!H:X,17,0),0))/60*J159/N159,0)</f>
        <v>0</v>
      </c>
      <c r="Q159" s="36" t="str">
        <f t="shared" si="86"/>
        <v/>
      </c>
      <c r="R159" s="6"/>
      <c r="S159" t="str">
        <f>+IFERROR(VLOOKUP(H159,Diccionarios!H:I,2,0),"Act. No ident")</f>
        <v>Act. No ident</v>
      </c>
      <c r="T159" s="35" t="str">
        <f>+IFERROR(VLOOKUP(H159,Diccionarios!H:K,4),"No Encontrado")</f>
        <v>No Encontrado</v>
      </c>
      <c r="U159" s="35" t="str">
        <f>+IFERROR(VLOOKUP(F159,Diccionarios!B:E,4),"Seleccione especialidad")</f>
        <v>Esp</v>
      </c>
      <c r="V159" t="s">
        <v>316</v>
      </c>
    </row>
    <row r="160" spans="1:22" x14ac:dyDescent="0.25">
      <c r="A160" s="6"/>
      <c r="B160" s="6"/>
      <c r="C160" s="6"/>
      <c r="D160" s="1"/>
      <c r="E160" s="45" t="str">
        <f>+IFERROR(VLOOKUP(B160,RRHH!H:J,3,0),"RUN No encontrado en RRHH")</f>
        <v>RUN No encontrado en RRHH</v>
      </c>
      <c r="F160" s="7" t="str">
        <f>+IFERROR(VLOOKUP(G160,Diccionarios!$C$3:$D$66,2,0),"No Valido")</f>
        <v>No Valido</v>
      </c>
      <c r="G160" s="62"/>
      <c r="H160" s="7" t="str">
        <f>+IFERROR(VLOOKUP(I160,Diccionarios!G:J,2,0),"Act. No Ident")</f>
        <v>Act. No Ident</v>
      </c>
      <c r="I160" s="6"/>
      <c r="J160" s="6"/>
      <c r="K160" s="6"/>
      <c r="L160" s="7">
        <f>+SUMIFS(RRHH!$O:$O,RRHH!$H:$H,'Programación Medica'!B160,RRHH!$L:$L,'Programación Medica'!D160)</f>
        <v>0</v>
      </c>
      <c r="M160" s="31">
        <f t="shared" si="85"/>
        <v>0</v>
      </c>
      <c r="N160" s="7">
        <f>+SUMIF(RRHH!H:H,'Programación Medica'!B160,RRHH!$O:$O)</f>
        <v>0</v>
      </c>
      <c r="O160" s="1">
        <f t="shared" si="65"/>
        <v>0</v>
      </c>
      <c r="P160" s="34">
        <f>IFERROR((IFERROR(VLOOKUP(B160,RRHH!H:U,11,0),0)+IFERROR(VLOOKUP(B160,RRHH!H:U,12,0),0)+IFERROR(VLOOKUP(B160,RRHH!H:U,13,0),0)+IFERROR(VLOOKUP(B160,RRHH!H:U,14,0),0))/5*J160+(251-(IFERROR(VLOOKUP(B160,RRHH!H:U,11,0),0)+IFERROR(VLOOKUP(B160,RRHH!H:U,12,0),0)+IFERROR(VLOOKUP(B160,RRHH!H:U,13,0),0)+IFERROR(VLOOKUP(B160,RRHH!H:U,14,0),0)))/5*(IFERROR(VLOOKUP(B160,RRHH!H:W,15,0),0)+IFERROR(VLOOKUP(B160,RRHH!H:W,16,0),0)+IFERROR(VLOOKUP(B160,RRHH!H:X,17,0),0))/60*J160/N160,0)</f>
        <v>0</v>
      </c>
      <c r="Q160" s="36" t="str">
        <f t="shared" si="86"/>
        <v/>
      </c>
      <c r="R160" s="6"/>
      <c r="S160" t="str">
        <f>+IFERROR(VLOOKUP(H160,Diccionarios!H:I,2,0),"Act. No ident")</f>
        <v>Act. No ident</v>
      </c>
      <c r="T160" s="35" t="str">
        <f>+IFERROR(VLOOKUP(H160,Diccionarios!H:K,4),"No Encontrado")</f>
        <v>No Encontrado</v>
      </c>
      <c r="U160" s="35" t="str">
        <f>+IFERROR(VLOOKUP(F160,Diccionarios!B:E,4),"Seleccione especialidad")</f>
        <v>Esp</v>
      </c>
    </row>
    <row r="161" spans="1:21" x14ac:dyDescent="0.25">
      <c r="A161" s="6"/>
      <c r="B161" s="6"/>
      <c r="C161" s="6"/>
      <c r="D161" s="1"/>
      <c r="E161" s="45" t="str">
        <f>+IFERROR(VLOOKUP(B161,RRHH!H:J,3,0),"RUN No encontrado en RRHH")</f>
        <v>RUN No encontrado en RRHH</v>
      </c>
      <c r="F161" s="7" t="str">
        <f>+IFERROR(VLOOKUP(G161,Diccionarios!$C$3:$D$66,2,0),"No Valido")</f>
        <v>No Valido</v>
      </c>
      <c r="G161" s="62"/>
      <c r="H161" s="7" t="str">
        <f>+IFERROR(VLOOKUP(I161,Diccionarios!G:J,2,0),"Act. No Ident")</f>
        <v>Act. No Ident</v>
      </c>
      <c r="I161" s="6"/>
      <c r="J161" s="6"/>
      <c r="K161" s="6"/>
      <c r="L161" s="7">
        <f>+SUMIFS(RRHH!$O:$O,RRHH!$H:$H,'Programación Medica'!B161,RRHH!$L:$L,'Programación Medica'!D161)</f>
        <v>0</v>
      </c>
      <c r="M161" s="31">
        <f t="shared" ref="M161:M166" si="87">+IFERROR(J161/L161,0)</f>
        <v>0</v>
      </c>
      <c r="N161" s="7">
        <f>+SUMIF(RRHH!H:H,'Programación Medica'!B161,RRHH!$O:$O)</f>
        <v>0</v>
      </c>
      <c r="O161" s="1">
        <f t="shared" si="65"/>
        <v>0</v>
      </c>
      <c r="P161" s="34">
        <f>IFERROR((IFERROR(VLOOKUP(B161,RRHH!H:U,11,0),0)+IFERROR(VLOOKUP(B161,RRHH!H:U,12,0),0)+IFERROR(VLOOKUP(B161,RRHH!H:U,13,0),0)+IFERROR(VLOOKUP(B161,RRHH!H:U,14,0),0))/5*J161+(251-(IFERROR(VLOOKUP(B161,RRHH!H:U,11,0),0)+IFERROR(VLOOKUP(B161,RRHH!H:U,12,0),0)+IFERROR(VLOOKUP(B161,RRHH!H:U,13,0),0)+IFERROR(VLOOKUP(B161,RRHH!H:U,14,0),0)))/5*(IFERROR(VLOOKUP(B161,RRHH!H:W,15,0),0)+IFERROR(VLOOKUP(B161,RRHH!H:W,16,0),0)+IFERROR(VLOOKUP(B161,RRHH!H:X,17,0),0))/60*J161/N161,0)</f>
        <v>0</v>
      </c>
      <c r="Q161" s="36" t="str">
        <f t="shared" ref="Q161:Q166" si="88">+IF(S161="R",IFERROR((J161*50.1-P161)*K161,""),"")</f>
        <v/>
      </c>
      <c r="R161" s="6"/>
      <c r="S161" t="str">
        <f>+IFERROR(VLOOKUP(H161,Diccionarios!H:I,2,0),"Act. No ident")</f>
        <v>Act. No ident</v>
      </c>
      <c r="T161" s="35" t="str">
        <f>+IFERROR(VLOOKUP(H161,Diccionarios!H:K,4),"No Encontrado")</f>
        <v>No Encontrado</v>
      </c>
      <c r="U161" s="35" t="str">
        <f>+IFERROR(VLOOKUP(F161,Diccionarios!B:E,4),"Seleccione especialidad")</f>
        <v>Esp</v>
      </c>
    </row>
    <row r="162" spans="1:21" x14ac:dyDescent="0.25">
      <c r="A162" s="6"/>
      <c r="B162" s="6"/>
      <c r="C162" s="6"/>
      <c r="D162" s="1"/>
      <c r="E162" s="45" t="str">
        <f>+IFERROR(VLOOKUP(B162,RRHH!H:J,3,0),"RUN No encontrado en RRHH")</f>
        <v>RUN No encontrado en RRHH</v>
      </c>
      <c r="F162" s="7" t="str">
        <f>+IFERROR(VLOOKUP(G162,Diccionarios!$C$3:$D$66,2,0),"No Valido")</f>
        <v>No Valido</v>
      </c>
      <c r="G162" s="62"/>
      <c r="H162" s="7" t="str">
        <f>+IFERROR(VLOOKUP(I162,Diccionarios!G:J,2,0),"Act. No Ident")</f>
        <v>Act. No Ident</v>
      </c>
      <c r="I162" s="6"/>
      <c r="J162" s="6"/>
      <c r="K162" s="6"/>
      <c r="L162" s="7">
        <f>+SUMIFS(RRHH!$O:$O,RRHH!$H:$H,'Programación Medica'!B162,RRHH!$L:$L,'Programación Medica'!D162)</f>
        <v>0</v>
      </c>
      <c r="M162" s="31">
        <f t="shared" si="87"/>
        <v>0</v>
      </c>
      <c r="N162" s="7">
        <v>22</v>
      </c>
      <c r="O162" s="1">
        <f t="shared" si="65"/>
        <v>0</v>
      </c>
      <c r="P162" s="34">
        <f>IFERROR((IFERROR(VLOOKUP(B162,RRHH!H:U,11,0),0)+IFERROR(VLOOKUP(B162,RRHH!H:U,12,0),0)+IFERROR(VLOOKUP(B162,RRHH!H:U,13,0),0)+IFERROR(VLOOKUP(B162,RRHH!H:U,14,0),0))/5*J162+(251-(IFERROR(VLOOKUP(B162,RRHH!H:U,11,0),0)+IFERROR(VLOOKUP(B162,RRHH!H:U,12,0),0)+IFERROR(VLOOKUP(B162,RRHH!H:U,13,0),0)+IFERROR(VLOOKUP(B162,RRHH!H:U,14,0),0)))/5*(IFERROR(VLOOKUP(B162,RRHH!H:W,15,0),0)+IFERROR(VLOOKUP(B162,RRHH!H:W,16,0),0)+IFERROR(VLOOKUP(B162,RRHH!H:X,17,0),0))/60*J162/N162,0)</f>
        <v>0</v>
      </c>
      <c r="Q162" s="36" t="str">
        <f t="shared" si="88"/>
        <v/>
      </c>
      <c r="R162" s="6"/>
      <c r="S162" t="str">
        <f>+IFERROR(VLOOKUP(H162,Diccionarios!H:I,2,0),"Act. No ident")</f>
        <v>Act. No ident</v>
      </c>
      <c r="T162" s="35" t="str">
        <f>+IFERROR(VLOOKUP(H162,Diccionarios!H:K,4),"No Encontrado")</f>
        <v>No Encontrado</v>
      </c>
      <c r="U162" s="35" t="str">
        <f>+IFERROR(VLOOKUP(F162,Diccionarios!B:E,4),"Seleccione especialidad")</f>
        <v>Esp</v>
      </c>
    </row>
    <row r="163" spans="1:21" x14ac:dyDescent="0.25">
      <c r="A163" s="6"/>
      <c r="B163" s="6"/>
      <c r="C163" s="6"/>
      <c r="D163" s="1"/>
      <c r="E163" s="45" t="str">
        <f>+IFERROR(VLOOKUP(B163,RRHH!H:J,3,0),"RUN No encontrado en RRHH")</f>
        <v>RUN No encontrado en RRHH</v>
      </c>
      <c r="F163" s="7" t="str">
        <f>+IFERROR(VLOOKUP(G163,Diccionarios!$C$3:$D$66,2,0),"No Valido")</f>
        <v>No Valido</v>
      </c>
      <c r="G163" s="62"/>
      <c r="H163" s="7" t="str">
        <f>+IFERROR(VLOOKUP(I163,Diccionarios!G:J,2,0),"Act. No Ident")</f>
        <v>Act. No Ident</v>
      </c>
      <c r="I163" s="6"/>
      <c r="J163" s="6"/>
      <c r="K163" s="6"/>
      <c r="L163" s="7">
        <f>+SUMIFS(RRHH!$O:$O,RRHH!$H:$H,'Programación Medica'!B163,RRHH!$L:$L,'Programación Medica'!D163)</f>
        <v>0</v>
      </c>
      <c r="M163" s="31">
        <f t="shared" si="87"/>
        <v>0</v>
      </c>
      <c r="N163" s="7">
        <v>22</v>
      </c>
      <c r="O163" s="1">
        <f t="shared" si="65"/>
        <v>0</v>
      </c>
      <c r="P163" s="34">
        <f>IFERROR((IFERROR(VLOOKUP(B163,RRHH!H:U,11,0),0)+IFERROR(VLOOKUP(B163,RRHH!H:U,12,0),0)+IFERROR(VLOOKUP(B163,RRHH!H:U,13,0),0)+IFERROR(VLOOKUP(B163,RRHH!H:U,14,0),0))/5*J163+(251-(IFERROR(VLOOKUP(B163,RRHH!H:U,11,0),0)+IFERROR(VLOOKUP(B163,RRHH!H:U,12,0),0)+IFERROR(VLOOKUP(B163,RRHH!H:U,13,0),0)+IFERROR(VLOOKUP(B163,RRHH!H:U,14,0),0)))/5*(IFERROR(VLOOKUP(B163,RRHH!H:W,15,0),0)+IFERROR(VLOOKUP(B163,RRHH!H:W,16,0),0)+IFERROR(VLOOKUP(B163,RRHH!H:X,17,0),0))/60*J163/N163,0)</f>
        <v>0</v>
      </c>
      <c r="Q163" s="36" t="str">
        <f t="shared" si="88"/>
        <v/>
      </c>
      <c r="R163" s="6"/>
      <c r="S163" t="str">
        <f>+IFERROR(VLOOKUP(H163,Diccionarios!H:I,2,0),"Act. No ident")</f>
        <v>Act. No ident</v>
      </c>
      <c r="T163" s="35" t="str">
        <f>+IFERROR(VLOOKUP(H163,Diccionarios!H:K,4),"No Encontrado")</f>
        <v>No Encontrado</v>
      </c>
      <c r="U163" s="35" t="str">
        <f>+IFERROR(VLOOKUP(F163,Diccionarios!B:E,4),"Seleccione especialidad")</f>
        <v>Esp</v>
      </c>
    </row>
    <row r="164" spans="1:21" x14ac:dyDescent="0.25">
      <c r="A164" s="6"/>
      <c r="B164" s="6"/>
      <c r="C164" s="6"/>
      <c r="D164" s="1"/>
      <c r="E164" s="45" t="str">
        <f>+IFERROR(VLOOKUP(B164,RRHH!H:J,3,0),"RUN No encontrado en RRHH")</f>
        <v>RUN No encontrado en RRHH</v>
      </c>
      <c r="F164" s="7" t="str">
        <f>+IFERROR(VLOOKUP(G164,Diccionarios!$C$3:$D$66,2,0),"No Valido")</f>
        <v>No Valido</v>
      </c>
      <c r="G164" s="62"/>
      <c r="H164" s="7" t="str">
        <f>+IFERROR(VLOOKUP(I164,Diccionarios!G:J,2,0),"Act. No Ident")</f>
        <v>Act. No Ident</v>
      </c>
      <c r="I164" s="6"/>
      <c r="J164" s="6"/>
      <c r="K164" s="6"/>
      <c r="L164" s="7">
        <f>+SUMIFS(RRHH!$O:$O,RRHH!$H:$H,'Programación Medica'!B164,RRHH!$L:$L,'Programación Medica'!D164)</f>
        <v>0</v>
      </c>
      <c r="M164" s="31">
        <f t="shared" si="87"/>
        <v>0</v>
      </c>
      <c r="N164" s="7">
        <v>22</v>
      </c>
      <c r="O164" s="1">
        <f t="shared" si="65"/>
        <v>0</v>
      </c>
      <c r="P164" s="34">
        <f>IFERROR((IFERROR(VLOOKUP(B164,RRHH!H:U,11,0),0)+IFERROR(VLOOKUP(B164,RRHH!H:U,12,0),0)+IFERROR(VLOOKUP(B164,RRHH!H:U,13,0),0)+IFERROR(VLOOKUP(B164,RRHH!H:U,14,0),0))/5*J164+(251-(IFERROR(VLOOKUP(B164,RRHH!H:U,11,0),0)+IFERROR(VLOOKUP(B164,RRHH!H:U,12,0),0)+IFERROR(VLOOKUP(B164,RRHH!H:U,13,0),0)+IFERROR(VLOOKUP(B164,RRHH!H:U,14,0),0)))/5*(IFERROR(VLOOKUP(B164,RRHH!H:W,15,0),0)+IFERROR(VLOOKUP(B164,RRHH!H:W,16,0),0)+IFERROR(VLOOKUP(B164,RRHH!H:X,17,0),0))/60*J164/N164,0)</f>
        <v>0</v>
      </c>
      <c r="Q164" s="36" t="str">
        <f t="shared" si="88"/>
        <v/>
      </c>
      <c r="R164" s="6"/>
      <c r="S164" t="str">
        <f>+IFERROR(VLOOKUP(H164,Diccionarios!H:I,2,0),"Act. No ident")</f>
        <v>Act. No ident</v>
      </c>
      <c r="T164" s="35" t="str">
        <f>+IFERROR(VLOOKUP(H164,Diccionarios!H:K,4),"No Encontrado")</f>
        <v>No Encontrado</v>
      </c>
      <c r="U164" s="35" t="str">
        <f>+IFERROR(VLOOKUP(F164,Diccionarios!B:E,4),"Seleccione especialidad")</f>
        <v>Esp</v>
      </c>
    </row>
    <row r="165" spans="1:21" x14ac:dyDescent="0.25">
      <c r="A165" s="6"/>
      <c r="B165" s="6"/>
      <c r="C165" s="6"/>
      <c r="D165" s="1"/>
      <c r="E165" s="45" t="str">
        <f>+IFERROR(VLOOKUP(B165,RRHH!H:J,3,0),"RUN No encontrado en RRHH")</f>
        <v>RUN No encontrado en RRHH</v>
      </c>
      <c r="F165" s="7" t="str">
        <f>+IFERROR(VLOOKUP(G165,Diccionarios!$C$3:$D$66,2,0),"No Valido")</f>
        <v>No Valido</v>
      </c>
      <c r="G165" s="62"/>
      <c r="H165" s="7" t="str">
        <f>+IFERROR(VLOOKUP(I165,Diccionarios!G:J,2,0),"Act. No Ident")</f>
        <v>Act. No Ident</v>
      </c>
      <c r="I165" s="6"/>
      <c r="J165" s="6"/>
      <c r="K165" s="6"/>
      <c r="L165" s="7">
        <f>+SUMIFS(RRHH!$O:$O,RRHH!$H:$H,'Programación Medica'!B165,RRHH!$L:$L,'Programación Medica'!D165)</f>
        <v>0</v>
      </c>
      <c r="M165" s="31">
        <f t="shared" si="87"/>
        <v>0</v>
      </c>
      <c r="N165" s="7">
        <v>22</v>
      </c>
      <c r="O165" s="1">
        <f t="shared" si="65"/>
        <v>0</v>
      </c>
      <c r="P165" s="34">
        <f>IFERROR((IFERROR(VLOOKUP(B165,RRHH!H:U,11,0),0)+IFERROR(VLOOKUP(B165,RRHH!H:U,12,0),0)+IFERROR(VLOOKUP(B165,RRHH!H:U,13,0),0)+IFERROR(VLOOKUP(B165,RRHH!H:U,14,0),0))/5*J165+(251-(IFERROR(VLOOKUP(B165,RRHH!H:U,11,0),0)+IFERROR(VLOOKUP(B165,RRHH!H:U,12,0),0)+IFERROR(VLOOKUP(B165,RRHH!H:U,13,0),0)+IFERROR(VLOOKUP(B165,RRHH!H:U,14,0),0)))/5*(IFERROR(VLOOKUP(B165,RRHH!H:W,15,0),0)+IFERROR(VLOOKUP(B165,RRHH!H:W,16,0),0)+IFERROR(VLOOKUP(B165,RRHH!H:X,17,0),0))/60*J165/N165,0)</f>
        <v>0</v>
      </c>
      <c r="Q165" s="36" t="str">
        <f t="shared" si="88"/>
        <v/>
      </c>
      <c r="R165" s="6"/>
      <c r="S165" t="str">
        <f>+IFERROR(VLOOKUP(H165,Diccionarios!H:I,2,0),"Act. No ident")</f>
        <v>Act. No ident</v>
      </c>
      <c r="T165" s="35" t="str">
        <f>+IFERROR(VLOOKUP(H165,Diccionarios!H:K,4),"No Encontrado")</f>
        <v>No Encontrado</v>
      </c>
      <c r="U165" s="35" t="str">
        <f>+IFERROR(VLOOKUP(F165,Diccionarios!B:E,4),"Seleccione especialidad")</f>
        <v>Esp</v>
      </c>
    </row>
    <row r="166" spans="1:21" x14ac:dyDescent="0.25">
      <c r="A166" s="6"/>
      <c r="B166" s="6"/>
      <c r="C166" s="6"/>
      <c r="D166" s="1"/>
      <c r="E166" s="45" t="str">
        <f>+IFERROR(VLOOKUP(B166,RRHH!H:J,3,0),"RUN No encontrado en RRHH")</f>
        <v>RUN No encontrado en RRHH</v>
      </c>
      <c r="F166" s="7" t="str">
        <f>+IFERROR(VLOOKUP(G166,Diccionarios!$C$3:$D$66,2,0),"No Valido")</f>
        <v>No Valido</v>
      </c>
      <c r="G166" s="62"/>
      <c r="H166" s="7" t="str">
        <f>+IFERROR(VLOOKUP(I166,Diccionarios!G:J,2,0),"Act. No Ident")</f>
        <v>Act. No Ident</v>
      </c>
      <c r="I166" s="6"/>
      <c r="J166" s="6"/>
      <c r="K166" s="6"/>
      <c r="L166" s="7">
        <f>+SUMIFS(RRHH!$O:$O,RRHH!$H:$H,'Programación Medica'!B166,RRHH!$L:$L,'Programación Medica'!D166)</f>
        <v>0</v>
      </c>
      <c r="M166" s="31">
        <f t="shared" si="87"/>
        <v>0</v>
      </c>
      <c r="N166" s="7">
        <v>22</v>
      </c>
      <c r="O166" s="1">
        <f t="shared" si="65"/>
        <v>0</v>
      </c>
      <c r="P166" s="34">
        <f>IFERROR((IFERROR(VLOOKUP(B166,RRHH!H:U,11,0),0)+IFERROR(VLOOKUP(B166,RRHH!H:U,12,0),0)+IFERROR(VLOOKUP(B166,RRHH!H:U,13,0),0)+IFERROR(VLOOKUP(B166,RRHH!H:U,14,0),0))/5*J166+(251-(IFERROR(VLOOKUP(B166,RRHH!H:U,11,0),0)+IFERROR(VLOOKUP(B166,RRHH!H:U,12,0),0)+IFERROR(VLOOKUP(B166,RRHH!H:U,13,0),0)+IFERROR(VLOOKUP(B166,RRHH!H:U,14,0),0)))/5*(IFERROR(VLOOKUP(B166,RRHH!H:W,15,0),0)+IFERROR(VLOOKUP(B166,RRHH!H:W,16,0),0)+IFERROR(VLOOKUP(B166,RRHH!H:X,17,0),0))/60*J166/N166,0)</f>
        <v>0</v>
      </c>
      <c r="Q166" s="36" t="str">
        <f t="shared" si="88"/>
        <v/>
      </c>
      <c r="R166" s="6"/>
      <c r="S166" t="str">
        <f>+IFERROR(VLOOKUP(H166,Diccionarios!H:I,2,0),"Act. No ident")</f>
        <v>Act. No ident</v>
      </c>
      <c r="T166" s="35" t="str">
        <f>+IFERROR(VLOOKUP(H166,Diccionarios!H:K,4),"No Encontrado")</f>
        <v>No Encontrado</v>
      </c>
      <c r="U166" s="35" t="str">
        <f>+IFERROR(VLOOKUP(F166,Diccionarios!B:E,4),"Seleccione especialidad")</f>
        <v>Esp</v>
      </c>
    </row>
    <row r="167" spans="1:21" x14ac:dyDescent="0.25">
      <c r="A167" s="6"/>
      <c r="B167" s="6"/>
      <c r="C167" s="6"/>
      <c r="D167" s="1"/>
      <c r="E167" s="45" t="str">
        <f>+IFERROR(VLOOKUP(B167,RRHH!H:J,3,0),"RUN No encontrado en RRHH")</f>
        <v>RUN No encontrado en RRHH</v>
      </c>
      <c r="F167" s="7" t="str">
        <f>+IFERROR(VLOOKUP(G167,Diccionarios!$C$3:$D$66,2,0),"No Valido")</f>
        <v>No Valido</v>
      </c>
      <c r="G167" s="62"/>
      <c r="H167" s="7" t="str">
        <f>+IFERROR(VLOOKUP(I167,Diccionarios!G:J,2,0),"Act. No Ident")</f>
        <v>Act. No Ident</v>
      </c>
      <c r="I167" s="6"/>
      <c r="J167" s="6"/>
      <c r="K167" s="6"/>
      <c r="L167" s="7">
        <f>+SUMIFS(RRHH!$O:$O,RRHH!$H:$H,'Programación Medica'!B167,RRHH!$L:$L,'Programación Medica'!D167)</f>
        <v>0</v>
      </c>
      <c r="M167" s="31">
        <f t="shared" ref="M167" si="89">+IFERROR(J167/L167,0)</f>
        <v>0</v>
      </c>
      <c r="N167" s="7">
        <v>22</v>
      </c>
      <c r="O167" s="1">
        <f t="shared" si="65"/>
        <v>0</v>
      </c>
      <c r="P167" s="34">
        <f>IFERROR((IFERROR(VLOOKUP(B167,RRHH!H:U,11,0),0)+IFERROR(VLOOKUP(B167,RRHH!H:U,12,0),0)+IFERROR(VLOOKUP(B167,RRHH!H:U,13,0),0)+IFERROR(VLOOKUP(B167,RRHH!H:U,14,0),0))/5*J167+(251-(IFERROR(VLOOKUP(B167,RRHH!H:U,11,0),0)+IFERROR(VLOOKUP(B167,RRHH!H:U,12,0),0)+IFERROR(VLOOKUP(B167,RRHH!H:U,13,0),0)+IFERROR(VLOOKUP(B167,RRHH!H:U,14,0),0)))/5*(IFERROR(VLOOKUP(B167,RRHH!H:W,15,0),0)+IFERROR(VLOOKUP(B167,RRHH!H:W,16,0),0)+IFERROR(VLOOKUP(B167,RRHH!H:X,17,0),0))/60*J167/N167,0)</f>
        <v>0</v>
      </c>
      <c r="Q167" s="36" t="str">
        <f t="shared" ref="Q167" si="90">+IF(S167="R",IFERROR((J167*50.1-P167)*K167,""),"")</f>
        <v/>
      </c>
      <c r="R167" s="6"/>
      <c r="S167" t="str">
        <f>+IFERROR(VLOOKUP(H167,Diccionarios!H:I,2,0),"Act. No ident")</f>
        <v>Act. No ident</v>
      </c>
      <c r="T167" s="35" t="str">
        <f>+IFERROR(VLOOKUP(H167,Diccionarios!H:K,4),"No Encontrado")</f>
        <v>No Encontrado</v>
      </c>
      <c r="U167" s="35" t="str">
        <f>+IFERROR(VLOOKUP(F167,Diccionarios!B:E,4),"Seleccione especialidad")</f>
        <v>Esp</v>
      </c>
    </row>
    <row r="168" spans="1:21" x14ac:dyDescent="0.25">
      <c r="A168" s="6"/>
      <c r="B168" s="6"/>
      <c r="C168" s="6"/>
      <c r="D168" s="1"/>
      <c r="E168" s="45" t="str">
        <f>+IFERROR(VLOOKUP(B168,RRHH!H:J,3,0),"RUN No encontrado en RRHH")</f>
        <v>RUN No encontrado en RRHH</v>
      </c>
      <c r="F168" s="7" t="str">
        <f>+IFERROR(VLOOKUP(G168,Diccionarios!$C$3:$D$66,2,0),"No Valido")</f>
        <v>No Valido</v>
      </c>
      <c r="G168" s="62"/>
      <c r="H168" s="7" t="str">
        <f>+IFERROR(VLOOKUP(I168,Diccionarios!G:J,2,0),"Act. No Ident")</f>
        <v>Act. No Ident</v>
      </c>
      <c r="I168" s="6"/>
      <c r="J168" s="6"/>
      <c r="K168" s="6"/>
      <c r="L168" s="7">
        <f>+SUMIFS(RRHH!$O:$O,RRHH!$H:$H,'Programación Medica'!B168,RRHH!$L:$L,'Programación Medica'!D168)</f>
        <v>0</v>
      </c>
      <c r="M168" s="31">
        <f t="shared" si="85"/>
        <v>0</v>
      </c>
      <c r="N168" s="7">
        <f>+SUMIF(RRHH!H:H,'Programación Medica'!B168,RRHH!$O:$O)</f>
        <v>0</v>
      </c>
      <c r="O168" s="1">
        <f t="shared" si="65"/>
        <v>0</v>
      </c>
      <c r="P168" s="34">
        <f>IFERROR((IFERROR(VLOOKUP(B168,RRHH!H:U,11,0),0)+IFERROR(VLOOKUP(B168,RRHH!H:U,12,0),0)+IFERROR(VLOOKUP(B168,RRHH!H:U,13,0),0)+IFERROR(VLOOKUP(B168,RRHH!H:U,14,0),0))/5*J168+(251-(IFERROR(VLOOKUP(B168,RRHH!H:U,11,0),0)+IFERROR(VLOOKUP(B168,RRHH!H:U,12,0),0)+IFERROR(VLOOKUP(B168,RRHH!H:U,13,0),0)+IFERROR(VLOOKUP(B168,RRHH!H:U,14,0),0)))/5*(IFERROR(VLOOKUP(B168,RRHH!H:W,15,0),0)+IFERROR(VLOOKUP(B168,RRHH!H:W,16,0),0)+IFERROR(VLOOKUP(B168,RRHH!H:X,17,0),0))/60*J168/N168,0)</f>
        <v>0</v>
      </c>
      <c r="Q168" s="36" t="str">
        <f t="shared" si="86"/>
        <v/>
      </c>
      <c r="R168" s="6"/>
      <c r="S168" t="str">
        <f>+IFERROR(VLOOKUP(H168,Diccionarios!H:I,2,0),"Act. No ident")</f>
        <v>Act. No ident</v>
      </c>
      <c r="T168" s="35" t="str">
        <f>+IFERROR(VLOOKUP(H168,Diccionarios!H:K,4),"No Encontrado")</f>
        <v>No Encontrado</v>
      </c>
      <c r="U168" s="35" t="str">
        <f>+IFERROR(VLOOKUP(F168,Diccionarios!B:E,4),"Seleccione especialidad")</f>
        <v>Esp</v>
      </c>
    </row>
    <row r="169" spans="1:21" x14ac:dyDescent="0.25">
      <c r="A169" s="6"/>
      <c r="B169" s="6"/>
      <c r="C169" s="6"/>
      <c r="D169" s="1"/>
      <c r="E169" s="45" t="str">
        <f>+IFERROR(VLOOKUP(B169,RRHH!H:J,3,0),"RUN No encontrado en RRHH")</f>
        <v>RUN No encontrado en RRHH</v>
      </c>
      <c r="F169" s="7" t="str">
        <f>+IFERROR(VLOOKUP(G169,Diccionarios!$C$3:$D$66,2,0),"No Valido")</f>
        <v>No Valido</v>
      </c>
      <c r="G169" s="62"/>
      <c r="H169" s="7" t="str">
        <f>+IFERROR(VLOOKUP(I169,Diccionarios!G:J,2,0),"Act. No Ident")</f>
        <v>Act. No Ident</v>
      </c>
      <c r="I169" s="6"/>
      <c r="J169" s="6"/>
      <c r="K169" s="6"/>
      <c r="L169" s="7">
        <f>+SUMIFS(RRHH!$O:$O,RRHH!$H:$H,'Programación Medica'!B169,RRHH!$L:$L,'Programación Medica'!D169)</f>
        <v>0</v>
      </c>
      <c r="M169" s="31">
        <f t="shared" ref="M169:M170" si="91">+IFERROR(J169/L169,0)</f>
        <v>0</v>
      </c>
      <c r="N169" s="7">
        <f>+SUMIF(RRHH!H:H,'Programación Medica'!B169,RRHH!$O:$O)</f>
        <v>0</v>
      </c>
      <c r="O169" s="1">
        <f t="shared" si="65"/>
        <v>0</v>
      </c>
      <c r="P169" s="34">
        <f>IFERROR((IFERROR(VLOOKUP(B169,RRHH!H:U,11,0),0)+IFERROR(VLOOKUP(B169,RRHH!H:U,12,0),0)+IFERROR(VLOOKUP(B169,RRHH!H:U,13,0),0)+IFERROR(VLOOKUP(B169,RRHH!H:U,14,0),0))/5*J169+(251-(IFERROR(VLOOKUP(B169,RRHH!H:U,11,0),0)+IFERROR(VLOOKUP(B169,RRHH!H:U,12,0),0)+IFERROR(VLOOKUP(B169,RRHH!H:U,13,0),0)+IFERROR(VLOOKUP(B169,RRHH!H:U,14,0),0)))/5*(IFERROR(VLOOKUP(B169,RRHH!H:W,15,0),0)+IFERROR(VLOOKUP(B169,RRHH!H:W,16,0),0)+IFERROR(VLOOKUP(B169,RRHH!H:X,17,0),0))/60*J169/N169,0)</f>
        <v>0</v>
      </c>
      <c r="Q169" s="36" t="str">
        <f t="shared" ref="Q169:Q170" si="92">+IF(S169="R",IFERROR((J169*50.1-P169)*K169,""),"")</f>
        <v/>
      </c>
      <c r="R169" s="6"/>
      <c r="S169" t="str">
        <f>+IFERROR(VLOOKUP(H169,Diccionarios!H:I,2,0),"Act. No ident")</f>
        <v>Act. No ident</v>
      </c>
      <c r="T169" s="35" t="str">
        <f>+IFERROR(VLOOKUP(H169,Diccionarios!H:K,4),"No Encontrado")</f>
        <v>No Encontrado</v>
      </c>
      <c r="U169" s="35" t="str">
        <f>+IFERROR(VLOOKUP(F169,Diccionarios!B:E,4),"Seleccione especialidad")</f>
        <v>Esp</v>
      </c>
    </row>
    <row r="170" spans="1:21" x14ac:dyDescent="0.25">
      <c r="A170" s="6"/>
      <c r="B170" s="6"/>
      <c r="C170" s="6"/>
      <c r="D170" s="1"/>
      <c r="E170" s="45" t="str">
        <f>+IFERROR(VLOOKUP(B170,RRHH!H:J,3,0),"RUN No encontrado en RRHH")</f>
        <v>RUN No encontrado en RRHH</v>
      </c>
      <c r="F170" s="7" t="str">
        <f>+IFERROR(VLOOKUP(G170,Diccionarios!$C$3:$D$66,2,0),"No Valido")</f>
        <v>No Valido</v>
      </c>
      <c r="G170" s="62"/>
      <c r="H170" s="7" t="str">
        <f>+IFERROR(VLOOKUP(I170,Diccionarios!G:J,2,0),"Act. No Ident")</f>
        <v>Act. No Ident</v>
      </c>
      <c r="I170" s="6"/>
      <c r="J170" s="6"/>
      <c r="K170" s="6"/>
      <c r="L170" s="7">
        <f>+SUMIFS(RRHH!$O:$O,RRHH!$H:$H,'Programación Medica'!B170,RRHH!$L:$L,'Programación Medica'!D170)</f>
        <v>0</v>
      </c>
      <c r="M170" s="31">
        <f t="shared" si="91"/>
        <v>0</v>
      </c>
      <c r="N170" s="7">
        <v>22</v>
      </c>
      <c r="O170" s="1">
        <f t="shared" si="65"/>
        <v>0</v>
      </c>
      <c r="P170" s="34">
        <f>IFERROR((IFERROR(VLOOKUP(B170,RRHH!H:U,11,0),0)+IFERROR(VLOOKUP(B170,RRHH!H:U,12,0),0)+IFERROR(VLOOKUP(B170,RRHH!H:U,13,0),0)+IFERROR(VLOOKUP(B170,RRHH!H:U,14,0),0))/5*J170+(251-(IFERROR(VLOOKUP(B170,RRHH!H:U,11,0),0)+IFERROR(VLOOKUP(B170,RRHH!H:U,12,0),0)+IFERROR(VLOOKUP(B170,RRHH!H:U,13,0),0)+IFERROR(VLOOKUP(B170,RRHH!H:U,14,0),0)))/5*(IFERROR(VLOOKUP(B170,RRHH!H:W,15,0),0)+IFERROR(VLOOKUP(B170,RRHH!H:W,16,0),0)+IFERROR(VLOOKUP(B170,RRHH!H:X,17,0),0))/60*J170/N170,0)</f>
        <v>0</v>
      </c>
      <c r="Q170" s="36" t="str">
        <f t="shared" si="92"/>
        <v/>
      </c>
      <c r="R170" s="6"/>
      <c r="S170" t="str">
        <f>+IFERROR(VLOOKUP(H170,Diccionarios!H:I,2,0),"Act. No ident")</f>
        <v>Act. No ident</v>
      </c>
      <c r="T170" s="35" t="str">
        <f>+IFERROR(VLOOKUP(H170,Diccionarios!H:K,4),"No Encontrado")</f>
        <v>No Encontrado</v>
      </c>
      <c r="U170" s="35" t="str">
        <f>+IFERROR(VLOOKUP(F170,Diccionarios!B:E,4),"Seleccione especialidad")</f>
        <v>Esp</v>
      </c>
    </row>
    <row r="171" spans="1:21" x14ac:dyDescent="0.25">
      <c r="A171" s="6"/>
      <c r="B171" s="6"/>
      <c r="C171" s="6"/>
      <c r="D171" s="1"/>
      <c r="E171" s="45" t="str">
        <f>+IFERROR(VLOOKUP(B171,RRHH!H:J,3,0),"RUN No encontrado en RRHH")</f>
        <v>RUN No encontrado en RRHH</v>
      </c>
      <c r="F171" s="7" t="str">
        <f>+IFERROR(VLOOKUP(G171,Diccionarios!$C$3:$D$66,2,0),"No Valido")</f>
        <v>No Valido</v>
      </c>
      <c r="G171" s="62"/>
      <c r="H171" s="7" t="str">
        <f>+IFERROR(VLOOKUP(I171,Diccionarios!G:J,2,0),"Act. No Ident")</f>
        <v>Act. No Ident</v>
      </c>
      <c r="I171" s="6"/>
      <c r="J171" s="6"/>
      <c r="K171" s="6"/>
      <c r="L171" s="7">
        <f>+SUMIFS(RRHH!$O:$O,RRHH!$H:$H,'Programación Medica'!B171,RRHH!$L:$L,'Programación Medica'!D171)</f>
        <v>0</v>
      </c>
      <c r="M171" s="31">
        <f t="shared" ref="M171:M173" si="93">+IFERROR(J171/L171,0)</f>
        <v>0</v>
      </c>
      <c r="N171" s="7">
        <v>22</v>
      </c>
      <c r="O171" s="1">
        <f t="shared" si="65"/>
        <v>0</v>
      </c>
      <c r="P171" s="34">
        <f>IFERROR((IFERROR(VLOOKUP(B171,RRHH!H:U,11,0),0)+IFERROR(VLOOKUP(B171,RRHH!H:U,12,0),0)+IFERROR(VLOOKUP(B171,RRHH!H:U,13,0),0)+IFERROR(VLOOKUP(B171,RRHH!H:U,14,0),0))/5*J171+(251-(IFERROR(VLOOKUP(B171,RRHH!H:U,11,0),0)+IFERROR(VLOOKUP(B171,RRHH!H:U,12,0),0)+IFERROR(VLOOKUP(B171,RRHH!H:U,13,0),0)+IFERROR(VLOOKUP(B171,RRHH!H:U,14,0),0)))/5*(IFERROR(VLOOKUP(B171,RRHH!H:W,15,0),0)+IFERROR(VLOOKUP(B171,RRHH!H:W,16,0),0)+IFERROR(VLOOKUP(B171,RRHH!H:X,17,0),0))/60*J171/N171,0)</f>
        <v>0</v>
      </c>
      <c r="Q171" s="36" t="str">
        <f t="shared" ref="Q171:Q173" si="94">+IF(S171="R",IFERROR((J171*50.1-P171)*K171,""),"")</f>
        <v/>
      </c>
      <c r="R171" s="6"/>
      <c r="S171" t="str">
        <f>+IFERROR(VLOOKUP(H171,Diccionarios!H:I,2,0),"Act. No ident")</f>
        <v>Act. No ident</v>
      </c>
      <c r="T171" s="35" t="str">
        <f>+IFERROR(VLOOKUP(H171,Diccionarios!H:K,4),"No Encontrado")</f>
        <v>No Encontrado</v>
      </c>
      <c r="U171" s="35" t="str">
        <f>+IFERROR(VLOOKUP(F171,Diccionarios!B:E,4),"Seleccione especialidad")</f>
        <v>Esp</v>
      </c>
    </row>
    <row r="172" spans="1:21" x14ac:dyDescent="0.25">
      <c r="A172" s="6"/>
      <c r="B172" s="6"/>
      <c r="C172" s="6"/>
      <c r="D172" s="1"/>
      <c r="E172" s="45" t="str">
        <f>+IFERROR(VLOOKUP(B172,RRHH!H:J,3,0),"RUN No encontrado en RRHH")</f>
        <v>RUN No encontrado en RRHH</v>
      </c>
      <c r="F172" s="7" t="str">
        <f>+IFERROR(VLOOKUP(G172,Diccionarios!$C$3:$D$66,2,0),"No Valido")</f>
        <v>No Valido</v>
      </c>
      <c r="G172" s="62"/>
      <c r="H172" s="7" t="str">
        <f>+IFERROR(VLOOKUP(I172,Diccionarios!G:J,2,0),"Act. No Ident")</f>
        <v>Act. No Ident</v>
      </c>
      <c r="I172" s="6"/>
      <c r="J172" s="6"/>
      <c r="K172" s="6"/>
      <c r="L172" s="7">
        <f>+SUMIFS(RRHH!$O:$O,RRHH!$H:$H,'Programación Medica'!B172,RRHH!$L:$L,'Programación Medica'!D172)</f>
        <v>0</v>
      </c>
      <c r="M172" s="31">
        <f t="shared" si="93"/>
        <v>0</v>
      </c>
      <c r="N172" s="7">
        <v>22</v>
      </c>
      <c r="O172" s="1">
        <f t="shared" si="65"/>
        <v>0</v>
      </c>
      <c r="P172" s="34">
        <f>IFERROR((IFERROR(VLOOKUP(B172,RRHH!H:U,11,0),0)+IFERROR(VLOOKUP(B172,RRHH!H:U,12,0),0)+IFERROR(VLOOKUP(B172,RRHH!H:U,13,0),0)+IFERROR(VLOOKUP(B172,RRHH!H:U,14,0),0))/5*J172+(251-(IFERROR(VLOOKUP(B172,RRHH!H:U,11,0),0)+IFERROR(VLOOKUP(B172,RRHH!H:U,12,0),0)+IFERROR(VLOOKUP(B172,RRHH!H:U,13,0),0)+IFERROR(VLOOKUP(B172,RRHH!H:U,14,0),0)))/5*(IFERROR(VLOOKUP(B172,RRHH!H:W,15,0),0)+IFERROR(VLOOKUP(B172,RRHH!H:W,16,0),0)+IFERROR(VLOOKUP(B172,RRHH!H:X,17,0),0))/60*J172/N172,0)</f>
        <v>0</v>
      </c>
      <c r="Q172" s="36" t="str">
        <f t="shared" si="94"/>
        <v/>
      </c>
      <c r="R172" s="6"/>
      <c r="S172" t="str">
        <f>+IFERROR(VLOOKUP(H172,Diccionarios!H:I,2,0),"Act. No ident")</f>
        <v>Act. No ident</v>
      </c>
      <c r="T172" s="35" t="str">
        <f>+IFERROR(VLOOKUP(H172,Diccionarios!H:K,4),"No Encontrado")</f>
        <v>No Encontrado</v>
      </c>
      <c r="U172" s="35" t="str">
        <f>+IFERROR(VLOOKUP(F172,Diccionarios!B:E,4),"Seleccione especialidad")</f>
        <v>Esp</v>
      </c>
    </row>
    <row r="173" spans="1:21" x14ac:dyDescent="0.25">
      <c r="A173" s="6"/>
      <c r="B173" s="6"/>
      <c r="C173" s="6"/>
      <c r="D173" s="1"/>
      <c r="E173" s="45" t="str">
        <f>+IFERROR(VLOOKUP(B173,RRHH!H:J,3,0),"RUN No encontrado en RRHH")</f>
        <v>RUN No encontrado en RRHH</v>
      </c>
      <c r="F173" s="7" t="str">
        <f>+IFERROR(VLOOKUP(G173,Diccionarios!$C$3:$D$66,2,0),"No Valido")</f>
        <v>No Valido</v>
      </c>
      <c r="G173" s="62"/>
      <c r="H173" s="7" t="str">
        <f>+IFERROR(VLOOKUP(I173,Diccionarios!G:J,2,0),"Act. No Ident")</f>
        <v>Act. No Ident</v>
      </c>
      <c r="I173" s="6"/>
      <c r="J173" s="6"/>
      <c r="K173" s="6"/>
      <c r="L173" s="7">
        <f>+SUMIFS(RRHH!$O:$O,RRHH!$H:$H,'Programación Medica'!B173,RRHH!$L:$L,'Programación Medica'!D173)</f>
        <v>0</v>
      </c>
      <c r="M173" s="31">
        <f t="shared" si="93"/>
        <v>0</v>
      </c>
      <c r="N173" s="7">
        <v>22</v>
      </c>
      <c r="O173" s="1">
        <f t="shared" si="65"/>
        <v>0</v>
      </c>
      <c r="P173" s="34">
        <f>IFERROR((IFERROR(VLOOKUP(B173,RRHH!H:U,11,0),0)+IFERROR(VLOOKUP(B173,RRHH!H:U,12,0),0)+IFERROR(VLOOKUP(B173,RRHH!H:U,13,0),0)+IFERROR(VLOOKUP(B173,RRHH!H:U,14,0),0))/5*J173+(251-(IFERROR(VLOOKUP(B173,RRHH!H:U,11,0),0)+IFERROR(VLOOKUP(B173,RRHH!H:U,12,0),0)+IFERROR(VLOOKUP(B173,RRHH!H:U,13,0),0)+IFERROR(VLOOKUP(B173,RRHH!H:U,14,0),0)))/5*(IFERROR(VLOOKUP(B173,RRHH!H:W,15,0),0)+IFERROR(VLOOKUP(B173,RRHH!H:W,16,0),0)+IFERROR(VLOOKUP(B173,RRHH!H:X,17,0),0))/60*J173/N173,0)</f>
        <v>0</v>
      </c>
      <c r="Q173" s="36" t="str">
        <f t="shared" si="94"/>
        <v/>
      </c>
      <c r="R173" s="6"/>
      <c r="S173" t="str">
        <f>+IFERROR(VLOOKUP(H173,Diccionarios!H:I,2,0),"Act. No ident")</f>
        <v>Act. No ident</v>
      </c>
      <c r="T173" s="35" t="str">
        <f>+IFERROR(VLOOKUP(H173,Diccionarios!H:K,4),"No Encontrado")</f>
        <v>No Encontrado</v>
      </c>
      <c r="U173" s="35" t="str">
        <f>+IFERROR(VLOOKUP(F173,Diccionarios!B:E,4),"Seleccione especialidad")</f>
        <v>Esp</v>
      </c>
    </row>
    <row r="174" spans="1:21" x14ac:dyDescent="0.25">
      <c r="A174" s="6"/>
      <c r="B174" s="6"/>
      <c r="C174" s="6"/>
      <c r="D174" s="1"/>
      <c r="E174" s="45" t="str">
        <f>+IFERROR(VLOOKUP(B174,RRHH!H:J,3,0),"RUN No encontrado en RRHH")</f>
        <v>RUN No encontrado en RRHH</v>
      </c>
      <c r="F174" s="7" t="str">
        <f>+IFERROR(VLOOKUP(G174,Diccionarios!$C$3:$D$66,2,0),"No Valido")</f>
        <v>No Valido</v>
      </c>
      <c r="G174" s="62"/>
      <c r="H174" s="7" t="str">
        <f>+IFERROR(VLOOKUP(I174,Diccionarios!G:J,2,0),"Act. No Ident")</f>
        <v>Act. No Ident</v>
      </c>
      <c r="I174" s="6"/>
      <c r="J174" s="6"/>
      <c r="K174" s="6"/>
      <c r="L174" s="7">
        <f>+SUMIFS(RRHH!$O:$O,RRHH!$H:$H,'Programación Medica'!B174,RRHH!$L:$L,'Programación Medica'!D174)</f>
        <v>0</v>
      </c>
      <c r="M174" s="31">
        <f t="shared" ref="M174:M204" si="95">+IFERROR(J174/L174,0)</f>
        <v>0</v>
      </c>
      <c r="N174" s="7">
        <v>22</v>
      </c>
      <c r="O174" s="1">
        <f t="shared" si="65"/>
        <v>0</v>
      </c>
      <c r="P174" s="34">
        <f>IFERROR((IFERROR(VLOOKUP(B174,RRHH!H:U,11,0),0)+IFERROR(VLOOKUP(B174,RRHH!H:U,12,0),0)+IFERROR(VLOOKUP(B174,RRHH!H:U,13,0),0)+IFERROR(VLOOKUP(B174,RRHH!H:U,14,0),0))/5*J174+(251-(IFERROR(VLOOKUP(B174,RRHH!H:U,11,0),0)+IFERROR(VLOOKUP(B174,RRHH!H:U,12,0),0)+IFERROR(VLOOKUP(B174,RRHH!H:U,13,0),0)+IFERROR(VLOOKUP(B174,RRHH!H:U,14,0),0)))/5*(IFERROR(VLOOKUP(B174,RRHH!H:W,15,0),0)+IFERROR(VLOOKUP(B174,RRHH!H:W,16,0),0)+IFERROR(VLOOKUP(B174,RRHH!H:X,17,0),0))/60*J174/N174,0)</f>
        <v>0</v>
      </c>
      <c r="Q174" s="36" t="str">
        <f t="shared" ref="Q174:Q204" si="96">+IF(S174="R",IFERROR((J174*50.1-P174)*K174,""),"")</f>
        <v/>
      </c>
      <c r="R174" s="6"/>
      <c r="S174" t="str">
        <f>+IFERROR(VLOOKUP(H174,Diccionarios!H:I,2,0),"Act. No ident")</f>
        <v>Act. No ident</v>
      </c>
      <c r="T174" s="35" t="str">
        <f>+IFERROR(VLOOKUP(H174,Diccionarios!H:K,4),"No Encontrado")</f>
        <v>No Encontrado</v>
      </c>
      <c r="U174" s="35" t="str">
        <f>+IFERROR(VLOOKUP(F174,Diccionarios!B:E,4),"Seleccione especialidad")</f>
        <v>Esp</v>
      </c>
    </row>
    <row r="175" spans="1:21" x14ac:dyDescent="0.25">
      <c r="A175" s="6"/>
      <c r="B175" s="6"/>
      <c r="C175" s="6"/>
      <c r="D175" s="1"/>
      <c r="E175" s="45" t="str">
        <f>+IFERROR(VLOOKUP(B175,RRHH!H:J,3,0),"RUN No encontrado en RRHH")</f>
        <v>RUN No encontrado en RRHH</v>
      </c>
      <c r="F175" s="7" t="str">
        <f>+IFERROR(VLOOKUP(G175,Diccionarios!$C$3:$D$66,2,0),"No Valido")</f>
        <v>No Valido</v>
      </c>
      <c r="G175" s="62"/>
      <c r="H175" s="7" t="str">
        <f>+IFERROR(VLOOKUP(I175,Diccionarios!G:J,2,0),"Act. No Ident")</f>
        <v>Act. No Ident</v>
      </c>
      <c r="I175" s="6"/>
      <c r="J175" s="6"/>
      <c r="K175" s="6"/>
      <c r="L175" s="7">
        <f>+SUMIFS(RRHH!$O:$O,RRHH!$H:$H,'Programación Medica'!B175,RRHH!$L:$L,'Programación Medica'!D175)</f>
        <v>0</v>
      </c>
      <c r="M175" s="31">
        <f t="shared" si="95"/>
        <v>0</v>
      </c>
      <c r="N175" s="7">
        <v>22</v>
      </c>
      <c r="O175" s="1">
        <f t="shared" si="65"/>
        <v>0</v>
      </c>
      <c r="P175" s="34">
        <f>IFERROR((IFERROR(VLOOKUP(B175,RRHH!H:U,11,0),0)+IFERROR(VLOOKUP(B175,RRHH!H:U,12,0),0)+IFERROR(VLOOKUP(B175,RRHH!H:U,13,0),0)+IFERROR(VLOOKUP(B175,RRHH!H:U,14,0),0))/5*J175+(251-(IFERROR(VLOOKUP(B175,RRHH!H:U,11,0),0)+IFERROR(VLOOKUP(B175,RRHH!H:U,12,0),0)+IFERROR(VLOOKUP(B175,RRHH!H:U,13,0),0)+IFERROR(VLOOKUP(B175,RRHH!H:U,14,0),0)))/5*(IFERROR(VLOOKUP(B175,RRHH!H:W,15,0),0)+IFERROR(VLOOKUP(B175,RRHH!H:W,16,0),0)+IFERROR(VLOOKUP(B175,RRHH!H:X,17,0),0))/60*J175/N175,0)</f>
        <v>0</v>
      </c>
      <c r="Q175" s="36" t="str">
        <f t="shared" si="96"/>
        <v/>
      </c>
      <c r="R175" s="6"/>
      <c r="S175" t="str">
        <f>+IFERROR(VLOOKUP(H175,Diccionarios!H:I,2,0),"Act. No ident")</f>
        <v>Act. No ident</v>
      </c>
      <c r="T175" s="35" t="str">
        <f>+IFERROR(VLOOKUP(H175,Diccionarios!H:K,4),"No Encontrado")</f>
        <v>No Encontrado</v>
      </c>
      <c r="U175" s="35" t="str">
        <f>+IFERROR(VLOOKUP(F175,Diccionarios!B:E,4),"Seleccione especialidad")</f>
        <v>Esp</v>
      </c>
    </row>
    <row r="176" spans="1:21" x14ac:dyDescent="0.25">
      <c r="A176" s="6"/>
      <c r="B176" s="6"/>
      <c r="C176" s="6"/>
      <c r="D176" s="1"/>
      <c r="E176" s="45" t="str">
        <f>+IFERROR(VLOOKUP(B176,RRHH!H:J,3,0),"RUN No encontrado en RRHH")</f>
        <v>RUN No encontrado en RRHH</v>
      </c>
      <c r="F176" s="7" t="str">
        <f>+IFERROR(VLOOKUP(G176,Diccionarios!$C$3:$D$66,2,0),"No Valido")</f>
        <v>No Valido</v>
      </c>
      <c r="G176" s="62"/>
      <c r="H176" s="7" t="str">
        <f>+IFERROR(VLOOKUP(I176,Diccionarios!G:J,2,0),"Act. No Ident")</f>
        <v>Act. No Ident</v>
      </c>
      <c r="I176" s="6"/>
      <c r="J176" s="6"/>
      <c r="K176" s="6"/>
      <c r="L176" s="7">
        <f>+SUMIFS(RRHH!$O:$O,RRHH!$H:$H,'Programación Medica'!B176,RRHH!$L:$L,'Programación Medica'!D176)</f>
        <v>0</v>
      </c>
      <c r="M176" s="31">
        <f t="shared" si="95"/>
        <v>0</v>
      </c>
      <c r="N176" s="7">
        <v>22</v>
      </c>
      <c r="O176" s="1">
        <f t="shared" si="65"/>
        <v>0</v>
      </c>
      <c r="P176" s="34">
        <f>IFERROR((IFERROR(VLOOKUP(B176,RRHH!H:U,11,0),0)+IFERROR(VLOOKUP(B176,RRHH!H:U,12,0),0)+IFERROR(VLOOKUP(B176,RRHH!H:U,13,0),0)+IFERROR(VLOOKUP(B176,RRHH!H:U,14,0),0))/5*J176+(251-(IFERROR(VLOOKUP(B176,RRHH!H:U,11,0),0)+IFERROR(VLOOKUP(B176,RRHH!H:U,12,0),0)+IFERROR(VLOOKUP(B176,RRHH!H:U,13,0),0)+IFERROR(VLOOKUP(B176,RRHH!H:U,14,0),0)))/5*(IFERROR(VLOOKUP(B176,RRHH!H:W,15,0),0)+IFERROR(VLOOKUP(B176,RRHH!H:W,16,0),0)+IFERROR(VLOOKUP(B176,RRHH!H:X,17,0),0))/60*J176/N176,0)</f>
        <v>0</v>
      </c>
      <c r="Q176" s="36" t="str">
        <f t="shared" si="96"/>
        <v/>
      </c>
      <c r="R176" s="6"/>
      <c r="S176" t="str">
        <f>+IFERROR(VLOOKUP(H176,Diccionarios!H:I,2,0),"Act. No ident")</f>
        <v>Act. No ident</v>
      </c>
      <c r="T176" s="35" t="str">
        <f>+IFERROR(VLOOKUP(H176,Diccionarios!H:K,4),"No Encontrado")</f>
        <v>No Encontrado</v>
      </c>
      <c r="U176" s="35" t="str">
        <f>+IFERROR(VLOOKUP(F176,Diccionarios!B:E,4),"Seleccione especialidad")</f>
        <v>Esp</v>
      </c>
    </row>
    <row r="177" spans="1:21" x14ac:dyDescent="0.25">
      <c r="A177" s="6"/>
      <c r="B177" s="6"/>
      <c r="C177" s="6"/>
      <c r="D177" s="1"/>
      <c r="E177" s="45" t="str">
        <f>+IFERROR(VLOOKUP(B177,RRHH!H:J,3,0),"RUN No encontrado en RRHH")</f>
        <v>RUN No encontrado en RRHH</v>
      </c>
      <c r="F177" s="7" t="str">
        <f>+IFERROR(VLOOKUP(G177,Diccionarios!$C$3:$D$66,2,0),"No Valido")</f>
        <v>No Valido</v>
      </c>
      <c r="G177" s="62"/>
      <c r="H177" s="7" t="str">
        <f>+IFERROR(VLOOKUP(I177,Diccionarios!G:J,2,0),"Act. No Ident")</f>
        <v>Act. No Ident</v>
      </c>
      <c r="I177" s="6"/>
      <c r="J177" s="6"/>
      <c r="K177" s="6"/>
      <c r="L177" s="7">
        <f>+SUMIFS(RRHH!$O:$O,RRHH!$H:$H,'Programación Medica'!B177,RRHH!$L:$L,'Programación Medica'!D177)</f>
        <v>0</v>
      </c>
      <c r="M177" s="31">
        <f t="shared" ref="M177" si="97">+IFERROR(J177/L177,0)</f>
        <v>0</v>
      </c>
      <c r="N177" s="7">
        <v>22</v>
      </c>
      <c r="O177" s="1">
        <f t="shared" si="65"/>
        <v>0</v>
      </c>
      <c r="P177" s="34">
        <f>IFERROR((IFERROR(VLOOKUP(B177,RRHH!H:U,11,0),0)+IFERROR(VLOOKUP(B177,RRHH!H:U,12,0),0)+IFERROR(VLOOKUP(B177,RRHH!H:U,13,0),0)+IFERROR(VLOOKUP(B177,RRHH!H:U,14,0),0))/5*J177+(251-(IFERROR(VLOOKUP(B177,RRHH!H:U,11,0),0)+IFERROR(VLOOKUP(B177,RRHH!H:U,12,0),0)+IFERROR(VLOOKUP(B177,RRHH!H:U,13,0),0)+IFERROR(VLOOKUP(B177,RRHH!H:U,14,0),0)))/5*(IFERROR(VLOOKUP(B177,RRHH!H:W,15,0),0)+IFERROR(VLOOKUP(B177,RRHH!H:W,16,0),0)+IFERROR(VLOOKUP(B177,RRHH!H:X,17,0),0))/60*J177/N177,0)</f>
        <v>0</v>
      </c>
      <c r="Q177" s="36" t="str">
        <f t="shared" ref="Q177" si="98">+IF(S177="R",IFERROR((J177*50.1-P177)*K177,""),"")</f>
        <v/>
      </c>
      <c r="R177" s="6"/>
      <c r="S177" t="str">
        <f>+IFERROR(VLOOKUP(H177,Diccionarios!H:I,2,0),"Act. No ident")</f>
        <v>Act. No ident</v>
      </c>
      <c r="T177" s="35" t="str">
        <f>+IFERROR(VLOOKUP(H177,Diccionarios!H:K,4),"No Encontrado")</f>
        <v>No Encontrado</v>
      </c>
      <c r="U177" s="35" t="str">
        <f>+IFERROR(VLOOKUP(F177,Diccionarios!B:E,4),"Seleccione especialidad")</f>
        <v>Esp</v>
      </c>
    </row>
    <row r="178" spans="1:21" x14ac:dyDescent="0.25">
      <c r="A178" s="6"/>
      <c r="B178" s="6"/>
      <c r="C178" s="6"/>
      <c r="D178" s="1"/>
      <c r="E178" s="45" t="str">
        <f>+IFERROR(VLOOKUP(B178,RRHH!H:J,3,0),"RUN No encontrado en RRHH")</f>
        <v>RUN No encontrado en RRHH</v>
      </c>
      <c r="F178" s="7" t="str">
        <f>+IFERROR(VLOOKUP(G178,Diccionarios!$C$3:$D$66,2,0),"No Valido")</f>
        <v>No Valido</v>
      </c>
      <c r="G178" s="62"/>
      <c r="H178" s="7" t="str">
        <f>+IFERROR(VLOOKUP(I178,Diccionarios!G:J,2,0),"Act. No Ident")</f>
        <v>Act. No Ident</v>
      </c>
      <c r="I178" s="6"/>
      <c r="J178" s="6"/>
      <c r="K178" s="6"/>
      <c r="L178" s="7">
        <f>+SUMIFS(RRHH!$O:$O,RRHH!$H:$H,'Programación Medica'!B178,RRHH!$L:$L,'Programación Medica'!D178)</f>
        <v>0</v>
      </c>
      <c r="M178" s="31">
        <f t="shared" si="95"/>
        <v>0</v>
      </c>
      <c r="N178" s="7">
        <v>22</v>
      </c>
      <c r="O178" s="1">
        <f t="shared" si="65"/>
        <v>0</v>
      </c>
      <c r="P178" s="34">
        <f>IFERROR((IFERROR(VLOOKUP(B178,RRHH!H:U,11,0),0)+IFERROR(VLOOKUP(B178,RRHH!H:U,12,0),0)+IFERROR(VLOOKUP(B178,RRHH!H:U,13,0),0)+IFERROR(VLOOKUP(B178,RRHH!H:U,14,0),0))/5*J178+(251-(IFERROR(VLOOKUP(B178,RRHH!H:U,11,0),0)+IFERROR(VLOOKUP(B178,RRHH!H:U,12,0),0)+IFERROR(VLOOKUP(B178,RRHH!H:U,13,0),0)+IFERROR(VLOOKUP(B178,RRHH!H:U,14,0),0)))/5*(IFERROR(VLOOKUP(B178,RRHH!H:W,15,0),0)+IFERROR(VLOOKUP(B178,RRHH!H:W,16,0),0)+IFERROR(VLOOKUP(B178,RRHH!H:X,17,0),0))/60*J178/N178,0)</f>
        <v>0</v>
      </c>
      <c r="Q178" s="36" t="str">
        <f t="shared" si="96"/>
        <v/>
      </c>
      <c r="R178" s="6"/>
      <c r="S178" t="str">
        <f>+IFERROR(VLOOKUP(H178,Diccionarios!H:I,2,0),"Act. No ident")</f>
        <v>Act. No ident</v>
      </c>
      <c r="T178" s="35" t="str">
        <f>+IFERROR(VLOOKUP(H178,Diccionarios!H:K,4),"No Encontrado")</f>
        <v>No Encontrado</v>
      </c>
      <c r="U178" s="35" t="str">
        <f>+IFERROR(VLOOKUP(F178,Diccionarios!B:E,4),"Seleccione especialidad")</f>
        <v>Esp</v>
      </c>
    </row>
    <row r="179" spans="1:21" x14ac:dyDescent="0.25">
      <c r="A179" s="6"/>
      <c r="B179" s="6"/>
      <c r="C179" s="6"/>
      <c r="D179" s="1"/>
      <c r="E179" s="45" t="str">
        <f>+IFERROR(VLOOKUP(B179,RRHH!H:J,3,0),"RUN No encontrado en RRHH")</f>
        <v>RUN No encontrado en RRHH</v>
      </c>
      <c r="F179" s="7" t="str">
        <f>+IFERROR(VLOOKUP(G179,Diccionarios!$C$3:$D$66,2,0),"No Valido")</f>
        <v>No Valido</v>
      </c>
      <c r="G179" s="62"/>
      <c r="H179" s="7" t="str">
        <f>+IFERROR(VLOOKUP(I179,Diccionarios!G:J,2,0),"Act. No Ident")</f>
        <v>Act. No Ident</v>
      </c>
      <c r="I179" s="6"/>
      <c r="J179" s="6"/>
      <c r="K179" s="6"/>
      <c r="L179" s="7">
        <f>+SUMIFS(RRHH!$O:$O,RRHH!$H:$H,'Programación Medica'!B179,RRHH!$L:$L,'Programación Medica'!D179)</f>
        <v>0</v>
      </c>
      <c r="M179" s="31">
        <f t="shared" si="95"/>
        <v>0</v>
      </c>
      <c r="N179" s="7">
        <v>22</v>
      </c>
      <c r="O179" s="1">
        <f t="shared" si="65"/>
        <v>0</v>
      </c>
      <c r="P179" s="34">
        <f>IFERROR((IFERROR(VLOOKUP(B179,RRHH!H:U,11,0),0)+IFERROR(VLOOKUP(B179,RRHH!H:U,12,0),0)+IFERROR(VLOOKUP(B179,RRHH!H:U,13,0),0)+IFERROR(VLOOKUP(B179,RRHH!H:U,14,0),0))/5*J179+(251-(IFERROR(VLOOKUP(B179,RRHH!H:U,11,0),0)+IFERROR(VLOOKUP(B179,RRHH!H:U,12,0),0)+IFERROR(VLOOKUP(B179,RRHH!H:U,13,0),0)+IFERROR(VLOOKUP(B179,RRHH!H:U,14,0),0)))/5*(IFERROR(VLOOKUP(B179,RRHH!H:W,15,0),0)+IFERROR(VLOOKUP(B179,RRHH!H:W,16,0),0)+IFERROR(VLOOKUP(B179,RRHH!H:X,17,0),0))/60*J179/N179,0)</f>
        <v>0</v>
      </c>
      <c r="Q179" s="36" t="str">
        <f t="shared" si="96"/>
        <v/>
      </c>
      <c r="R179" s="6"/>
      <c r="S179" t="str">
        <f>+IFERROR(VLOOKUP(H179,Diccionarios!H:I,2,0),"Act. No ident")</f>
        <v>Act. No ident</v>
      </c>
      <c r="T179" s="35" t="str">
        <f>+IFERROR(VLOOKUP(H179,Diccionarios!H:K,4),"No Encontrado")</f>
        <v>No Encontrado</v>
      </c>
      <c r="U179" s="35" t="str">
        <f>+IFERROR(VLOOKUP(F179,Diccionarios!B:E,4),"Seleccione especialidad")</f>
        <v>Esp</v>
      </c>
    </row>
    <row r="180" spans="1:21" x14ac:dyDescent="0.25">
      <c r="A180" s="6"/>
      <c r="B180" s="6"/>
      <c r="C180" s="6"/>
      <c r="D180" s="1"/>
      <c r="E180" s="45" t="str">
        <f>+IFERROR(VLOOKUP(B180,RRHH!H:J,3,0),"RUN No encontrado en RRHH")</f>
        <v>RUN No encontrado en RRHH</v>
      </c>
      <c r="F180" s="7" t="str">
        <f>+IFERROR(VLOOKUP(G180,Diccionarios!$C$3:$D$66,2,0),"No Valido")</f>
        <v>No Valido</v>
      </c>
      <c r="G180" s="62"/>
      <c r="H180" s="7" t="str">
        <f>+IFERROR(VLOOKUP(I180,Diccionarios!G:J,2,0),"Act. No Ident")</f>
        <v>Act. No Ident</v>
      </c>
      <c r="I180" s="6"/>
      <c r="J180" s="6"/>
      <c r="K180" s="6"/>
      <c r="L180" s="7">
        <f>+SUMIFS(RRHH!$O:$O,RRHH!$H:$H,'Programación Medica'!B180,RRHH!$L:$L,'Programación Medica'!D180)</f>
        <v>0</v>
      </c>
      <c r="M180" s="31">
        <f t="shared" si="95"/>
        <v>0</v>
      </c>
      <c r="N180" s="7">
        <v>22</v>
      </c>
      <c r="O180" s="1">
        <f t="shared" si="65"/>
        <v>0</v>
      </c>
      <c r="P180" s="34">
        <f>IFERROR((IFERROR(VLOOKUP(B180,RRHH!H:U,11,0),0)+IFERROR(VLOOKUP(B180,RRHH!H:U,12,0),0)+IFERROR(VLOOKUP(B180,RRHH!H:U,13,0),0)+IFERROR(VLOOKUP(B180,RRHH!H:U,14,0),0))/5*J180+(251-(IFERROR(VLOOKUP(B180,RRHH!H:U,11,0),0)+IFERROR(VLOOKUP(B180,RRHH!H:U,12,0),0)+IFERROR(VLOOKUP(B180,RRHH!H:U,13,0),0)+IFERROR(VLOOKUP(B180,RRHH!H:U,14,0),0)))/5*(IFERROR(VLOOKUP(B180,RRHH!H:W,15,0),0)+IFERROR(VLOOKUP(B180,RRHH!H:W,16,0),0)+IFERROR(VLOOKUP(B180,RRHH!H:X,17,0),0))/60*J180/N180,0)</f>
        <v>0</v>
      </c>
      <c r="Q180" s="36" t="str">
        <f t="shared" si="96"/>
        <v/>
      </c>
      <c r="R180" s="6"/>
      <c r="S180" t="str">
        <f>+IFERROR(VLOOKUP(H180,Diccionarios!H:I,2,0),"Act. No ident")</f>
        <v>Act. No ident</v>
      </c>
      <c r="T180" s="35" t="str">
        <f>+IFERROR(VLOOKUP(H180,Diccionarios!H:K,4),"No Encontrado")</f>
        <v>No Encontrado</v>
      </c>
      <c r="U180" s="35" t="str">
        <f>+IFERROR(VLOOKUP(F180,Diccionarios!B:E,4),"Seleccione especialidad")</f>
        <v>Esp</v>
      </c>
    </row>
    <row r="181" spans="1:21" ht="16.5" customHeight="1" x14ac:dyDescent="0.25">
      <c r="A181" s="6"/>
      <c r="B181" s="6"/>
      <c r="C181" s="6"/>
      <c r="D181" s="1"/>
      <c r="E181" s="45" t="str">
        <f>+IFERROR(VLOOKUP(B181,RRHH!H:J,3,0),"RUN No encontrado en RRHH")</f>
        <v>RUN No encontrado en RRHH</v>
      </c>
      <c r="F181" s="7" t="str">
        <f>+IFERROR(VLOOKUP(G181,Diccionarios!$C$3:$D$66,2,0),"No Valido")</f>
        <v>No Valido</v>
      </c>
      <c r="G181" s="1"/>
      <c r="H181" s="7" t="str">
        <f>+IFERROR(VLOOKUP(I181,Diccionarios!G:J,2,0),"Act. No Ident")</f>
        <v>Act. No Ident</v>
      </c>
      <c r="I181" s="6"/>
      <c r="J181" s="6"/>
      <c r="K181" s="6"/>
      <c r="L181" s="7">
        <f>+SUMIFS(RRHH!$O:$O,RRHH!$H:$H,'Programación Medica'!B181,RRHH!$L:$L,'Programación Medica'!D181)</f>
        <v>0</v>
      </c>
      <c r="M181" s="31">
        <f t="shared" si="95"/>
        <v>0</v>
      </c>
      <c r="N181" s="7">
        <v>28</v>
      </c>
      <c r="O181" s="1">
        <f t="shared" si="65"/>
        <v>0</v>
      </c>
      <c r="P181" s="34">
        <f>IFERROR((IFERROR(VLOOKUP(B181,RRHH!H:U,11,0),0)+IFERROR(VLOOKUP(B181,RRHH!H:U,12,0),0)+IFERROR(VLOOKUP(B181,RRHH!H:U,13,0),0)+IFERROR(VLOOKUP(B181,RRHH!H:U,14,0),0))/5*J181+(251-(IFERROR(VLOOKUP(B181,RRHH!H:U,11,0),0)+IFERROR(VLOOKUP(B181,RRHH!H:U,12,0),0)+IFERROR(VLOOKUP(B181,RRHH!H:U,13,0),0)+IFERROR(VLOOKUP(B181,RRHH!H:U,14,0),0)))/5*(IFERROR(VLOOKUP(B181,RRHH!H:W,15,0),0)+IFERROR(VLOOKUP(B181,RRHH!H:W,16,0),0)+IFERROR(VLOOKUP(B181,RRHH!H:X,17,0),0))/60*J181/N181,0)</f>
        <v>0</v>
      </c>
      <c r="Q181" s="36" t="str">
        <f t="shared" si="96"/>
        <v/>
      </c>
      <c r="R181" s="6"/>
      <c r="S181" t="str">
        <f>+IFERROR(VLOOKUP(H181,Diccionarios!H:I,2,0),"Act. No ident")</f>
        <v>Act. No ident</v>
      </c>
      <c r="T181" s="35" t="str">
        <f>+IFERROR(VLOOKUP(H181,Diccionarios!H:K,4),"No Encontrado")</f>
        <v>No Encontrado</v>
      </c>
      <c r="U181" s="35" t="str">
        <f>+IFERROR(VLOOKUP(F181,Diccionarios!B:E,4),"Seleccione especialidad")</f>
        <v>Esp</v>
      </c>
    </row>
    <row r="182" spans="1:21" x14ac:dyDescent="0.25">
      <c r="A182" s="6"/>
      <c r="B182" s="6"/>
      <c r="C182" s="6"/>
      <c r="D182" s="1"/>
      <c r="E182" s="45" t="str">
        <f>+IFERROR(VLOOKUP(B182,RRHH!H:J,3,0),"RUN No encontrado en RRHH")</f>
        <v>RUN No encontrado en RRHH</v>
      </c>
      <c r="F182" s="7" t="str">
        <f>+IFERROR(VLOOKUP(G182,Diccionarios!$C$3:$D$66,2,0),"No Valido")</f>
        <v>No Valido</v>
      </c>
      <c r="G182" s="62"/>
      <c r="H182" s="7" t="str">
        <f>+IFERROR(VLOOKUP(I182,Diccionarios!G:J,2,0),"Act. No Ident")</f>
        <v>Act. No Ident</v>
      </c>
      <c r="I182" s="6"/>
      <c r="J182" s="6"/>
      <c r="K182" s="6"/>
      <c r="L182" s="7">
        <f>+SUMIFS(RRHH!$O:$O,RRHH!$H:$H,'Programación Medica'!B182,RRHH!$L:$L,'Programación Medica'!D182)</f>
        <v>0</v>
      </c>
      <c r="M182" s="31">
        <f t="shared" si="95"/>
        <v>0</v>
      </c>
      <c r="N182" s="7">
        <v>28</v>
      </c>
      <c r="O182" s="1">
        <f t="shared" si="65"/>
        <v>0</v>
      </c>
      <c r="P182" s="34">
        <f>IFERROR((IFERROR(VLOOKUP(B182,RRHH!H:U,11,0),0)+IFERROR(VLOOKUP(B182,RRHH!H:U,12,0),0)+IFERROR(VLOOKUP(B182,RRHH!H:U,13,0),0)+IFERROR(VLOOKUP(B182,RRHH!H:U,14,0),0))/5*J182+(251-(IFERROR(VLOOKUP(B182,RRHH!H:U,11,0),0)+IFERROR(VLOOKUP(B182,RRHH!H:U,12,0),0)+IFERROR(VLOOKUP(B182,RRHH!H:U,13,0),0)+IFERROR(VLOOKUP(B182,RRHH!H:U,14,0),0)))/5*(IFERROR(VLOOKUP(B182,RRHH!H:W,15,0),0)+IFERROR(VLOOKUP(B182,RRHH!H:W,16,0),0)+IFERROR(VLOOKUP(B182,RRHH!H:X,17,0),0))/60*J182/N182,0)</f>
        <v>0</v>
      </c>
      <c r="Q182" s="36" t="str">
        <f t="shared" si="96"/>
        <v/>
      </c>
      <c r="R182" s="6"/>
      <c r="S182" t="str">
        <f>+IFERROR(VLOOKUP(H182,Diccionarios!H:I,2,0),"Act. No ident")</f>
        <v>Act. No ident</v>
      </c>
      <c r="T182" s="35" t="str">
        <f>+IFERROR(VLOOKUP(H182,Diccionarios!H:K,4),"No Encontrado")</f>
        <v>No Encontrado</v>
      </c>
      <c r="U182" s="35" t="str">
        <f>+IFERROR(VLOOKUP(F182,Diccionarios!B:E,4),"Seleccione especialidad")</f>
        <v>Esp</v>
      </c>
    </row>
    <row r="183" spans="1:21" x14ac:dyDescent="0.25">
      <c r="A183" s="6"/>
      <c r="B183" s="6"/>
      <c r="C183" s="6"/>
      <c r="D183" s="1"/>
      <c r="E183" s="45" t="str">
        <f>+IFERROR(VLOOKUP(B183,RRHH!H:J,3,0),"RUN No encontrado en RRHH")</f>
        <v>RUN No encontrado en RRHH</v>
      </c>
      <c r="F183" s="7" t="str">
        <f>+IFERROR(VLOOKUP(G183,Diccionarios!$C$3:$D$66,2,0),"No Valido")</f>
        <v>No Valido</v>
      </c>
      <c r="G183" s="62"/>
      <c r="H183" s="7" t="str">
        <f>+IFERROR(VLOOKUP(I183,Diccionarios!G:J,2,0),"Act. No Ident")</f>
        <v>Act. No Ident</v>
      </c>
      <c r="I183" s="6"/>
      <c r="J183" s="6"/>
      <c r="K183" s="6"/>
      <c r="L183" s="7">
        <f>+SUMIFS(RRHH!$O:$O,RRHH!$H:$H,'Programación Medica'!B183,RRHH!$L:$L,'Programación Medica'!D183)</f>
        <v>0</v>
      </c>
      <c r="M183" s="31">
        <f t="shared" si="95"/>
        <v>0</v>
      </c>
      <c r="N183" s="7">
        <v>28</v>
      </c>
      <c r="O183" s="1">
        <f t="shared" si="65"/>
        <v>0</v>
      </c>
      <c r="P183" s="34">
        <f>IFERROR((IFERROR(VLOOKUP(B183,RRHH!H:U,11,0),0)+IFERROR(VLOOKUP(B183,RRHH!H:U,12,0),0)+IFERROR(VLOOKUP(B183,RRHH!H:U,13,0),0)+IFERROR(VLOOKUP(B183,RRHH!H:U,14,0),0))/5*J183+(251-(IFERROR(VLOOKUP(B183,RRHH!H:U,11,0),0)+IFERROR(VLOOKUP(B183,RRHH!H:U,12,0),0)+IFERROR(VLOOKUP(B183,RRHH!H:U,13,0),0)+IFERROR(VLOOKUP(B183,RRHH!H:U,14,0),0)))/5*(IFERROR(VLOOKUP(B183,RRHH!H:W,15,0),0)+IFERROR(VLOOKUP(B183,RRHH!H:W,16,0),0)+IFERROR(VLOOKUP(B183,RRHH!H:X,17,0),0))/60*J183/N183,0)</f>
        <v>0</v>
      </c>
      <c r="Q183" s="36" t="str">
        <f t="shared" si="96"/>
        <v/>
      </c>
      <c r="R183" s="6"/>
      <c r="S183" t="str">
        <f>+IFERROR(VLOOKUP(H183,Diccionarios!H:I,2,0),"Act. No ident")</f>
        <v>Act. No ident</v>
      </c>
      <c r="T183" s="35" t="str">
        <f>+IFERROR(VLOOKUP(H183,Diccionarios!H:K,4),"No Encontrado")</f>
        <v>No Encontrado</v>
      </c>
      <c r="U183" s="35" t="str">
        <f>+IFERROR(VLOOKUP(F183,Diccionarios!B:E,4),"Seleccione especialidad")</f>
        <v>Esp</v>
      </c>
    </row>
    <row r="184" spans="1:21" x14ac:dyDescent="0.25">
      <c r="A184" s="6"/>
      <c r="B184" s="6"/>
      <c r="C184" s="6"/>
      <c r="D184" s="1"/>
      <c r="E184" s="45" t="str">
        <f>+IFERROR(VLOOKUP(B184,RRHH!H:J,3,0),"RUN No encontrado en RRHH")</f>
        <v>RUN No encontrado en RRHH</v>
      </c>
      <c r="F184" s="7" t="str">
        <f>+IFERROR(VLOOKUP(G184,Diccionarios!$C$3:$D$66,2,0),"No Valido")</f>
        <v>No Valido</v>
      </c>
      <c r="G184" s="62"/>
      <c r="H184" s="7" t="str">
        <f>+IFERROR(VLOOKUP(I184,Diccionarios!G:J,2,0),"Act. No Ident")</f>
        <v>Act. No Ident</v>
      </c>
      <c r="I184" s="6"/>
      <c r="J184" s="6"/>
      <c r="K184" s="6"/>
      <c r="L184" s="7">
        <f>+SUMIFS(RRHH!$O:$O,RRHH!$H:$H,'Programación Medica'!B184,RRHH!$L:$L,'Programación Medica'!D184)</f>
        <v>0</v>
      </c>
      <c r="M184" s="31">
        <f t="shared" si="95"/>
        <v>0</v>
      </c>
      <c r="N184" s="7">
        <v>22</v>
      </c>
      <c r="O184" s="1">
        <f t="shared" si="65"/>
        <v>0</v>
      </c>
      <c r="P184" s="34">
        <f>IFERROR((IFERROR(VLOOKUP(B184,RRHH!H:U,11,0),0)+IFERROR(VLOOKUP(B184,RRHH!H:U,12,0),0)+IFERROR(VLOOKUP(B184,RRHH!H:U,13,0),0)+IFERROR(VLOOKUP(B184,RRHH!H:U,14,0),0))/5*J184+(251-(IFERROR(VLOOKUP(B184,RRHH!H:U,11,0),0)+IFERROR(VLOOKUP(B184,RRHH!H:U,12,0),0)+IFERROR(VLOOKUP(B184,RRHH!H:U,13,0),0)+IFERROR(VLOOKUP(B184,RRHH!H:U,14,0),0)))/5*(IFERROR(VLOOKUP(B184,RRHH!H:W,15,0),0)+IFERROR(VLOOKUP(B184,RRHH!H:W,16,0),0)+IFERROR(VLOOKUP(B184,RRHH!H:X,17,0),0))/60*J184/N184,0)</f>
        <v>0</v>
      </c>
      <c r="Q184" s="36" t="str">
        <f t="shared" si="96"/>
        <v/>
      </c>
      <c r="R184" s="6"/>
      <c r="S184" t="str">
        <f>+IFERROR(VLOOKUP(H184,Diccionarios!H:I,2,0),"Act. No ident")</f>
        <v>Act. No ident</v>
      </c>
      <c r="T184" s="35" t="str">
        <f>+IFERROR(VLOOKUP(H184,Diccionarios!H:K,4),"No Encontrado")</f>
        <v>No Encontrado</v>
      </c>
      <c r="U184" s="35" t="str">
        <f>+IFERROR(VLOOKUP(F184,Diccionarios!B:E,4),"Seleccione especialidad")</f>
        <v>Esp</v>
      </c>
    </row>
    <row r="185" spans="1:21" x14ac:dyDescent="0.25">
      <c r="A185" s="6"/>
      <c r="B185" s="6"/>
      <c r="C185" s="6"/>
      <c r="D185" s="1"/>
      <c r="E185" s="45" t="str">
        <f>+IFERROR(VLOOKUP(B185,RRHH!H:J,3,0),"RUN No encontrado en RRHH")</f>
        <v>RUN No encontrado en RRHH</v>
      </c>
      <c r="F185" s="7" t="str">
        <f>+IFERROR(VLOOKUP(G185,Diccionarios!$C$3:$D$66,2,0),"No Valido")</f>
        <v>No Valido</v>
      </c>
      <c r="G185" s="62"/>
      <c r="H185" s="7" t="str">
        <f>+IFERROR(VLOOKUP(I185,Diccionarios!G:J,2,0),"Act. No Ident")</f>
        <v>Act. No Ident</v>
      </c>
      <c r="I185" s="6"/>
      <c r="J185" s="6"/>
      <c r="K185" s="6"/>
      <c r="L185" s="7">
        <f>+SUMIFS(RRHH!$O:$O,RRHH!$H:$H,'Programación Medica'!B185,RRHH!$L:$L,'Programación Medica'!D185)</f>
        <v>0</v>
      </c>
      <c r="M185" s="31">
        <f t="shared" si="95"/>
        <v>0</v>
      </c>
      <c r="N185" s="7">
        <v>28</v>
      </c>
      <c r="O185" s="1">
        <f t="shared" si="65"/>
        <v>0</v>
      </c>
      <c r="P185" s="34">
        <f>IFERROR((IFERROR(VLOOKUP(B185,RRHH!H:U,11,0),0)+IFERROR(VLOOKUP(B185,RRHH!H:U,12,0),0)+IFERROR(VLOOKUP(B185,RRHH!H:U,13,0),0)+IFERROR(VLOOKUP(B185,RRHH!H:U,14,0),0))/5*J185+(251-(IFERROR(VLOOKUP(B185,RRHH!H:U,11,0),0)+IFERROR(VLOOKUP(B185,RRHH!H:U,12,0),0)+IFERROR(VLOOKUP(B185,RRHH!H:U,13,0),0)+IFERROR(VLOOKUP(B185,RRHH!H:U,14,0),0)))/5*(IFERROR(VLOOKUP(B185,RRHH!H:W,15,0),0)+IFERROR(VLOOKUP(B185,RRHH!H:W,16,0),0)+IFERROR(VLOOKUP(B185,RRHH!H:X,17,0),0))/60*J185/N185,0)</f>
        <v>0</v>
      </c>
      <c r="Q185" s="36" t="str">
        <f t="shared" si="96"/>
        <v/>
      </c>
      <c r="R185" s="6"/>
      <c r="S185" t="str">
        <f>+IFERROR(VLOOKUP(H185,Diccionarios!H:I,2,0),"Act. No ident")</f>
        <v>Act. No ident</v>
      </c>
      <c r="T185" s="35" t="str">
        <f>+IFERROR(VLOOKUP(H185,Diccionarios!H:K,4),"No Encontrado")</f>
        <v>No Encontrado</v>
      </c>
      <c r="U185" s="35" t="str">
        <f>+IFERROR(VLOOKUP(F185,Diccionarios!B:E,4),"Seleccione especialidad")</f>
        <v>Esp</v>
      </c>
    </row>
    <row r="186" spans="1:21" x14ac:dyDescent="0.25">
      <c r="A186" s="6"/>
      <c r="B186" s="6"/>
      <c r="C186" s="6"/>
      <c r="D186" s="1"/>
      <c r="E186" s="45" t="str">
        <f>+IFERROR(VLOOKUP(B186,RRHH!H:J,3,0),"RUN No encontrado en RRHH")</f>
        <v>RUN No encontrado en RRHH</v>
      </c>
      <c r="F186" s="7" t="str">
        <f>+IFERROR(VLOOKUP(G186,Diccionarios!$C$3:$D$66,2,0),"No Valido")</f>
        <v>No Valido</v>
      </c>
      <c r="G186" s="62"/>
      <c r="H186" s="7" t="str">
        <f>+IFERROR(VLOOKUP(I186,Diccionarios!G:J,2,0),"Act. No Ident")</f>
        <v>Act. No Ident</v>
      </c>
      <c r="I186" s="6"/>
      <c r="J186" s="6"/>
      <c r="K186" s="6"/>
      <c r="L186" s="7">
        <f>+SUMIFS(RRHH!$O:$O,RRHH!$H:$H,'Programación Medica'!B186,RRHH!$L:$L,'Programación Medica'!D186)</f>
        <v>0</v>
      </c>
      <c r="M186" s="31">
        <f t="shared" si="95"/>
        <v>0</v>
      </c>
      <c r="N186" s="7">
        <v>28</v>
      </c>
      <c r="O186" s="1">
        <f t="shared" si="65"/>
        <v>0</v>
      </c>
      <c r="P186" s="34">
        <f>IFERROR((IFERROR(VLOOKUP(B186,RRHH!H:U,11,0),0)+IFERROR(VLOOKUP(B186,RRHH!H:U,12,0),0)+IFERROR(VLOOKUP(B186,RRHH!H:U,13,0),0)+IFERROR(VLOOKUP(B186,RRHH!H:U,14,0),0))/5*J186+(251-(IFERROR(VLOOKUP(B186,RRHH!H:U,11,0),0)+IFERROR(VLOOKUP(B186,RRHH!H:U,12,0),0)+IFERROR(VLOOKUP(B186,RRHH!H:U,13,0),0)+IFERROR(VLOOKUP(B186,RRHH!H:U,14,0),0)))/5*(IFERROR(VLOOKUP(B186,RRHH!H:W,15,0),0)+IFERROR(VLOOKUP(B186,RRHH!H:W,16,0),0)+IFERROR(VLOOKUP(B186,RRHH!H:X,17,0),0))/60*J186/N186,0)</f>
        <v>0</v>
      </c>
      <c r="Q186" s="36" t="str">
        <f t="shared" si="96"/>
        <v/>
      </c>
      <c r="R186" s="6"/>
      <c r="S186" t="str">
        <f>+IFERROR(VLOOKUP(H186,Diccionarios!H:I,2,0),"Act. No ident")</f>
        <v>Act. No ident</v>
      </c>
      <c r="T186" s="35" t="str">
        <f>+IFERROR(VLOOKUP(H186,Diccionarios!H:K,4),"No Encontrado")</f>
        <v>No Encontrado</v>
      </c>
      <c r="U186" s="35" t="str">
        <f>+IFERROR(VLOOKUP(F186,Diccionarios!B:E,4),"Seleccione especialidad")</f>
        <v>Esp</v>
      </c>
    </row>
    <row r="187" spans="1:21" x14ac:dyDescent="0.25">
      <c r="A187" s="6"/>
      <c r="B187" s="6"/>
      <c r="C187" s="6"/>
      <c r="D187" s="1"/>
      <c r="E187" s="45" t="str">
        <f>+IFERROR(VLOOKUP(B187,RRHH!H:J,3,0),"RUN No encontrado en RRHH")</f>
        <v>RUN No encontrado en RRHH</v>
      </c>
      <c r="F187" s="7" t="str">
        <f>+IFERROR(VLOOKUP(G187,Diccionarios!$C$3:$D$66,2,0),"No Valido")</f>
        <v>No Valido</v>
      </c>
      <c r="G187" s="62"/>
      <c r="H187" s="7" t="str">
        <f>+IFERROR(VLOOKUP(I187,Diccionarios!G:J,2,0),"Act. No Ident")</f>
        <v>Act. No Ident</v>
      </c>
      <c r="I187" s="6"/>
      <c r="J187" s="6"/>
      <c r="K187" s="6"/>
      <c r="L187" s="7">
        <f>+SUMIFS(RRHH!$O:$O,RRHH!$H:$H,'Programación Medica'!B187,RRHH!$L:$L,'Programación Medica'!D187)</f>
        <v>0</v>
      </c>
      <c r="M187" s="31">
        <f t="shared" si="95"/>
        <v>0</v>
      </c>
      <c r="N187" s="7">
        <v>28</v>
      </c>
      <c r="O187" s="1">
        <f t="shared" si="65"/>
        <v>0</v>
      </c>
      <c r="P187" s="34">
        <f>IFERROR((IFERROR(VLOOKUP(B187,RRHH!H:U,11,0),0)+IFERROR(VLOOKUP(B187,RRHH!H:U,12,0),0)+IFERROR(VLOOKUP(B187,RRHH!H:U,13,0),0)+IFERROR(VLOOKUP(B187,RRHH!H:U,14,0),0))/5*J187+(251-(IFERROR(VLOOKUP(B187,RRHH!H:U,11,0),0)+IFERROR(VLOOKUP(B187,RRHH!H:U,12,0),0)+IFERROR(VLOOKUP(B187,RRHH!H:U,13,0),0)+IFERROR(VLOOKUP(B187,RRHH!H:U,14,0),0)))/5*(IFERROR(VLOOKUP(B187,RRHH!H:W,15,0),0)+IFERROR(VLOOKUP(B187,RRHH!H:W,16,0),0)+IFERROR(VLOOKUP(B187,RRHH!H:X,17,0),0))/60*J187/N187,0)</f>
        <v>0</v>
      </c>
      <c r="Q187" s="36" t="str">
        <f t="shared" si="96"/>
        <v/>
      </c>
      <c r="R187" s="6"/>
      <c r="S187" t="str">
        <f>+IFERROR(VLOOKUP(H187,Diccionarios!H:I,2,0),"Act. No ident")</f>
        <v>Act. No ident</v>
      </c>
      <c r="T187" s="35" t="str">
        <f>+IFERROR(VLOOKUP(H187,Diccionarios!H:K,4),"No Encontrado")</f>
        <v>No Encontrado</v>
      </c>
      <c r="U187" s="35" t="str">
        <f>+IFERROR(VLOOKUP(F187,Diccionarios!B:E,4),"Seleccione especialidad")</f>
        <v>Esp</v>
      </c>
    </row>
    <row r="188" spans="1:21" x14ac:dyDescent="0.25">
      <c r="A188" s="6"/>
      <c r="B188" s="6"/>
      <c r="C188" s="6"/>
      <c r="D188" s="1"/>
      <c r="E188" s="45" t="str">
        <f>+IFERROR(VLOOKUP(B188,RRHH!H:J,3,0),"RUN No encontrado en RRHH")</f>
        <v>RUN No encontrado en RRHH</v>
      </c>
      <c r="F188" s="7" t="str">
        <f>+IFERROR(VLOOKUP(G188,Diccionarios!$C$3:$D$66,2,0),"No Valido")</f>
        <v>No Valido</v>
      </c>
      <c r="G188" s="62"/>
      <c r="H188" s="7" t="str">
        <f>+IFERROR(VLOOKUP(I188,Diccionarios!G:J,2,0),"Act. No Ident")</f>
        <v>Act. No Ident</v>
      </c>
      <c r="I188" s="6"/>
      <c r="J188" s="6"/>
      <c r="K188" s="6"/>
      <c r="L188" s="7">
        <f>+SUMIFS(RRHH!$O:$O,RRHH!$H:$H,'Programación Medica'!B188,RRHH!$L:$L,'Programación Medica'!D188)</f>
        <v>0</v>
      </c>
      <c r="M188" s="31">
        <f t="shared" si="95"/>
        <v>0</v>
      </c>
      <c r="N188" s="7">
        <v>22</v>
      </c>
      <c r="O188" s="1">
        <f t="shared" si="65"/>
        <v>0</v>
      </c>
      <c r="P188" s="34">
        <f>IFERROR((IFERROR(VLOOKUP(B188,RRHH!H:U,11,0),0)+IFERROR(VLOOKUP(B188,RRHH!H:U,12,0),0)+IFERROR(VLOOKUP(B188,RRHH!H:U,13,0),0)+IFERROR(VLOOKUP(B188,RRHH!H:U,14,0),0))/5*J188+(251-(IFERROR(VLOOKUP(B188,RRHH!H:U,11,0),0)+IFERROR(VLOOKUP(B188,RRHH!H:U,12,0),0)+IFERROR(VLOOKUP(B188,RRHH!H:U,13,0),0)+IFERROR(VLOOKUP(B188,RRHH!H:U,14,0),0)))/5*(IFERROR(VLOOKUP(B188,RRHH!H:W,15,0),0)+IFERROR(VLOOKUP(B188,RRHH!H:W,16,0),0)+IFERROR(VLOOKUP(B188,RRHH!H:X,17,0),0))/60*J188/N188,0)</f>
        <v>0</v>
      </c>
      <c r="Q188" s="36" t="str">
        <f t="shared" si="96"/>
        <v/>
      </c>
      <c r="R188" s="6"/>
      <c r="S188" t="str">
        <f>+IFERROR(VLOOKUP(H188,Diccionarios!H:I,2,0),"Act. No ident")</f>
        <v>Act. No ident</v>
      </c>
      <c r="T188" s="35" t="str">
        <f>+IFERROR(VLOOKUP(H188,Diccionarios!H:K,4),"No Encontrado")</f>
        <v>No Encontrado</v>
      </c>
      <c r="U188" s="35" t="str">
        <f>+IFERROR(VLOOKUP(F188,Diccionarios!B:E,4),"Seleccione especialidad")</f>
        <v>Esp</v>
      </c>
    </row>
    <row r="189" spans="1:21" x14ac:dyDescent="0.25">
      <c r="A189" s="6"/>
      <c r="B189" s="6"/>
      <c r="C189" s="6"/>
      <c r="D189" s="1"/>
      <c r="E189" s="45" t="str">
        <f>+IFERROR(VLOOKUP(B189,RRHH!H:J,3,0),"RUN No encontrado en RRHH")</f>
        <v>RUN No encontrado en RRHH</v>
      </c>
      <c r="F189" s="7" t="str">
        <f>+IFERROR(VLOOKUP(G189,Diccionarios!$C$3:$D$66,2,0),"No Valido")</f>
        <v>No Valido</v>
      </c>
      <c r="G189" s="62"/>
      <c r="H189" s="7" t="str">
        <f>+IFERROR(VLOOKUP(I189,Diccionarios!G:J,2,0),"Act. No Ident")</f>
        <v>Act. No Ident</v>
      </c>
      <c r="I189" s="6"/>
      <c r="J189" s="6"/>
      <c r="K189" s="6"/>
      <c r="L189" s="7">
        <f>+SUMIFS(RRHH!$O:$O,RRHH!$H:$H,'Programación Medica'!B189,RRHH!$L:$L,'Programación Medica'!D189)</f>
        <v>0</v>
      </c>
      <c r="M189" s="31">
        <f t="shared" si="95"/>
        <v>0</v>
      </c>
      <c r="N189" s="7">
        <v>22</v>
      </c>
      <c r="O189" s="1">
        <f t="shared" si="65"/>
        <v>0</v>
      </c>
      <c r="P189" s="34">
        <f>IFERROR((IFERROR(VLOOKUP(B189,RRHH!H:U,11,0),0)+IFERROR(VLOOKUP(B189,RRHH!H:U,12,0),0)+IFERROR(VLOOKUP(B189,RRHH!H:U,13,0),0)+IFERROR(VLOOKUP(B189,RRHH!H:U,14,0),0))/5*J189+(251-(IFERROR(VLOOKUP(B189,RRHH!H:U,11,0),0)+IFERROR(VLOOKUP(B189,RRHH!H:U,12,0),0)+IFERROR(VLOOKUP(B189,RRHH!H:U,13,0),0)+IFERROR(VLOOKUP(B189,RRHH!H:U,14,0),0)))/5*(IFERROR(VLOOKUP(B189,RRHH!H:W,15,0),0)+IFERROR(VLOOKUP(B189,RRHH!H:W,16,0),0)+IFERROR(VLOOKUP(B189,RRHH!H:X,17,0),0))/60*J189/N189,0)</f>
        <v>0</v>
      </c>
      <c r="Q189" s="36" t="str">
        <f t="shared" si="96"/>
        <v/>
      </c>
      <c r="R189" s="6"/>
      <c r="S189" t="str">
        <f>+IFERROR(VLOOKUP(H189,Diccionarios!H:I,2,0),"Act. No ident")</f>
        <v>Act. No ident</v>
      </c>
      <c r="T189" s="35" t="str">
        <f>+IFERROR(VLOOKUP(H189,Diccionarios!H:K,4),"No Encontrado")</f>
        <v>No Encontrado</v>
      </c>
      <c r="U189" s="35" t="str">
        <f>+IFERROR(VLOOKUP(F189,Diccionarios!B:E,4),"Seleccione especialidad")</f>
        <v>Esp</v>
      </c>
    </row>
    <row r="190" spans="1:21" x14ac:dyDescent="0.25">
      <c r="A190" s="6"/>
      <c r="B190" s="6"/>
      <c r="C190" s="6"/>
      <c r="D190" s="1"/>
      <c r="E190" s="45" t="str">
        <f>+IFERROR(VLOOKUP(B190,RRHH!H:J,3,0),"RUN No encontrado en RRHH")</f>
        <v>RUN No encontrado en RRHH</v>
      </c>
      <c r="F190" s="7" t="str">
        <f>+IFERROR(VLOOKUP(G190,Diccionarios!$C$3:$D$66,2,0),"No Valido")</f>
        <v>No Valido</v>
      </c>
      <c r="G190" s="62"/>
      <c r="H190" s="7" t="str">
        <f>+IFERROR(VLOOKUP(I190,Diccionarios!G:J,2,0),"Act. No Ident")</f>
        <v>Act. No Ident</v>
      </c>
      <c r="I190" s="6"/>
      <c r="J190" s="6"/>
      <c r="K190" s="6"/>
      <c r="L190" s="7">
        <f>+SUMIFS(RRHH!$O:$O,RRHH!$H:$H,'Programación Medica'!B190,RRHH!$L:$L,'Programación Medica'!D190)</f>
        <v>0</v>
      </c>
      <c r="M190" s="31">
        <f t="shared" si="95"/>
        <v>0</v>
      </c>
      <c r="N190" s="7">
        <v>22</v>
      </c>
      <c r="O190" s="1">
        <f t="shared" si="65"/>
        <v>0</v>
      </c>
      <c r="P190" s="34">
        <f>IFERROR((IFERROR(VLOOKUP(B190,RRHH!H:U,11,0),0)+IFERROR(VLOOKUP(B190,RRHH!H:U,12,0),0)+IFERROR(VLOOKUP(B190,RRHH!H:U,13,0),0)+IFERROR(VLOOKUP(B190,RRHH!H:U,14,0),0))/5*J190+(251-(IFERROR(VLOOKUP(B190,RRHH!H:U,11,0),0)+IFERROR(VLOOKUP(B190,RRHH!H:U,12,0),0)+IFERROR(VLOOKUP(B190,RRHH!H:U,13,0),0)+IFERROR(VLOOKUP(B190,RRHH!H:U,14,0),0)))/5*(IFERROR(VLOOKUP(B190,RRHH!H:W,15,0),0)+IFERROR(VLOOKUP(B190,RRHH!H:W,16,0),0)+IFERROR(VLOOKUP(B190,RRHH!H:X,17,0),0))/60*J190/N190,0)</f>
        <v>0</v>
      </c>
      <c r="Q190" s="36" t="str">
        <f t="shared" si="96"/>
        <v/>
      </c>
      <c r="R190" s="6"/>
      <c r="S190" t="str">
        <f>+IFERROR(VLOOKUP(H190,Diccionarios!H:I,2,0),"Act. No ident")</f>
        <v>Act. No ident</v>
      </c>
      <c r="T190" s="35" t="str">
        <f>+IFERROR(VLOOKUP(H190,Diccionarios!H:K,4),"No Encontrado")</f>
        <v>No Encontrado</v>
      </c>
      <c r="U190" s="35" t="str">
        <f>+IFERROR(VLOOKUP(F190,Diccionarios!B:E,4),"Seleccione especialidad")</f>
        <v>Esp</v>
      </c>
    </row>
    <row r="191" spans="1:21" x14ac:dyDescent="0.25">
      <c r="A191" s="6"/>
      <c r="B191" s="6"/>
      <c r="C191" s="6"/>
      <c r="D191" s="1"/>
      <c r="E191" s="45" t="str">
        <f>+IFERROR(VLOOKUP(B191,RRHH!H:J,3,0),"RUN No encontrado en RRHH")</f>
        <v>RUN No encontrado en RRHH</v>
      </c>
      <c r="F191" s="7" t="str">
        <f>+IFERROR(VLOOKUP(G191,Diccionarios!$C$3:$D$66,2,0),"No Valido")</f>
        <v>No Valido</v>
      </c>
      <c r="G191" s="62"/>
      <c r="H191" s="7" t="str">
        <f>+IFERROR(VLOOKUP(I191,Diccionarios!G:J,2,0),"Act. No Ident")</f>
        <v>Act. No Ident</v>
      </c>
      <c r="I191" s="6"/>
      <c r="J191" s="6"/>
      <c r="K191" s="6"/>
      <c r="L191" s="7">
        <f>+SUMIFS(RRHH!$O:$O,RRHH!$H:$H,'Programación Medica'!B191,RRHH!$L:$L,'Programación Medica'!D191)</f>
        <v>0</v>
      </c>
      <c r="M191" s="31">
        <f t="shared" si="95"/>
        <v>0</v>
      </c>
      <c r="N191" s="7">
        <v>22</v>
      </c>
      <c r="O191" s="1">
        <f t="shared" si="65"/>
        <v>0</v>
      </c>
      <c r="P191" s="34">
        <f>IFERROR((IFERROR(VLOOKUP(B191,RRHH!H:U,11,0),0)+IFERROR(VLOOKUP(B191,RRHH!H:U,12,0),0)+IFERROR(VLOOKUP(B191,RRHH!H:U,13,0),0)+IFERROR(VLOOKUP(B191,RRHH!H:U,14,0),0))/5*J191+(251-(IFERROR(VLOOKUP(B191,RRHH!H:U,11,0),0)+IFERROR(VLOOKUP(B191,RRHH!H:U,12,0),0)+IFERROR(VLOOKUP(B191,RRHH!H:U,13,0),0)+IFERROR(VLOOKUP(B191,RRHH!H:U,14,0),0)))/5*(IFERROR(VLOOKUP(B191,RRHH!H:W,15,0),0)+IFERROR(VLOOKUP(B191,RRHH!H:W,16,0),0)+IFERROR(VLOOKUP(B191,RRHH!H:X,17,0),0))/60*J191/N191,0)</f>
        <v>0</v>
      </c>
      <c r="Q191" s="36" t="str">
        <f t="shared" si="96"/>
        <v/>
      </c>
      <c r="R191" s="6"/>
      <c r="S191" t="str">
        <f>+IFERROR(VLOOKUP(H191,Diccionarios!H:I,2,0),"Act. No ident")</f>
        <v>Act. No ident</v>
      </c>
      <c r="T191" s="35" t="str">
        <f>+IFERROR(VLOOKUP(H191,Diccionarios!H:K,4),"No Encontrado")</f>
        <v>No Encontrado</v>
      </c>
      <c r="U191" s="35" t="str">
        <f>+IFERROR(VLOOKUP(F191,Diccionarios!B:E,4),"Seleccione especialidad")</f>
        <v>Esp</v>
      </c>
    </row>
    <row r="192" spans="1:21" x14ac:dyDescent="0.25">
      <c r="A192" s="6"/>
      <c r="B192" s="6"/>
      <c r="C192" s="6"/>
      <c r="D192" s="1"/>
      <c r="E192" s="45" t="str">
        <f>+IFERROR(VLOOKUP(B192,RRHH!H:J,3,0),"RUN No encontrado en RRHH")</f>
        <v>RUN No encontrado en RRHH</v>
      </c>
      <c r="F192" s="7" t="str">
        <f>+IFERROR(VLOOKUP(G192,Diccionarios!$C$3:$D$66,2,0),"No Valido")</f>
        <v>No Valido</v>
      </c>
      <c r="G192" s="62"/>
      <c r="H192" s="7" t="str">
        <f>+IFERROR(VLOOKUP(I192,Diccionarios!G:J,2,0),"Act. No Ident")</f>
        <v>Act. No Ident</v>
      </c>
      <c r="I192" s="6"/>
      <c r="J192" s="6"/>
      <c r="K192" s="6"/>
      <c r="L192" s="7">
        <f>+SUMIFS(RRHH!$O:$O,RRHH!$H:$H,'Programación Medica'!B192,RRHH!$L:$L,'Programación Medica'!D192)</f>
        <v>0</v>
      </c>
      <c r="M192" s="31">
        <f t="shared" si="95"/>
        <v>0</v>
      </c>
      <c r="N192" s="7">
        <v>22</v>
      </c>
      <c r="O192" s="1">
        <f t="shared" si="65"/>
        <v>0</v>
      </c>
      <c r="P192" s="34">
        <f>IFERROR((IFERROR(VLOOKUP(B192,RRHH!H:U,11,0),0)+IFERROR(VLOOKUP(B192,RRHH!H:U,12,0),0)+IFERROR(VLOOKUP(B192,RRHH!H:U,13,0),0)+IFERROR(VLOOKUP(B192,RRHH!H:U,14,0),0))/5*J192+(251-(IFERROR(VLOOKUP(B192,RRHH!H:U,11,0),0)+IFERROR(VLOOKUP(B192,RRHH!H:U,12,0),0)+IFERROR(VLOOKUP(B192,RRHH!H:U,13,0),0)+IFERROR(VLOOKUP(B192,RRHH!H:U,14,0),0)))/5*(IFERROR(VLOOKUP(B192,RRHH!H:W,15,0),0)+IFERROR(VLOOKUP(B192,RRHH!H:W,16,0),0)+IFERROR(VLOOKUP(B192,RRHH!H:X,17,0),0))/60*J192/N192,0)</f>
        <v>0</v>
      </c>
      <c r="Q192" s="36" t="str">
        <f t="shared" si="96"/>
        <v/>
      </c>
      <c r="R192" s="6"/>
      <c r="S192" t="str">
        <f>+IFERROR(VLOOKUP(H192,Diccionarios!H:I,2,0),"Act. No ident")</f>
        <v>Act. No ident</v>
      </c>
      <c r="T192" s="35" t="str">
        <f>+IFERROR(VLOOKUP(H192,Diccionarios!H:K,4),"No Encontrado")</f>
        <v>No Encontrado</v>
      </c>
      <c r="U192" s="35" t="str">
        <f>+IFERROR(VLOOKUP(F192,Diccionarios!B:E,4),"Seleccione especialidad")</f>
        <v>Esp</v>
      </c>
    </row>
    <row r="193" spans="1:21" x14ac:dyDescent="0.25">
      <c r="A193" s="6"/>
      <c r="B193" s="6"/>
      <c r="C193" s="6"/>
      <c r="D193" s="1"/>
      <c r="E193" s="45" t="str">
        <f>+IFERROR(VLOOKUP(B193,RRHH!H:J,3,0),"RUN No encontrado en RRHH")</f>
        <v>RUN No encontrado en RRHH</v>
      </c>
      <c r="F193" s="7" t="str">
        <f>+IFERROR(VLOOKUP(G193,Diccionarios!$C$3:$D$66,2,0),"No Valido")</f>
        <v>No Valido</v>
      </c>
      <c r="G193" s="62"/>
      <c r="H193" s="7" t="str">
        <f>+IFERROR(VLOOKUP(I193,Diccionarios!G:J,2,0),"Act. No Ident")</f>
        <v>Act. No Ident</v>
      </c>
      <c r="I193" s="6"/>
      <c r="J193" s="6"/>
      <c r="K193" s="6"/>
      <c r="L193" s="7">
        <f>+SUMIFS(RRHH!$O:$O,RRHH!$H:$H,'Programación Medica'!B193,RRHH!$L:$L,'Programación Medica'!D193)</f>
        <v>0</v>
      </c>
      <c r="M193" s="31">
        <f t="shared" si="95"/>
        <v>0</v>
      </c>
      <c r="N193" s="7">
        <v>22</v>
      </c>
      <c r="O193" s="1">
        <f t="shared" si="65"/>
        <v>0</v>
      </c>
      <c r="P193" s="34">
        <f>IFERROR((IFERROR(VLOOKUP(B193,RRHH!H:U,11,0),0)+IFERROR(VLOOKUP(B193,RRHH!H:U,12,0),0)+IFERROR(VLOOKUP(B193,RRHH!H:U,13,0),0)+IFERROR(VLOOKUP(B193,RRHH!H:U,14,0),0))/5*J193+(251-(IFERROR(VLOOKUP(B193,RRHH!H:U,11,0),0)+IFERROR(VLOOKUP(B193,RRHH!H:U,12,0),0)+IFERROR(VLOOKUP(B193,RRHH!H:U,13,0),0)+IFERROR(VLOOKUP(B193,RRHH!H:U,14,0),0)))/5*(IFERROR(VLOOKUP(B193,RRHH!H:W,15,0),0)+IFERROR(VLOOKUP(B193,RRHH!H:W,16,0),0)+IFERROR(VLOOKUP(B193,RRHH!H:X,17,0),0))/60*J193/N193,0)</f>
        <v>0</v>
      </c>
      <c r="Q193" s="36" t="str">
        <f t="shared" si="96"/>
        <v/>
      </c>
      <c r="R193" s="6"/>
      <c r="S193" t="str">
        <f>+IFERROR(VLOOKUP(H193,Diccionarios!H:I,2,0),"Act. No ident")</f>
        <v>Act. No ident</v>
      </c>
      <c r="T193" s="35" t="str">
        <f>+IFERROR(VLOOKUP(H193,Diccionarios!H:K,4),"No Encontrado")</f>
        <v>No Encontrado</v>
      </c>
      <c r="U193" s="35" t="str">
        <f>+IFERROR(VLOOKUP(F193,Diccionarios!B:E,4),"Seleccione especialidad")</f>
        <v>Esp</v>
      </c>
    </row>
    <row r="194" spans="1:21" x14ac:dyDescent="0.25">
      <c r="A194" s="6"/>
      <c r="B194" s="6"/>
      <c r="C194" s="6"/>
      <c r="D194" s="1"/>
      <c r="E194" s="45" t="str">
        <f>+IFERROR(VLOOKUP(B194,RRHH!H:J,3,0),"RUN No encontrado en RRHH")</f>
        <v>RUN No encontrado en RRHH</v>
      </c>
      <c r="F194" s="7" t="str">
        <f>+IFERROR(VLOOKUP(G194,Diccionarios!$C$3:$D$66,2,0),"No Valido")</f>
        <v>No Valido</v>
      </c>
      <c r="G194" s="62"/>
      <c r="H194" s="7" t="str">
        <f>+IFERROR(VLOOKUP(I194,Diccionarios!G:J,2,0),"Act. No Ident")</f>
        <v>Act. No Ident</v>
      </c>
      <c r="I194" s="6"/>
      <c r="J194" s="6"/>
      <c r="K194" s="6"/>
      <c r="L194" s="7">
        <f>+SUMIFS(RRHH!$O:$O,RRHH!$H:$H,'Programación Medica'!B194,RRHH!$L:$L,'Programación Medica'!D194)</f>
        <v>0</v>
      </c>
      <c r="M194" s="31">
        <f t="shared" si="95"/>
        <v>0</v>
      </c>
      <c r="N194" s="7">
        <v>22</v>
      </c>
      <c r="O194" s="1">
        <f t="shared" ref="O194:O206" si="99">+SUMIFS(J:J,B:B,B194,D:D,D194)-L194</f>
        <v>0</v>
      </c>
      <c r="P194" s="34">
        <f>IFERROR((IFERROR(VLOOKUP(B194,RRHH!H:U,11,0),0)+IFERROR(VLOOKUP(B194,RRHH!H:U,12,0),0)+IFERROR(VLOOKUP(B194,RRHH!H:U,13,0),0)+IFERROR(VLOOKUP(B194,RRHH!H:U,14,0),0))/5*J194+(251-(IFERROR(VLOOKUP(B194,RRHH!H:U,11,0),0)+IFERROR(VLOOKUP(B194,RRHH!H:U,12,0),0)+IFERROR(VLOOKUP(B194,RRHH!H:U,13,0),0)+IFERROR(VLOOKUP(B194,RRHH!H:U,14,0),0)))/5*(IFERROR(VLOOKUP(B194,RRHH!H:W,15,0),0)+IFERROR(VLOOKUP(B194,RRHH!H:W,16,0),0)+IFERROR(VLOOKUP(B194,RRHH!H:X,17,0),0))/60*J194/N194,0)</f>
        <v>0</v>
      </c>
      <c r="Q194" s="36" t="str">
        <f t="shared" si="96"/>
        <v/>
      </c>
      <c r="R194" s="6"/>
      <c r="S194" t="str">
        <f>+IFERROR(VLOOKUP(H194,Diccionarios!H:I,2,0),"Act. No ident")</f>
        <v>Act. No ident</v>
      </c>
      <c r="T194" s="35" t="str">
        <f>+IFERROR(VLOOKUP(H194,Diccionarios!H:K,4),"No Encontrado")</f>
        <v>No Encontrado</v>
      </c>
      <c r="U194" s="35" t="str">
        <f>+IFERROR(VLOOKUP(F194,Diccionarios!B:E,4),"Seleccione especialidad")</f>
        <v>Esp</v>
      </c>
    </row>
    <row r="195" spans="1:21" x14ac:dyDescent="0.25">
      <c r="A195" s="6"/>
      <c r="B195" s="6"/>
      <c r="C195" s="6"/>
      <c r="D195" s="1"/>
      <c r="E195" s="45" t="str">
        <f>+IFERROR(VLOOKUP(B195,RRHH!H:J,3,0),"RUN No encontrado en RRHH")</f>
        <v>RUN No encontrado en RRHH</v>
      </c>
      <c r="F195" s="7" t="str">
        <f>+IFERROR(VLOOKUP(G195,Diccionarios!$C$3:$D$66,2,0),"No Valido")</f>
        <v>No Valido</v>
      </c>
      <c r="G195" s="62"/>
      <c r="H195" s="7" t="str">
        <f>+IFERROR(VLOOKUP(I195,Diccionarios!G:J,2,0),"Act. No Ident")</f>
        <v>Act. No Ident</v>
      </c>
      <c r="I195" s="6"/>
      <c r="J195" s="6"/>
      <c r="K195" s="6"/>
      <c r="L195" s="7">
        <f>+SUMIFS(RRHH!$O:$O,RRHH!$H:$H,'Programación Medica'!B195,RRHH!$L:$L,'Programación Medica'!D195)</f>
        <v>0</v>
      </c>
      <c r="M195" s="31">
        <f t="shared" si="95"/>
        <v>0</v>
      </c>
      <c r="N195" s="7">
        <v>22</v>
      </c>
      <c r="O195" s="1">
        <f t="shared" si="99"/>
        <v>0</v>
      </c>
      <c r="P195" s="34">
        <f>IFERROR((IFERROR(VLOOKUP(B195,RRHH!H:U,11,0),0)+IFERROR(VLOOKUP(B195,RRHH!H:U,12,0),0)+IFERROR(VLOOKUP(B195,RRHH!H:U,13,0),0)+IFERROR(VLOOKUP(B195,RRHH!H:U,14,0),0))/5*J195+(251-(IFERROR(VLOOKUP(B195,RRHH!H:U,11,0),0)+IFERROR(VLOOKUP(B195,RRHH!H:U,12,0),0)+IFERROR(VLOOKUP(B195,RRHH!H:U,13,0),0)+IFERROR(VLOOKUP(B195,RRHH!H:U,14,0),0)))/5*(IFERROR(VLOOKUP(B195,RRHH!H:W,15,0),0)+IFERROR(VLOOKUP(B195,RRHH!H:W,16,0),0)+IFERROR(VLOOKUP(B195,RRHH!H:X,17,0),0))/60*J195/N195,0)</f>
        <v>0</v>
      </c>
      <c r="Q195" s="36" t="str">
        <f t="shared" si="96"/>
        <v/>
      </c>
      <c r="R195" s="6"/>
      <c r="S195" t="str">
        <f>+IFERROR(VLOOKUP(H195,Diccionarios!H:I,2,0),"Act. No ident")</f>
        <v>Act. No ident</v>
      </c>
      <c r="T195" s="35" t="str">
        <f>+IFERROR(VLOOKUP(H195,Diccionarios!H:K,4),"No Encontrado")</f>
        <v>No Encontrado</v>
      </c>
      <c r="U195" s="35" t="str">
        <f>+IFERROR(VLOOKUP(F195,Diccionarios!B:E,4),"Seleccione especialidad")</f>
        <v>Esp</v>
      </c>
    </row>
    <row r="196" spans="1:21" x14ac:dyDescent="0.25">
      <c r="A196" s="6"/>
      <c r="B196" s="6"/>
      <c r="C196" s="6"/>
      <c r="D196" s="1"/>
      <c r="E196" s="45" t="str">
        <f>+IFERROR(VLOOKUP(B196,RRHH!H:J,3,0),"RUN No encontrado en RRHH")</f>
        <v>RUN No encontrado en RRHH</v>
      </c>
      <c r="F196" s="7" t="str">
        <f>+IFERROR(VLOOKUP(G196,Diccionarios!$C$3:$D$66,2,0),"No Valido")</f>
        <v>No Valido</v>
      </c>
      <c r="G196" s="62"/>
      <c r="H196" s="7" t="str">
        <f>+IFERROR(VLOOKUP(I196,Diccionarios!G:J,2,0),"Act. No Ident")</f>
        <v>Act. No Ident</v>
      </c>
      <c r="I196" s="6"/>
      <c r="J196" s="6"/>
      <c r="K196" s="6"/>
      <c r="L196" s="7">
        <f>+SUMIFS(RRHH!$O:$O,RRHH!$H:$H,'Programación Medica'!B196,RRHH!$L:$L,'Programación Medica'!D196)</f>
        <v>0</v>
      </c>
      <c r="M196" s="31">
        <f t="shared" si="95"/>
        <v>0</v>
      </c>
      <c r="N196" s="7">
        <v>22</v>
      </c>
      <c r="O196" s="1">
        <f t="shared" si="99"/>
        <v>0</v>
      </c>
      <c r="P196" s="34">
        <f>IFERROR((IFERROR(VLOOKUP(B196,RRHH!H:U,11,0),0)+IFERROR(VLOOKUP(B196,RRHH!H:U,12,0),0)+IFERROR(VLOOKUP(B196,RRHH!H:U,13,0),0)+IFERROR(VLOOKUP(B196,RRHH!H:U,14,0),0))/5*J196+(251-(IFERROR(VLOOKUP(B196,RRHH!H:U,11,0),0)+IFERROR(VLOOKUP(B196,RRHH!H:U,12,0),0)+IFERROR(VLOOKUP(B196,RRHH!H:U,13,0),0)+IFERROR(VLOOKUP(B196,RRHH!H:U,14,0),0)))/5*(IFERROR(VLOOKUP(B196,RRHH!H:W,15,0),0)+IFERROR(VLOOKUP(B196,RRHH!H:W,16,0),0)+IFERROR(VLOOKUP(B196,RRHH!H:X,17,0),0))/60*J196/N196,0)</f>
        <v>0</v>
      </c>
      <c r="Q196" s="36" t="str">
        <f t="shared" si="96"/>
        <v/>
      </c>
      <c r="R196" s="6"/>
      <c r="S196" t="str">
        <f>+IFERROR(VLOOKUP(H196,Diccionarios!H:I,2,0),"Act. No ident")</f>
        <v>Act. No ident</v>
      </c>
      <c r="T196" s="35" t="str">
        <f>+IFERROR(VLOOKUP(H196,Diccionarios!H:K,4),"No Encontrado")</f>
        <v>No Encontrado</v>
      </c>
      <c r="U196" s="35" t="str">
        <f>+IFERROR(VLOOKUP(F196,Diccionarios!B:E,4),"Seleccione especialidad")</f>
        <v>Esp</v>
      </c>
    </row>
    <row r="197" spans="1:21" ht="16.5" customHeight="1" x14ac:dyDescent="0.25">
      <c r="A197" s="6"/>
      <c r="B197" s="6"/>
      <c r="C197" s="6"/>
      <c r="D197" s="1"/>
      <c r="E197" s="45" t="str">
        <f>+IFERROR(VLOOKUP(B197,RRHH!H:J,3,0),"RUN No encontrado en RRHH")</f>
        <v>RUN No encontrado en RRHH</v>
      </c>
      <c r="F197" s="7" t="str">
        <f>+IFERROR(VLOOKUP(G197,Diccionarios!$C$3:$D$66,2,0),"No Valido")</f>
        <v>No Valido</v>
      </c>
      <c r="G197" s="62"/>
      <c r="H197" s="7" t="str">
        <f>+IFERROR(VLOOKUP(I197,Diccionarios!G:J,2,0),"Act. No Ident")</f>
        <v>Act. No Ident</v>
      </c>
      <c r="I197" s="6"/>
      <c r="J197" s="6"/>
      <c r="K197" s="6"/>
      <c r="L197" s="7">
        <f>+SUMIFS(RRHH!$O:$O,RRHH!$H:$H,'Programación Medica'!B197,RRHH!$L:$L,'Programación Medica'!D197)</f>
        <v>0</v>
      </c>
      <c r="M197" s="31">
        <f t="shared" si="95"/>
        <v>0</v>
      </c>
      <c r="N197" s="7">
        <v>22</v>
      </c>
      <c r="O197" s="1">
        <f t="shared" si="99"/>
        <v>0</v>
      </c>
      <c r="P197" s="34">
        <f>IFERROR((IFERROR(VLOOKUP(B197,RRHH!H:U,11,0),0)+IFERROR(VLOOKUP(B197,RRHH!H:U,12,0),0)+IFERROR(VLOOKUP(B197,RRHH!H:U,13,0),0)+IFERROR(VLOOKUP(B197,RRHH!H:U,14,0),0))/5*J197+(251-(IFERROR(VLOOKUP(B197,RRHH!H:U,11,0),0)+IFERROR(VLOOKUP(B197,RRHH!H:U,12,0),0)+IFERROR(VLOOKUP(B197,RRHH!H:U,13,0),0)+IFERROR(VLOOKUP(B197,RRHH!H:U,14,0),0)))/5*(IFERROR(VLOOKUP(B197,RRHH!H:W,15,0),0)+IFERROR(VLOOKUP(B197,RRHH!H:W,16,0),0)+IFERROR(VLOOKUP(B197,RRHH!H:X,17,0),0))/60*J197/N197,0)</f>
        <v>0</v>
      </c>
      <c r="Q197" s="36" t="str">
        <f t="shared" si="96"/>
        <v/>
      </c>
      <c r="R197" s="6"/>
      <c r="S197" t="str">
        <f>+IFERROR(VLOOKUP(H197,Diccionarios!H:I,2,0),"Act. No ident")</f>
        <v>Act. No ident</v>
      </c>
      <c r="T197" s="35" t="str">
        <f>+IFERROR(VLOOKUP(H197,Diccionarios!H:K,4),"No Encontrado")</f>
        <v>No Encontrado</v>
      </c>
      <c r="U197" s="35" t="str">
        <f>+IFERROR(VLOOKUP(F197,Diccionarios!B:E,4),"Seleccione especialidad")</f>
        <v>Esp</v>
      </c>
    </row>
    <row r="198" spans="1:21" x14ac:dyDescent="0.25">
      <c r="A198" s="6"/>
      <c r="B198" s="6"/>
      <c r="C198" s="6"/>
      <c r="D198" s="1"/>
      <c r="E198" s="45" t="str">
        <f>+IFERROR(VLOOKUP(B198,RRHH!H:J,3,0),"RUN No encontrado en RRHH")</f>
        <v>RUN No encontrado en RRHH</v>
      </c>
      <c r="F198" s="7" t="str">
        <f>+IFERROR(VLOOKUP(G198,Diccionarios!$C$3:$D$66,2,0),"No Valido")</f>
        <v>No Valido</v>
      </c>
      <c r="G198" s="62"/>
      <c r="H198" s="7" t="str">
        <f>+IFERROR(VLOOKUP(I198,Diccionarios!G:J,2,0),"Act. No Ident")</f>
        <v>Act. No Ident</v>
      </c>
      <c r="I198" s="6"/>
      <c r="J198" s="6"/>
      <c r="K198" s="6"/>
      <c r="L198" s="7">
        <f>+SUMIFS(RRHH!$O:$O,RRHH!$H:$H,'Programación Medica'!B198,RRHH!$L:$L,'Programación Medica'!D198)</f>
        <v>0</v>
      </c>
      <c r="M198" s="31">
        <f t="shared" si="95"/>
        <v>0</v>
      </c>
      <c r="N198" s="7">
        <v>22</v>
      </c>
      <c r="O198" s="1">
        <f t="shared" si="99"/>
        <v>0</v>
      </c>
      <c r="P198" s="34">
        <f>IFERROR((IFERROR(VLOOKUP(B198,RRHH!H:U,11,0),0)+IFERROR(VLOOKUP(B198,RRHH!H:U,12,0),0)+IFERROR(VLOOKUP(B198,RRHH!H:U,13,0),0)+IFERROR(VLOOKUP(B198,RRHH!H:U,14,0),0))/5*J198+(251-(IFERROR(VLOOKUP(B198,RRHH!H:U,11,0),0)+IFERROR(VLOOKUP(B198,RRHH!H:U,12,0),0)+IFERROR(VLOOKUP(B198,RRHH!H:U,13,0),0)+IFERROR(VLOOKUP(B198,RRHH!H:U,14,0),0)))/5*(IFERROR(VLOOKUP(B198,RRHH!H:W,15,0),0)+IFERROR(VLOOKUP(B198,RRHH!H:W,16,0),0)+IFERROR(VLOOKUP(B198,RRHH!H:X,17,0),0))/60*J198/N198,0)</f>
        <v>0</v>
      </c>
      <c r="Q198" s="36" t="str">
        <f t="shared" si="96"/>
        <v/>
      </c>
      <c r="R198" s="6"/>
      <c r="S198" t="str">
        <f>+IFERROR(VLOOKUP(H198,Diccionarios!H:I,2,0),"Act. No ident")</f>
        <v>Act. No ident</v>
      </c>
      <c r="T198" s="35" t="str">
        <f>+IFERROR(VLOOKUP(H198,Diccionarios!H:K,4),"No Encontrado")</f>
        <v>No Encontrado</v>
      </c>
      <c r="U198" s="35" t="str">
        <f>+IFERROR(VLOOKUP(F198,Diccionarios!B:E,4),"Seleccione especialidad")</f>
        <v>Esp</v>
      </c>
    </row>
    <row r="199" spans="1:21" x14ac:dyDescent="0.25">
      <c r="A199" s="6"/>
      <c r="B199" s="6"/>
      <c r="C199" s="6"/>
      <c r="D199" s="1"/>
      <c r="E199" s="45" t="str">
        <f>+IFERROR(VLOOKUP(B199,RRHH!H:J,3,0),"RUN No encontrado en RRHH")</f>
        <v>RUN No encontrado en RRHH</v>
      </c>
      <c r="F199" s="7" t="str">
        <f>+IFERROR(VLOOKUP(G199,Diccionarios!$C$3:$D$66,2,0),"No Valido")</f>
        <v>No Valido</v>
      </c>
      <c r="G199" s="62"/>
      <c r="H199" s="7" t="str">
        <f>+IFERROR(VLOOKUP(I199,Diccionarios!G:J,2,0),"Act. No Ident")</f>
        <v>Act. No Ident</v>
      </c>
      <c r="I199" s="6"/>
      <c r="J199" s="6"/>
      <c r="K199" s="6"/>
      <c r="L199" s="7">
        <f>+SUMIFS(RRHH!$O:$O,RRHH!$H:$H,'Programación Medica'!B199,RRHH!$L:$L,'Programación Medica'!D199)</f>
        <v>0</v>
      </c>
      <c r="M199" s="31">
        <f t="shared" si="95"/>
        <v>0</v>
      </c>
      <c r="N199" s="7">
        <v>22</v>
      </c>
      <c r="O199" s="1">
        <f t="shared" si="99"/>
        <v>0</v>
      </c>
      <c r="P199" s="34">
        <f>IFERROR((IFERROR(VLOOKUP(B199,RRHH!H:U,11,0),0)+IFERROR(VLOOKUP(B199,RRHH!H:U,12,0),0)+IFERROR(VLOOKUP(B199,RRHH!H:U,13,0),0)+IFERROR(VLOOKUP(B199,RRHH!H:U,14,0),0))/5*J199+(251-(IFERROR(VLOOKUP(B199,RRHH!H:U,11,0),0)+IFERROR(VLOOKUP(B199,RRHH!H:U,12,0),0)+IFERROR(VLOOKUP(B199,RRHH!H:U,13,0),0)+IFERROR(VLOOKUP(B199,RRHH!H:U,14,0),0)))/5*(IFERROR(VLOOKUP(B199,RRHH!H:W,15,0),0)+IFERROR(VLOOKUP(B199,RRHH!H:W,16,0),0)+IFERROR(VLOOKUP(B199,RRHH!H:X,17,0),0))/60*J199/N199,0)</f>
        <v>0</v>
      </c>
      <c r="Q199" s="36" t="str">
        <f t="shared" si="96"/>
        <v/>
      </c>
      <c r="R199" s="6"/>
      <c r="S199" t="str">
        <f>+IFERROR(VLOOKUP(H199,Diccionarios!H:I,2,0),"Act. No ident")</f>
        <v>Act. No ident</v>
      </c>
      <c r="T199" s="35" t="str">
        <f>+IFERROR(VLOOKUP(H199,Diccionarios!H:K,4),"No Encontrado")</f>
        <v>No Encontrado</v>
      </c>
      <c r="U199" s="35" t="str">
        <f>+IFERROR(VLOOKUP(F199,Diccionarios!B:E,4),"Seleccione especialidad")</f>
        <v>Esp</v>
      </c>
    </row>
    <row r="200" spans="1:21" x14ac:dyDescent="0.25">
      <c r="A200" s="6"/>
      <c r="B200" s="6"/>
      <c r="C200" s="6"/>
      <c r="D200" s="1"/>
      <c r="E200" s="45" t="str">
        <f>+IFERROR(VLOOKUP(B200,RRHH!H:J,3,0),"RUN No encontrado en RRHH")</f>
        <v>RUN No encontrado en RRHH</v>
      </c>
      <c r="F200" s="7" t="str">
        <f>+IFERROR(VLOOKUP(G200,Diccionarios!$C$3:$D$66,2,0),"No Valido")</f>
        <v>No Valido</v>
      </c>
      <c r="G200" s="62"/>
      <c r="H200" s="7" t="str">
        <f>+IFERROR(VLOOKUP(I200,Diccionarios!G:J,2,0),"Act. No Ident")</f>
        <v>Act. No Ident</v>
      </c>
      <c r="I200" s="6"/>
      <c r="J200" s="6"/>
      <c r="K200" s="6"/>
      <c r="L200" s="7">
        <f>+SUMIFS(RRHH!$O:$O,RRHH!$H:$H,'Programación Medica'!B200,RRHH!$L:$L,'Programación Medica'!D200)</f>
        <v>0</v>
      </c>
      <c r="M200" s="31">
        <f t="shared" si="95"/>
        <v>0</v>
      </c>
      <c r="N200" s="7">
        <v>22</v>
      </c>
      <c r="O200" s="1">
        <f t="shared" si="99"/>
        <v>0</v>
      </c>
      <c r="P200" s="34">
        <f>IFERROR((IFERROR(VLOOKUP(B200,RRHH!H:U,11,0),0)+IFERROR(VLOOKUP(B200,RRHH!H:U,12,0),0)+IFERROR(VLOOKUP(B200,RRHH!H:U,13,0),0)+IFERROR(VLOOKUP(B200,RRHH!H:U,14,0),0))/5*J200+(251-(IFERROR(VLOOKUP(B200,RRHH!H:U,11,0),0)+IFERROR(VLOOKUP(B200,RRHH!H:U,12,0),0)+IFERROR(VLOOKUP(B200,RRHH!H:U,13,0),0)+IFERROR(VLOOKUP(B200,RRHH!H:U,14,0),0)))/5*(IFERROR(VLOOKUP(B200,RRHH!H:W,15,0),0)+IFERROR(VLOOKUP(B200,RRHH!H:W,16,0),0)+IFERROR(VLOOKUP(B200,RRHH!H:X,17,0),0))/60*J200/N200,0)</f>
        <v>0</v>
      </c>
      <c r="Q200" s="36" t="str">
        <f t="shared" si="96"/>
        <v/>
      </c>
      <c r="R200" s="6"/>
      <c r="S200" t="str">
        <f>+IFERROR(VLOOKUP(H200,Diccionarios!H:I,2,0),"Act. No ident")</f>
        <v>Act. No ident</v>
      </c>
      <c r="T200" s="35" t="str">
        <f>+IFERROR(VLOOKUP(H200,Diccionarios!H:K,4),"No Encontrado")</f>
        <v>No Encontrado</v>
      </c>
      <c r="U200" s="35" t="str">
        <f>+IFERROR(VLOOKUP(F200,Diccionarios!B:E,4),"Seleccione especialidad")</f>
        <v>Esp</v>
      </c>
    </row>
    <row r="201" spans="1:21" x14ac:dyDescent="0.25">
      <c r="A201" s="6"/>
      <c r="B201" s="6"/>
      <c r="C201" s="6"/>
      <c r="D201" s="1"/>
      <c r="E201" s="45" t="str">
        <f>+IFERROR(VLOOKUP(B201,RRHH!H:J,3,0),"RUN No encontrado en RRHH")</f>
        <v>RUN No encontrado en RRHH</v>
      </c>
      <c r="F201" s="7" t="str">
        <f>+IFERROR(VLOOKUP(G201,Diccionarios!$C$3:$D$66,2,0),"No Valido")</f>
        <v>No Valido</v>
      </c>
      <c r="G201" s="62"/>
      <c r="H201" s="7" t="str">
        <f>+IFERROR(VLOOKUP(I201,Diccionarios!G:J,2,0),"Act. No Ident")</f>
        <v>Act. No Ident</v>
      </c>
      <c r="I201" s="6"/>
      <c r="J201" s="6"/>
      <c r="K201" s="6"/>
      <c r="L201" s="7">
        <f>+SUMIFS(RRHH!$O:$O,RRHH!$H:$H,'Programación Medica'!B201,RRHH!$L:$L,'Programación Medica'!D201)</f>
        <v>0</v>
      </c>
      <c r="M201" s="31">
        <f t="shared" si="95"/>
        <v>0</v>
      </c>
      <c r="N201" s="7">
        <v>22</v>
      </c>
      <c r="O201" s="1">
        <f t="shared" si="99"/>
        <v>0</v>
      </c>
      <c r="P201" s="34">
        <f>IFERROR((IFERROR(VLOOKUP(B201,RRHH!H:U,11,0),0)+IFERROR(VLOOKUP(B201,RRHH!H:U,12,0),0)+IFERROR(VLOOKUP(B201,RRHH!H:U,13,0),0)+IFERROR(VLOOKUP(B201,RRHH!H:U,14,0),0))/5*J201+(251-(IFERROR(VLOOKUP(B201,RRHH!H:U,11,0),0)+IFERROR(VLOOKUP(B201,RRHH!H:U,12,0),0)+IFERROR(VLOOKUP(B201,RRHH!H:U,13,0),0)+IFERROR(VLOOKUP(B201,RRHH!H:U,14,0),0)))/5*(IFERROR(VLOOKUP(B201,RRHH!H:W,15,0),0)+IFERROR(VLOOKUP(B201,RRHH!H:W,16,0),0)+IFERROR(VLOOKUP(B201,RRHH!H:X,17,0),0))/60*J201/N201,0)</f>
        <v>0</v>
      </c>
      <c r="Q201" s="36" t="str">
        <f t="shared" si="96"/>
        <v/>
      </c>
      <c r="R201" s="6"/>
      <c r="S201" t="str">
        <f>+IFERROR(VLOOKUP(H201,Diccionarios!H:I,2,0),"Act. No ident")</f>
        <v>Act. No ident</v>
      </c>
      <c r="T201" s="35" t="str">
        <f>+IFERROR(VLOOKUP(H201,Diccionarios!H:K,4),"No Encontrado")</f>
        <v>No Encontrado</v>
      </c>
      <c r="U201" s="35" t="str">
        <f>+IFERROR(VLOOKUP(F201,Diccionarios!B:E,4),"Seleccione especialidad")</f>
        <v>Esp</v>
      </c>
    </row>
    <row r="202" spans="1:21" x14ac:dyDescent="0.25">
      <c r="A202" s="6"/>
      <c r="B202" s="6"/>
      <c r="C202" s="6"/>
      <c r="D202" s="1"/>
      <c r="E202" s="45" t="str">
        <f>+IFERROR(VLOOKUP(B202,RRHH!H:J,3,0),"RUN No encontrado en RRHH")</f>
        <v>RUN No encontrado en RRHH</v>
      </c>
      <c r="F202" s="7" t="str">
        <f>+IFERROR(VLOOKUP(G202,Diccionarios!$C$3:$D$66,2,0),"No Valido")</f>
        <v>No Valido</v>
      </c>
      <c r="G202" s="62"/>
      <c r="H202" s="7" t="str">
        <f>+IFERROR(VLOOKUP(I202,Diccionarios!G:J,2,0),"Act. No Ident")</f>
        <v>Act. No Ident</v>
      </c>
      <c r="I202" s="6"/>
      <c r="J202" s="6"/>
      <c r="K202" s="6"/>
      <c r="L202" s="7">
        <f>+SUMIFS(RRHH!$O:$O,RRHH!$H:$H,'Programación Medica'!B202,RRHH!$L:$L,'Programación Medica'!D202)</f>
        <v>0</v>
      </c>
      <c r="M202" s="31">
        <f t="shared" si="95"/>
        <v>0</v>
      </c>
      <c r="N202" s="7">
        <v>22</v>
      </c>
      <c r="O202" s="1">
        <f t="shared" si="99"/>
        <v>0</v>
      </c>
      <c r="P202" s="34">
        <f>IFERROR((IFERROR(VLOOKUP(B202,RRHH!H:U,11,0),0)+IFERROR(VLOOKUP(B202,RRHH!H:U,12,0),0)+IFERROR(VLOOKUP(B202,RRHH!H:U,13,0),0)+IFERROR(VLOOKUP(B202,RRHH!H:U,14,0),0))/5*J202+(251-(IFERROR(VLOOKUP(B202,RRHH!H:U,11,0),0)+IFERROR(VLOOKUP(B202,RRHH!H:U,12,0),0)+IFERROR(VLOOKUP(B202,RRHH!H:U,13,0),0)+IFERROR(VLOOKUP(B202,RRHH!H:U,14,0),0)))/5*(IFERROR(VLOOKUP(B202,RRHH!H:W,15,0),0)+IFERROR(VLOOKUP(B202,RRHH!H:W,16,0),0)+IFERROR(VLOOKUP(B202,RRHH!H:X,17,0),0))/60*J202/N202,0)</f>
        <v>0</v>
      </c>
      <c r="Q202" s="36" t="str">
        <f t="shared" si="96"/>
        <v/>
      </c>
      <c r="R202" s="6"/>
      <c r="S202" t="str">
        <f>+IFERROR(VLOOKUP(H202,Diccionarios!H:I,2,0),"Act. No ident")</f>
        <v>Act. No ident</v>
      </c>
      <c r="T202" s="35" t="str">
        <f>+IFERROR(VLOOKUP(H202,Diccionarios!H:K,4),"No Encontrado")</f>
        <v>No Encontrado</v>
      </c>
      <c r="U202" s="35" t="str">
        <f>+IFERROR(VLOOKUP(F202,Diccionarios!B:E,4),"Seleccione especialidad")</f>
        <v>Esp</v>
      </c>
    </row>
    <row r="203" spans="1:21" x14ac:dyDescent="0.25">
      <c r="A203" s="6"/>
      <c r="B203" s="6"/>
      <c r="C203" s="6"/>
      <c r="D203" s="1"/>
      <c r="E203" s="45" t="str">
        <f>+IFERROR(VLOOKUP(B203,RRHH!H:J,3,0),"RUN No encontrado en RRHH")</f>
        <v>RUN No encontrado en RRHH</v>
      </c>
      <c r="F203" s="7" t="str">
        <f>+IFERROR(VLOOKUP(G203,Diccionarios!$C$3:$D$66,2,0),"No Valido")</f>
        <v>No Valido</v>
      </c>
      <c r="G203" s="62"/>
      <c r="H203" s="7" t="str">
        <f>+IFERROR(VLOOKUP(I203,Diccionarios!G:J,2,0),"Act. No Ident")</f>
        <v>Act. No Ident</v>
      </c>
      <c r="I203" s="6"/>
      <c r="J203" s="6"/>
      <c r="K203" s="6"/>
      <c r="L203" s="7">
        <f>+SUMIFS(RRHH!$O:$O,RRHH!$H:$H,'Programación Medica'!B203,RRHH!$L:$L,'Programación Medica'!D203)</f>
        <v>0</v>
      </c>
      <c r="M203" s="31">
        <f t="shared" si="95"/>
        <v>0</v>
      </c>
      <c r="N203" s="7">
        <v>22</v>
      </c>
      <c r="O203" s="1">
        <f t="shared" si="99"/>
        <v>0</v>
      </c>
      <c r="P203" s="34">
        <f>IFERROR((IFERROR(VLOOKUP(B203,RRHH!H:U,11,0),0)+IFERROR(VLOOKUP(B203,RRHH!H:U,12,0),0)+IFERROR(VLOOKUP(B203,RRHH!H:U,13,0),0)+IFERROR(VLOOKUP(B203,RRHH!H:U,14,0),0))/5*J203+(251-(IFERROR(VLOOKUP(B203,RRHH!H:U,11,0),0)+IFERROR(VLOOKUP(B203,RRHH!H:U,12,0),0)+IFERROR(VLOOKUP(B203,RRHH!H:U,13,0),0)+IFERROR(VLOOKUP(B203,RRHH!H:U,14,0),0)))/5*(IFERROR(VLOOKUP(B203,RRHH!H:W,15,0),0)+IFERROR(VLOOKUP(B203,RRHH!H:W,16,0),0)+IFERROR(VLOOKUP(B203,RRHH!H:X,17,0),0))/60*J203/N203,0)</f>
        <v>0</v>
      </c>
      <c r="Q203" s="36" t="str">
        <f t="shared" si="96"/>
        <v/>
      </c>
      <c r="R203" s="6"/>
      <c r="S203" t="str">
        <f>+IFERROR(VLOOKUP(H203,Diccionarios!H:I,2,0),"Act. No ident")</f>
        <v>Act. No ident</v>
      </c>
      <c r="T203" s="35" t="str">
        <f>+IFERROR(VLOOKUP(H203,Diccionarios!H:K,4),"No Encontrado")</f>
        <v>No Encontrado</v>
      </c>
      <c r="U203" s="35" t="str">
        <f>+IFERROR(VLOOKUP(F203,Diccionarios!B:E,4),"Seleccione especialidad")</f>
        <v>Esp</v>
      </c>
    </row>
    <row r="204" spans="1:21" x14ac:dyDescent="0.25">
      <c r="A204" s="6"/>
      <c r="B204" s="6"/>
      <c r="C204" s="6"/>
      <c r="D204" s="1"/>
      <c r="E204" s="45" t="str">
        <f>+IFERROR(VLOOKUP(B204,RRHH!H:J,3,0),"RUN No encontrado en RRHH")</f>
        <v>RUN No encontrado en RRHH</v>
      </c>
      <c r="F204" s="7" t="str">
        <f>+IFERROR(VLOOKUP(G204,Diccionarios!$C$3:$D$66,2,0),"No Valido")</f>
        <v>No Valido</v>
      </c>
      <c r="G204" s="62"/>
      <c r="H204" s="7" t="str">
        <f>+IFERROR(VLOOKUP(I204,Diccionarios!G:J,2,0),"Act. No Ident")</f>
        <v>Act. No Ident</v>
      </c>
      <c r="I204" s="6"/>
      <c r="J204" s="6"/>
      <c r="K204" s="6"/>
      <c r="L204" s="7">
        <f>+SUMIFS(RRHH!$O:$O,RRHH!$H:$H,'Programación Medica'!B204,RRHH!$L:$L,'Programación Medica'!D204)</f>
        <v>0</v>
      </c>
      <c r="M204" s="31">
        <f t="shared" si="95"/>
        <v>0</v>
      </c>
      <c r="N204" s="7">
        <v>22</v>
      </c>
      <c r="O204" s="1">
        <f t="shared" si="99"/>
        <v>0</v>
      </c>
      <c r="P204" s="34">
        <f>IFERROR((IFERROR(VLOOKUP(B204,RRHH!H:U,11,0),0)+IFERROR(VLOOKUP(B204,RRHH!H:U,12,0),0)+IFERROR(VLOOKUP(B204,RRHH!H:U,13,0),0)+IFERROR(VLOOKUP(B204,RRHH!H:U,14,0),0))/5*J204+(251-(IFERROR(VLOOKUP(B204,RRHH!H:U,11,0),0)+IFERROR(VLOOKUP(B204,RRHH!H:U,12,0),0)+IFERROR(VLOOKUP(B204,RRHH!H:U,13,0),0)+IFERROR(VLOOKUP(B204,RRHH!H:U,14,0),0)))/5*(IFERROR(VLOOKUP(B204,RRHH!H:W,15,0),0)+IFERROR(VLOOKUP(B204,RRHH!H:W,16,0),0)+IFERROR(VLOOKUP(B204,RRHH!H:X,17,0),0))/60*J204/N204,0)</f>
        <v>0</v>
      </c>
      <c r="Q204" s="36" t="str">
        <f t="shared" si="96"/>
        <v/>
      </c>
      <c r="R204" s="6"/>
      <c r="S204" t="str">
        <f>+IFERROR(VLOOKUP(H204,Diccionarios!H:I,2,0),"Act. No ident")</f>
        <v>Act. No ident</v>
      </c>
      <c r="T204" s="35" t="str">
        <f>+IFERROR(VLOOKUP(H204,Diccionarios!H:K,4),"No Encontrado")</f>
        <v>No Encontrado</v>
      </c>
      <c r="U204" s="35" t="str">
        <f>+IFERROR(VLOOKUP(F204,Diccionarios!B:E,4),"Seleccione especialidad")</f>
        <v>Esp</v>
      </c>
    </row>
    <row r="205" spans="1:21" x14ac:dyDescent="0.25">
      <c r="A205" s="6"/>
      <c r="B205" s="1"/>
      <c r="C205" s="1"/>
      <c r="D205" s="1"/>
      <c r="E205" s="45" t="str">
        <f>+IFERROR(VLOOKUP(B205,RRHH!H:J,3,0),"RUN No encontrado en RRHH")</f>
        <v>RUN No encontrado en RRHH</v>
      </c>
      <c r="F205" s="7" t="str">
        <f>+IFERROR(VLOOKUP(G205,Diccionarios!$C$3:$D$66,2,0),"No Valido")</f>
        <v>No Valido</v>
      </c>
      <c r="G205" s="1"/>
      <c r="H205" s="7" t="str">
        <f>+IFERROR(VLOOKUP(I205,Diccionarios!G:J,2,0),"Act. No Ident")</f>
        <v>Act. No Ident</v>
      </c>
      <c r="I205" s="6"/>
      <c r="J205" s="6"/>
      <c r="K205" s="6"/>
      <c r="L205" s="7">
        <f>+SUMIFS(RRHH!$O:$O,RRHH!$H:$H,'Programación Medica'!B205,RRHH!$L:$L,'Programación Medica'!D205)</f>
        <v>0</v>
      </c>
      <c r="M205" s="31">
        <f t="shared" ref="M205" si="100">+IFERROR(J205/L205,0)</f>
        <v>0</v>
      </c>
      <c r="N205" s="7">
        <f>+SUMIF(RRHH!H:H,'Programación Medica'!B205,RRHH!$O:$O)</f>
        <v>0</v>
      </c>
      <c r="O205" s="1">
        <f t="shared" si="99"/>
        <v>0</v>
      </c>
      <c r="P205" s="34">
        <f>IFERROR((IFERROR(VLOOKUP(B205,RRHH!H:U,11,0),0)+IFERROR(VLOOKUP(B205,RRHH!H:U,12,0),0)+IFERROR(VLOOKUP(B205,RRHH!H:U,13,0),0)+IFERROR(VLOOKUP(B205,RRHH!H:U,14,0),0))/5*J205+(251-(IFERROR(VLOOKUP(B205,RRHH!H:U,11,0),0)+IFERROR(VLOOKUP(B205,RRHH!H:U,12,0),0)+IFERROR(VLOOKUP(B205,RRHH!H:U,13,0),0)+IFERROR(VLOOKUP(B205,RRHH!H:U,14,0),0)))/5*(IFERROR(VLOOKUP(B205,RRHH!H:W,15,0),0)+IFERROR(VLOOKUP(B205,RRHH!H:W,16,0),0)+IFERROR(VLOOKUP(B205,RRHH!H:X,17,0),0))/60*J205/N205,0)</f>
        <v>0</v>
      </c>
      <c r="Q205" s="36" t="str">
        <f t="shared" ref="Q205" si="101">+IF(S205="R",IFERROR((J205*50.1-P205)*K205,""),"")</f>
        <v/>
      </c>
      <c r="R205" s="6"/>
      <c r="S205" t="str">
        <f>+IFERROR(VLOOKUP(H205,Diccionarios!H:I,2,0),"Act. No ident")</f>
        <v>Act. No ident</v>
      </c>
      <c r="T205" s="35" t="str">
        <f>+IFERROR(VLOOKUP(H205,Diccionarios!H:K,4),"No Encontrado")</f>
        <v>No Encontrado</v>
      </c>
      <c r="U205" s="35" t="str">
        <f>+IFERROR(VLOOKUP(F205,Diccionarios!B:E,4),"Seleccione especialidad")</f>
        <v>Esp</v>
      </c>
    </row>
    <row r="206" spans="1:21" x14ac:dyDescent="0.25">
      <c r="A206" s="6"/>
      <c r="B206" s="1"/>
      <c r="C206" s="1"/>
      <c r="D206" s="1"/>
      <c r="E206" s="45" t="str">
        <f>+IFERROR(VLOOKUP(B206,RRHH!H:J,3,0),"RUN No encontrado en RRHH")</f>
        <v>RUN No encontrado en RRHH</v>
      </c>
      <c r="F206" s="7" t="str">
        <f>+IFERROR(VLOOKUP(G206,Diccionarios!$C$3:$D$66,2,0),"No Valido")</f>
        <v>No Valido</v>
      </c>
      <c r="G206" s="1"/>
      <c r="H206" s="7" t="str">
        <f>+IFERROR(VLOOKUP(I206,Diccionarios!G:J,2,0),"Act. No Ident")</f>
        <v>Act. No Ident</v>
      </c>
      <c r="I206" s="6"/>
      <c r="J206" s="6"/>
      <c r="K206" s="6"/>
      <c r="L206" s="7">
        <f>+SUMIFS(RRHH!$O:$O,RRHH!$H:$H,'Programación Medica'!B206,RRHH!$L:$L,'Programación Medica'!D206)</f>
        <v>0</v>
      </c>
      <c r="M206" s="31">
        <f t="shared" ref="M206" si="102">+IFERROR(J206/L206,0)</f>
        <v>0</v>
      </c>
      <c r="N206" s="7">
        <f>+SUMIF(RRHH!H:H,'Programación Medica'!B206,RRHH!$O:$O)</f>
        <v>0</v>
      </c>
      <c r="O206" s="1">
        <f t="shared" si="99"/>
        <v>0</v>
      </c>
      <c r="P206" s="34">
        <f>IFERROR((IFERROR(VLOOKUP(B206,RRHH!H:U,11,0),0)+IFERROR(VLOOKUP(B206,RRHH!H:U,12,0),0)+IFERROR(VLOOKUP(B206,RRHH!H:U,13,0),0)+IFERROR(VLOOKUP(B206,RRHH!H:U,14,0),0))/5*J206+(251-(IFERROR(VLOOKUP(B206,RRHH!H:U,11,0),0)+IFERROR(VLOOKUP(B206,RRHH!H:U,12,0),0)+IFERROR(VLOOKUP(B206,RRHH!H:U,13,0),0)+IFERROR(VLOOKUP(B206,RRHH!H:U,14,0),0)))/5*(IFERROR(VLOOKUP(B206,RRHH!H:W,15,0),0)+IFERROR(VLOOKUP(B206,RRHH!H:W,16,0),0)+IFERROR(VLOOKUP(B206,RRHH!H:X,17,0),0))/60*J206/N206,0)</f>
        <v>0</v>
      </c>
      <c r="Q206" s="36" t="str">
        <f t="shared" ref="Q206" si="103">+IF(S206="R",IFERROR((J206*50.1-P206)*K206,""),"")</f>
        <v/>
      </c>
      <c r="R206" s="6"/>
      <c r="S206" t="str">
        <f>+IFERROR(VLOOKUP(H206,Diccionarios!H:I,2,0),"Act. No ident")</f>
        <v>Act. No ident</v>
      </c>
      <c r="T206" s="35" t="str">
        <f>+IFERROR(VLOOKUP(H206,Diccionarios!H:K,4),"No Encontrado")</f>
        <v>No Encontrado</v>
      </c>
      <c r="U206" s="35" t="str">
        <f>+IFERROR(VLOOKUP(F206,Diccionarios!B:E,4),"Seleccione especialidad")</f>
        <v>Esp</v>
      </c>
    </row>
  </sheetData>
  <sortState ref="A10:Z19">
    <sortCondition ref="E10:E19"/>
  </sortState>
  <conditionalFormatting sqref="M2:M1048576">
    <cfRule type="cellIs" dxfId="9" priority="3" operator="greaterThan">
      <formula>1</formula>
    </cfRule>
  </conditionalFormatting>
  <conditionalFormatting sqref="O2:O1048576">
    <cfRule type="cellIs" dxfId="8" priority="4" operator="greaterThan">
      <formula>0</formula>
    </cfRule>
    <cfRule type="cellIs" dxfId="7" priority="5" operator="lessThan">
      <formula>0</formula>
    </cfRule>
  </conditionalFormatting>
  <conditionalFormatting sqref="S1:S1048576">
    <cfRule type="cellIs" dxfId="6" priority="1" operator="equal">
      <formula>"NR"</formula>
    </cfRule>
    <cfRule type="cellIs" dxfId="5" priority="2" operator="equal">
      <formula>"R"</formula>
    </cfRule>
  </conditionalFormatting>
  <dataValidations xWindow="65535" yWindow="369" count="13">
    <dataValidation type="list" allowBlank="1" showInputMessage="1" showErrorMessage="1" promptTitle="Advertencia" prompt="Solo pueden ser las actividades Previamente definidas_x000a_" sqref="I2:I102 I104:I106 I111:I117 I120:I206">
      <formula1>INDIRECT(U2)</formula1>
    </dataValidation>
    <dataValidation type="list" allowBlank="1" showInputMessage="1" showErrorMessage="1" promptTitle="Advertencia" prompt="Solo pueden ser las actividades Previamente definidas_x000a_" sqref="I103">
      <formula1>INDIRECT(U107)</formula1>
    </dataValidation>
    <dataValidation type="list" allowBlank="1" showInputMessage="1" showErrorMessage="1" promptTitle="Advertencia" prompt="Solo pueden ser las actividades Previamente definidas_x000a_" sqref="I107 I110">
      <formula1>INDIRECT(U108)</formula1>
    </dataValidation>
    <dataValidation type="list" allowBlank="1" showInputMessage="1" showErrorMessage="1" promptTitle="Advertencia" prompt="Solo pueden ser las actividades Previamente definidas_x000a_" sqref="I119">
      <formula1>INDIRECT(U118)</formula1>
    </dataValidation>
    <dataValidation type="list" allowBlank="1" showInputMessage="1" showErrorMessage="1" promptTitle="Advertencia" prompt="Solo pueden ser las actividades Previamente definidas_x000a_" sqref="I108">
      <formula1>INDIRECT(U132)</formula1>
    </dataValidation>
    <dataValidation type="list" allowBlank="1" showInputMessage="1" showErrorMessage="1" promptTitle="Advertencia" prompt="Solo pueden ser las actividades Previamente definidas_x000a_" sqref="I109">
      <formula1>INDIRECT(U135)</formula1>
    </dataValidation>
    <dataValidation type="list" allowBlank="1" showInputMessage="1" showErrorMessage="1" sqref="C151:C153">
      <formula1>DV</formula1>
    </dataValidation>
    <dataValidation type="whole" allowBlank="1" showInputMessage="1" showErrorMessage="1" promptTitle="Solo permitidos numeros" prompt="Ingresar el RUT sin digito verificador y puntos" sqref="B129:B131">
      <formula1>1111111</formula1>
      <formula2>99999999</formula2>
    </dataValidation>
    <dataValidation type="list" allowBlank="1" showInputMessage="1" showErrorMessage="1" promptTitle="Advertencia" prompt="Solo Pueden ser Especialidades Definidas_x000a_" sqref="G2:G206">
      <formula1>Especialidades</formula1>
    </dataValidation>
    <dataValidation type="whole" allowBlank="1" showInputMessage="1" showErrorMessage="1" prompt="Codigo DEIS debe tener 6 numeros" sqref="A2:A206">
      <formula1>100000</formula1>
      <formula2>999999</formula2>
    </dataValidation>
    <dataValidation type="list" allowBlank="1" showInputMessage="1" showErrorMessage="1" promptTitle="Medicina general" prompt="Marcar como Si, aquellos medicos sin especialidad (Debe estar registrado en SIS)" sqref="R2:R206">
      <formula1>med_g</formula1>
    </dataValidation>
    <dataValidation type="decimal" allowBlank="1" showInputMessage="1" showErrorMessage="1" errorTitle="Atención" error="El numero de horas asignadas no debe exceder las horas correspondientes a ese contrato_x000a_" sqref="J1:J1048576">
      <formula1>0.1</formula1>
      <formula2>44</formula2>
    </dataValidation>
    <dataValidation type="decimal" allowBlank="1" showInputMessage="1" showErrorMessage="1" errorTitle="Atención es rendimiento por hora" error="El valor puede ser entre 0 y 10, considerando 1 decimal, Ejemplo:0,1" sqref="K1:K1048576">
      <formula1>0</formula1>
      <formula2>10</formula2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B1" zoomScaleNormal="100" workbookViewId="0">
      <selection activeCell="T37" sqref="T37"/>
    </sheetView>
  </sheetViews>
  <sheetFormatPr baseColWidth="10" defaultRowHeight="15" x14ac:dyDescent="0.25"/>
  <cols>
    <col min="1" max="1" width="9.140625" customWidth="1"/>
    <col min="2" max="2" width="14.140625" customWidth="1"/>
    <col min="3" max="3" width="3.5703125" bestFit="1" customWidth="1"/>
    <col min="5" max="5" width="34.28515625" style="37" customWidth="1"/>
    <col min="6" max="6" width="12.28515625" style="37" bestFit="1" customWidth="1"/>
    <col min="7" max="7" width="22.7109375" customWidth="1"/>
    <col min="8" max="8" width="12" style="37" customWidth="1"/>
    <col min="9" max="9" width="38" customWidth="1"/>
    <col min="10" max="10" width="12.5703125" customWidth="1"/>
    <col min="11" max="11" width="3.85546875" customWidth="1"/>
    <col min="12" max="12" width="4.140625" style="37" customWidth="1"/>
    <col min="13" max="13" width="5.42578125" style="32" customWidth="1"/>
    <col min="14" max="14" width="4.140625" style="37" customWidth="1"/>
    <col min="15" max="15" width="4.5703125" customWidth="1"/>
    <col min="16" max="16" width="16.140625" style="37" customWidth="1"/>
    <col min="17" max="17" width="14.140625" style="37" customWidth="1"/>
    <col min="18" max="18" width="15.28515625" style="8" customWidth="1"/>
    <col min="19" max="19" width="14.42578125" style="37" bestFit="1" customWidth="1"/>
  </cols>
  <sheetData>
    <row r="1" spans="1:19" s="16" customFormat="1" ht="114" customHeight="1" x14ac:dyDescent="0.25">
      <c r="A1" s="15" t="s">
        <v>0</v>
      </c>
      <c r="B1" s="15" t="s">
        <v>1</v>
      </c>
      <c r="C1" s="15" t="s">
        <v>2</v>
      </c>
      <c r="D1" s="11" t="s">
        <v>202</v>
      </c>
      <c r="E1" s="12" t="s">
        <v>253</v>
      </c>
      <c r="F1" s="40" t="s">
        <v>171</v>
      </c>
      <c r="G1" s="15" t="s">
        <v>8</v>
      </c>
      <c r="H1" s="40" t="s">
        <v>5</v>
      </c>
      <c r="I1" s="15" t="s">
        <v>108</v>
      </c>
      <c r="J1" s="11" t="s">
        <v>206</v>
      </c>
      <c r="K1" s="11" t="s">
        <v>212</v>
      </c>
      <c r="L1" s="39" t="s">
        <v>207</v>
      </c>
      <c r="M1" s="12" t="s">
        <v>208</v>
      </c>
      <c r="N1" s="12" t="s">
        <v>210</v>
      </c>
      <c r="O1" s="41" t="s">
        <v>227</v>
      </c>
      <c r="P1" s="43" t="s">
        <v>211</v>
      </c>
      <c r="Q1" s="12" t="s">
        <v>191</v>
      </c>
      <c r="R1" s="29" t="s">
        <v>209</v>
      </c>
      <c r="S1" s="52" t="s">
        <v>262</v>
      </c>
    </row>
    <row r="2" spans="1:19" x14ac:dyDescent="0.25">
      <c r="A2" s="4"/>
      <c r="B2" s="1"/>
      <c r="C2" s="1"/>
      <c r="D2" s="1"/>
      <c r="E2" s="38" t="str">
        <f>+IFERROR(VLOOKUP(B2,RRHH!H:J,3,0),"RUN no encontrado en RRHH")</f>
        <v>RUN no encontrado en RRHH</v>
      </c>
      <c r="F2" s="38"/>
      <c r="G2" s="1"/>
      <c r="H2" s="38"/>
      <c r="I2" s="1"/>
      <c r="J2" s="4"/>
      <c r="K2" s="4"/>
      <c r="L2" s="38">
        <f>++SUMIFS(RRHH!$O:$O,RRHH!$H:$H,'Programación No Medica'!B2,RRHH!$L:$L,'Programación No Medica'!D2)</f>
        <v>0</v>
      </c>
      <c r="M2" s="31">
        <f t="shared" ref="M2:M49" si="0">+IFERROR(J2/L2,0)</f>
        <v>0</v>
      </c>
      <c r="N2" s="38">
        <f>++SUMIF(RRHH!H:H,'Programación No Medica'!B2,RRHH!$O:$O)</f>
        <v>0</v>
      </c>
      <c r="O2" s="1">
        <f t="shared" ref="O2:O33" si="1">+SUMIFS(J:J,B:B,B2,D:D,D2)-L2</f>
        <v>0</v>
      </c>
      <c r="P2" s="34">
        <f>IFERROR((IFERROR(VLOOKUP(B2,RRHH!H:U,11,0),0)+IFERROR(VLOOKUP(B2,RRHH!H:U,12,0),0)+IFERROR(VLOOKUP(B2,RRHH!H:U,13,0),0)+IFERROR(VLOOKUP(B2,RRHH!H:U,14,0),0))/5*J2+(251-(IFERROR(VLOOKUP(B2,RRHH!H:U,11,0),0)+IFERROR(VLOOKUP(B2,RRHH!H:U,12,0),0)+IFERROR(VLOOKUP(B2,RRHH!H:U,13,0),0)+IFERROR(VLOOKUP(B2,RRHH!H:U,14,0),0)))/5*(IFERROR(VLOOKUP(B2,RRHH!H:W,15,0),0)+IFERROR(VLOOKUP(B2,RRHH!H:W,16,0),0)+IFERROR(VLOOKUP(B2,RRHH!H:X,17,0),0))/60*J2/N2,0)</f>
        <v>0</v>
      </c>
      <c r="Q2" s="36" t="str">
        <f t="shared" ref="Q2:Q49" si="2">+IF(R2="R",IFERROR((J2*50.1-P2)*K2,""),"")</f>
        <v/>
      </c>
      <c r="R2" t="str">
        <f>+IFERROR(VLOOKUP(H2,Diccionarios!O:P,2,0),"Act. No ident")</f>
        <v>Act. No ident</v>
      </c>
      <c r="S2" s="37" t="str">
        <f>+IFERROR(VLOOKUP(H2,Diccionarios!O:R,4,0),"No Encontrado")</f>
        <v>No Encontrado</v>
      </c>
    </row>
    <row r="3" spans="1:19" x14ac:dyDescent="0.25">
      <c r="A3" s="4"/>
      <c r="B3" s="1"/>
      <c r="C3" s="1"/>
      <c r="D3" s="1"/>
      <c r="E3" s="38" t="str">
        <f>+IFERROR(VLOOKUP(B3,RRHH!H:J,3,0),"RUN no encontrado en RRHH")</f>
        <v>RUN no encontrado en RRHH</v>
      </c>
      <c r="F3" s="38"/>
      <c r="G3" s="1"/>
      <c r="H3" s="38"/>
      <c r="I3" s="1"/>
      <c r="J3" s="4"/>
      <c r="K3" s="4"/>
      <c r="L3" s="38">
        <f>++SUMIFS(RRHH!$O:$O,RRHH!$H:$H,'Programación No Medica'!B3,RRHH!$L:$L,'Programación No Medica'!D3)</f>
        <v>0</v>
      </c>
      <c r="M3" s="31">
        <f t="shared" si="0"/>
        <v>0</v>
      </c>
      <c r="N3" s="38">
        <f>++SUMIF(RRHH!H:H,'Programación No Medica'!B3,RRHH!$O:$O)</f>
        <v>0</v>
      </c>
      <c r="O3" s="1">
        <f t="shared" si="1"/>
        <v>0</v>
      </c>
      <c r="P3" s="34">
        <f>IFERROR((IFERROR(VLOOKUP(B3,RRHH!H:U,11,0),0)+IFERROR(VLOOKUP(B3,RRHH!H:U,12,0),0)+IFERROR(VLOOKUP(B3,RRHH!H:U,13,0),0)+IFERROR(VLOOKUP(B3,RRHH!H:U,14,0),0))/5*J3+(251-(IFERROR(VLOOKUP(B3,RRHH!H:U,11,0),0)+IFERROR(VLOOKUP(B3,RRHH!H:U,12,0),0)+IFERROR(VLOOKUP(B3,RRHH!H:U,13,0),0)+IFERROR(VLOOKUP(B3,RRHH!H:U,14,0),0)))/5*(IFERROR(VLOOKUP(B3,RRHH!H:W,15,0),0)+IFERROR(VLOOKUP(B3,RRHH!H:W,16,0),0)+IFERROR(VLOOKUP(B3,RRHH!H:X,17,0),0))/60*J3/N3,0)</f>
        <v>0</v>
      </c>
      <c r="Q3" s="36" t="str">
        <f t="shared" si="2"/>
        <v/>
      </c>
      <c r="R3" t="str">
        <f>+IFERROR(VLOOKUP(H3,Diccionarios!O:P,2,0),"Act. No ident")</f>
        <v>Act. No ident</v>
      </c>
      <c r="S3" s="37" t="str">
        <f>+IFERROR(VLOOKUP(H3,Diccionarios!O:R,4,0),"No Encontrado")</f>
        <v>No Encontrado</v>
      </c>
    </row>
    <row r="4" spans="1:19" x14ac:dyDescent="0.25">
      <c r="A4" s="4"/>
      <c r="B4" s="1"/>
      <c r="C4" s="1"/>
      <c r="D4" s="1"/>
      <c r="E4" s="38" t="str">
        <f>+IFERROR(VLOOKUP(B4,RRHH!H:J,3,0),"RUN no encontrado en RRHH")</f>
        <v>RUN no encontrado en RRHH</v>
      </c>
      <c r="F4" s="38"/>
      <c r="G4" s="1"/>
      <c r="H4" s="38"/>
      <c r="I4" s="1"/>
      <c r="J4" s="4"/>
      <c r="K4" s="4"/>
      <c r="L4" s="38">
        <f>++SUMIFS(RRHH!$O:$O,RRHH!$H:$H,'Programación No Medica'!B4,RRHH!$L:$L,'Programación No Medica'!D4)</f>
        <v>0</v>
      </c>
      <c r="M4" s="31">
        <f t="shared" si="0"/>
        <v>0</v>
      </c>
      <c r="N4" s="38">
        <f>++SUMIF(RRHH!H:H,'Programación No Medica'!B4,RRHH!$O:$O)</f>
        <v>0</v>
      </c>
      <c r="O4" s="1">
        <f t="shared" si="1"/>
        <v>0</v>
      </c>
      <c r="P4" s="34">
        <f>IFERROR((IFERROR(VLOOKUP(B4,RRHH!H:U,11,0),0)+IFERROR(VLOOKUP(B4,RRHH!H:U,12,0),0)+IFERROR(VLOOKUP(B4,RRHH!H:U,13,0),0)+IFERROR(VLOOKUP(B4,RRHH!H:U,14,0),0))/5*J4+(251-(IFERROR(VLOOKUP(B4,RRHH!H:U,11,0),0)+IFERROR(VLOOKUP(B4,RRHH!H:U,12,0),0)+IFERROR(VLOOKUP(B4,RRHH!H:U,13,0),0)+IFERROR(VLOOKUP(B4,RRHH!H:U,14,0),0)))/5*(IFERROR(VLOOKUP(B4,RRHH!H:W,15,0),0)+IFERROR(VLOOKUP(B4,RRHH!H:W,16,0),0)+IFERROR(VLOOKUP(B4,RRHH!H:X,17,0),0))/60*J4/N4,0)</f>
        <v>0</v>
      </c>
      <c r="Q4" s="36" t="str">
        <f t="shared" si="2"/>
        <v/>
      </c>
      <c r="R4" t="str">
        <f>+IFERROR(VLOOKUP(H4,Diccionarios!O:P,2,0),"Act. No ident")</f>
        <v>Act. No ident</v>
      </c>
      <c r="S4" s="37" t="str">
        <f>+IFERROR(VLOOKUP(H4,Diccionarios!O:R,4,0),"No Encontrado")</f>
        <v>No Encontrado</v>
      </c>
    </row>
    <row r="5" spans="1:19" x14ac:dyDescent="0.25">
      <c r="A5" s="4"/>
      <c r="B5" s="1"/>
      <c r="C5" s="1"/>
      <c r="D5" s="1"/>
      <c r="E5" s="38" t="str">
        <f>+IFERROR(VLOOKUP(B5,RRHH!H:J,3,0),"RUN no encontrado en RRHH")</f>
        <v>RUN no encontrado en RRHH</v>
      </c>
      <c r="F5" s="38"/>
      <c r="G5" s="1"/>
      <c r="H5" s="38"/>
      <c r="I5" s="1"/>
      <c r="J5" s="4"/>
      <c r="K5" s="4"/>
      <c r="L5" s="38">
        <f>++SUMIFS(RRHH!$O:$O,RRHH!$H:$H,'Programación No Medica'!B5,RRHH!$L:$L,'Programación No Medica'!D5)</f>
        <v>0</v>
      </c>
      <c r="M5" s="31">
        <f t="shared" si="0"/>
        <v>0</v>
      </c>
      <c r="N5" s="38">
        <f>++SUMIF(RRHH!H:H,'Programación No Medica'!B5,RRHH!$O:$O)</f>
        <v>0</v>
      </c>
      <c r="O5" s="1">
        <f t="shared" si="1"/>
        <v>0</v>
      </c>
      <c r="P5" s="34">
        <f>IFERROR((IFERROR(VLOOKUP(B5,RRHH!H:U,11,0),0)+IFERROR(VLOOKUP(B5,RRHH!H:U,12,0),0)+IFERROR(VLOOKUP(B5,RRHH!H:U,13,0),0)+IFERROR(VLOOKUP(B5,RRHH!H:U,14,0),0))/5*J5+(251-(IFERROR(VLOOKUP(B5,RRHH!H:U,11,0),0)+IFERROR(VLOOKUP(B5,RRHH!H:U,12,0),0)+IFERROR(VLOOKUP(B5,RRHH!H:U,13,0),0)+IFERROR(VLOOKUP(B5,RRHH!H:U,14,0),0)))/5*(IFERROR(VLOOKUP(B5,RRHH!H:W,15,0),0)+IFERROR(VLOOKUP(B5,RRHH!H:W,16,0),0)+IFERROR(VLOOKUP(B5,RRHH!H:X,17,0),0))/60*J5/N5,0)</f>
        <v>0</v>
      </c>
      <c r="Q5" s="36" t="str">
        <f t="shared" si="2"/>
        <v/>
      </c>
      <c r="R5" t="str">
        <f>+IFERROR(VLOOKUP(H5,Diccionarios!O:P,2,0),"Act. No ident")</f>
        <v>Act. No ident</v>
      </c>
      <c r="S5" s="37" t="str">
        <f>+IFERROR(VLOOKUP(H5,Diccionarios!O:R,4,0),"No Encontrado")</f>
        <v>No Encontrado</v>
      </c>
    </row>
    <row r="6" spans="1:19" x14ac:dyDescent="0.25">
      <c r="A6" s="4"/>
      <c r="B6" s="1"/>
      <c r="C6" s="1"/>
      <c r="D6" s="1"/>
      <c r="E6" s="38" t="str">
        <f>+IFERROR(VLOOKUP(B6,RRHH!H:J,3,0),"RUN no encontrado en RRHH")</f>
        <v>RUN no encontrado en RRHH</v>
      </c>
      <c r="F6" s="38"/>
      <c r="G6" s="1"/>
      <c r="H6" s="38"/>
      <c r="I6" s="1"/>
      <c r="J6" s="4"/>
      <c r="K6" s="4"/>
      <c r="L6" s="38">
        <f>++SUMIFS(RRHH!$O:$O,RRHH!$H:$H,'Programación No Medica'!B6,RRHH!$L:$L,'Programación No Medica'!D6)</f>
        <v>0</v>
      </c>
      <c r="M6" s="31">
        <f t="shared" ref="M6:M10" si="3">+IFERROR(J6/L6,0)</f>
        <v>0</v>
      </c>
      <c r="N6" s="38">
        <f>++SUMIF(RRHH!H:H,'Programación No Medica'!B6,RRHH!$O:$O)</f>
        <v>0</v>
      </c>
      <c r="O6" s="1">
        <f t="shared" si="1"/>
        <v>0</v>
      </c>
      <c r="P6" s="34">
        <f>IFERROR((IFERROR(VLOOKUP(B6,RRHH!H:U,11,0),0)+IFERROR(VLOOKUP(B6,RRHH!H:U,12,0),0)+IFERROR(VLOOKUP(B6,RRHH!H:U,13,0),0)+IFERROR(VLOOKUP(B6,RRHH!H:U,14,0),0))/5*J6+(251-(IFERROR(VLOOKUP(B6,RRHH!H:U,11,0),0)+IFERROR(VLOOKUP(B6,RRHH!H:U,12,0),0)+IFERROR(VLOOKUP(B6,RRHH!H:U,13,0),0)+IFERROR(VLOOKUP(B6,RRHH!H:U,14,0),0)))/5*(IFERROR(VLOOKUP(B6,RRHH!H:W,15,0),0)+IFERROR(VLOOKUP(B6,RRHH!H:W,16,0),0)+IFERROR(VLOOKUP(B6,RRHH!H:X,17,0),0))/60*J6/N6,0)</f>
        <v>0</v>
      </c>
      <c r="Q6" s="36" t="str">
        <f t="shared" ref="Q6:Q10" si="4">+IF(R6="R",IFERROR((J6*50.1-P6)*K6,""),"")</f>
        <v/>
      </c>
      <c r="R6" t="str">
        <f>+IFERROR(VLOOKUP(H6,Diccionarios!O:P,2,0),"Act. No ident")</f>
        <v>Act. No ident</v>
      </c>
      <c r="S6" s="37" t="str">
        <f>+IFERROR(VLOOKUP(H6,Diccionarios!O:R,4,0),"No Encontrado")</f>
        <v>No Encontrado</v>
      </c>
    </row>
    <row r="7" spans="1:19" x14ac:dyDescent="0.25">
      <c r="A7" s="4"/>
      <c r="B7" s="1"/>
      <c r="C7" s="1"/>
      <c r="D7" s="1"/>
      <c r="E7" s="38" t="str">
        <f>+IFERROR(VLOOKUP(B7,RRHH!H:J,3,0),"RUN no encontrado en RRHH")</f>
        <v>RUN no encontrado en RRHH</v>
      </c>
      <c r="F7" s="38"/>
      <c r="G7" s="1"/>
      <c r="H7" s="38"/>
      <c r="I7" s="1"/>
      <c r="J7" s="4"/>
      <c r="K7" s="4"/>
      <c r="L7" s="38">
        <f>++SUMIFS(RRHH!$O:$O,RRHH!$H:$H,'Programación No Medica'!B7,RRHH!$L:$L,'Programación No Medica'!D7)</f>
        <v>0</v>
      </c>
      <c r="M7" s="31">
        <f t="shared" si="3"/>
        <v>0</v>
      </c>
      <c r="N7" s="38">
        <f>++SUMIF(RRHH!H:H,'Programación No Medica'!B7,RRHH!$O:$O)</f>
        <v>0</v>
      </c>
      <c r="O7" s="1">
        <f t="shared" si="1"/>
        <v>0</v>
      </c>
      <c r="P7" s="34">
        <f>IFERROR((IFERROR(VLOOKUP(B7,RRHH!H:U,11,0),0)+IFERROR(VLOOKUP(B7,RRHH!H:U,12,0),0)+IFERROR(VLOOKUP(B7,RRHH!H:U,13,0),0)+IFERROR(VLOOKUP(B7,RRHH!H:U,14,0),0))/5*J7+(251-(IFERROR(VLOOKUP(B7,RRHH!H:U,11,0),0)+IFERROR(VLOOKUP(B7,RRHH!H:U,12,0),0)+IFERROR(VLOOKUP(B7,RRHH!H:U,13,0),0)+IFERROR(VLOOKUP(B7,RRHH!H:U,14,0),0)))/5*(IFERROR(VLOOKUP(B7,RRHH!H:W,15,0),0)+IFERROR(VLOOKUP(B7,RRHH!H:W,16,0),0)+IFERROR(VLOOKUP(B7,RRHH!H:X,17,0),0))/60*J7/N7,0)</f>
        <v>0</v>
      </c>
      <c r="Q7" s="36" t="str">
        <f t="shared" si="4"/>
        <v/>
      </c>
      <c r="R7" t="str">
        <f>+IFERROR(VLOOKUP(H7,Diccionarios!O:P,2,0),"Act. No ident")</f>
        <v>Act. No ident</v>
      </c>
      <c r="S7" s="37" t="str">
        <f>+IFERROR(VLOOKUP(H7,Diccionarios!O:R,4,0),"No Encontrado")</f>
        <v>No Encontrado</v>
      </c>
    </row>
    <row r="8" spans="1:19" x14ac:dyDescent="0.25">
      <c r="A8" s="4"/>
      <c r="B8" s="1"/>
      <c r="C8" s="1"/>
      <c r="D8" s="1"/>
      <c r="E8" s="38" t="str">
        <f>+IFERROR(VLOOKUP(B8,RRHH!H:J,3,0),"RUN no encontrado en RRHH")</f>
        <v>RUN no encontrado en RRHH</v>
      </c>
      <c r="F8" s="38"/>
      <c r="G8" s="1"/>
      <c r="H8" s="38"/>
      <c r="I8" s="1"/>
      <c r="J8" s="4"/>
      <c r="K8" s="4"/>
      <c r="L8" s="38">
        <f>++SUMIFS(RRHH!$O:$O,RRHH!$H:$H,'Programación No Medica'!B8,RRHH!$L:$L,'Programación No Medica'!D8)</f>
        <v>0</v>
      </c>
      <c r="M8" s="31">
        <f t="shared" si="3"/>
        <v>0</v>
      </c>
      <c r="N8" s="38">
        <f>++SUMIF(RRHH!H:H,'Programación No Medica'!B8,RRHH!$O:$O)</f>
        <v>0</v>
      </c>
      <c r="O8" s="1">
        <f t="shared" si="1"/>
        <v>0</v>
      </c>
      <c r="P8" s="34">
        <f>IFERROR((IFERROR(VLOOKUP(B8,RRHH!H:U,11,0),0)+IFERROR(VLOOKUP(B8,RRHH!H:U,12,0),0)+IFERROR(VLOOKUP(B8,RRHH!H:U,13,0),0)+IFERROR(VLOOKUP(B8,RRHH!H:U,14,0),0))/5*J8+(251-(IFERROR(VLOOKUP(B8,RRHH!H:U,11,0),0)+IFERROR(VLOOKUP(B8,RRHH!H:U,12,0),0)+IFERROR(VLOOKUP(B8,RRHH!H:U,13,0),0)+IFERROR(VLOOKUP(B8,RRHH!H:U,14,0),0)))/5*(IFERROR(VLOOKUP(B8,RRHH!H:W,15,0),0)+IFERROR(VLOOKUP(B8,RRHH!H:W,16,0),0)+IFERROR(VLOOKUP(B8,RRHH!H:X,17,0),0))/60*J8/N8,0)</f>
        <v>0</v>
      </c>
      <c r="Q8" s="36" t="str">
        <f t="shared" si="4"/>
        <v/>
      </c>
      <c r="R8" t="str">
        <f>+IFERROR(VLOOKUP(H8,Diccionarios!O:P,2,0),"Act. No ident")</f>
        <v>Act. No ident</v>
      </c>
      <c r="S8" s="37" t="str">
        <f>+IFERROR(VLOOKUP(H8,Diccionarios!O:R,4,0),"No Encontrado")</f>
        <v>No Encontrado</v>
      </c>
    </row>
    <row r="9" spans="1:19" x14ac:dyDescent="0.25">
      <c r="A9" s="4"/>
      <c r="B9" s="1"/>
      <c r="C9" s="1"/>
      <c r="D9" s="1"/>
      <c r="E9" s="38" t="str">
        <f>+IFERROR(VLOOKUP(B9,RRHH!H:J,3,0),"RUN no encontrado en RRHH")</f>
        <v>RUN no encontrado en RRHH</v>
      </c>
      <c r="F9" s="38"/>
      <c r="G9" s="1"/>
      <c r="H9" s="38"/>
      <c r="I9" s="1"/>
      <c r="J9" s="4"/>
      <c r="K9" s="4"/>
      <c r="L9" s="38">
        <f>++SUMIFS(RRHH!$O:$O,RRHH!$H:$H,'Programación No Medica'!B9,RRHH!$L:$L,'Programación No Medica'!D9)</f>
        <v>0</v>
      </c>
      <c r="M9" s="31">
        <f t="shared" si="3"/>
        <v>0</v>
      </c>
      <c r="N9" s="38">
        <f>++SUMIF(RRHH!H:H,'Programación No Medica'!B9,RRHH!$O:$O)</f>
        <v>0</v>
      </c>
      <c r="O9" s="1">
        <f t="shared" si="1"/>
        <v>0</v>
      </c>
      <c r="P9" s="34">
        <f>IFERROR((IFERROR(VLOOKUP(B9,RRHH!H:U,11,0),0)+IFERROR(VLOOKUP(B9,RRHH!H:U,12,0),0)+IFERROR(VLOOKUP(B9,RRHH!H:U,13,0),0)+IFERROR(VLOOKUP(B9,RRHH!H:U,14,0),0))/5*J9+(251-(IFERROR(VLOOKUP(B9,RRHH!H:U,11,0),0)+IFERROR(VLOOKUP(B9,RRHH!H:U,12,0),0)+IFERROR(VLOOKUP(B9,RRHH!H:U,13,0),0)+IFERROR(VLOOKUP(B9,RRHH!H:U,14,0),0)))/5*(IFERROR(VLOOKUP(B9,RRHH!H:W,15,0),0)+IFERROR(VLOOKUP(B9,RRHH!H:W,16,0),0)+IFERROR(VLOOKUP(B9,RRHH!H:X,17,0),0))/60*J9/N9,0)</f>
        <v>0</v>
      </c>
      <c r="Q9" s="36" t="str">
        <f t="shared" si="4"/>
        <v/>
      </c>
      <c r="R9" t="str">
        <f>+IFERROR(VLOOKUP(H9,Diccionarios!O:P,2,0),"Act. No ident")</f>
        <v>Act. No ident</v>
      </c>
      <c r="S9" s="37" t="str">
        <f>+IFERROR(VLOOKUP(H9,Diccionarios!O:R,4,0),"No Encontrado")</f>
        <v>No Encontrado</v>
      </c>
    </row>
    <row r="10" spans="1:19" x14ac:dyDescent="0.25">
      <c r="A10" s="4"/>
      <c r="B10" s="1"/>
      <c r="C10" s="1"/>
      <c r="D10" s="1"/>
      <c r="E10" s="38" t="str">
        <f>+IFERROR(VLOOKUP(B10,RRHH!H:J,3,0),"RUN no encontrado en RRHH")</f>
        <v>RUN no encontrado en RRHH</v>
      </c>
      <c r="F10" s="38"/>
      <c r="G10" s="1"/>
      <c r="H10" s="38"/>
      <c r="I10" s="1"/>
      <c r="J10" s="4"/>
      <c r="K10" s="4"/>
      <c r="L10" s="38">
        <f>++SUMIFS(RRHH!$O:$O,RRHH!$H:$H,'Programación No Medica'!B10,RRHH!$L:$L,'Programación No Medica'!D10)</f>
        <v>0</v>
      </c>
      <c r="M10" s="31">
        <f t="shared" si="3"/>
        <v>0</v>
      </c>
      <c r="N10" s="38">
        <f>++SUMIF(RRHH!H:H,'Programación No Medica'!B10,RRHH!$O:$O)</f>
        <v>0</v>
      </c>
      <c r="O10" s="1">
        <f t="shared" si="1"/>
        <v>0</v>
      </c>
      <c r="P10" s="34">
        <f>IFERROR((IFERROR(VLOOKUP(B10,RRHH!H:U,11,0),0)+IFERROR(VLOOKUP(B10,RRHH!H:U,12,0),0)+IFERROR(VLOOKUP(B10,RRHH!H:U,13,0),0)+IFERROR(VLOOKUP(B10,RRHH!H:U,14,0),0))/5*J10+(251-(IFERROR(VLOOKUP(B10,RRHH!H:U,11,0),0)+IFERROR(VLOOKUP(B10,RRHH!H:U,12,0),0)+IFERROR(VLOOKUP(B10,RRHH!H:U,13,0),0)+IFERROR(VLOOKUP(B10,RRHH!H:U,14,0),0)))/5*(IFERROR(VLOOKUP(B10,RRHH!H:W,15,0),0)+IFERROR(VLOOKUP(B10,RRHH!H:W,16,0),0)+IFERROR(VLOOKUP(B10,RRHH!H:X,17,0),0))/60*J10/N10,0)</f>
        <v>0</v>
      </c>
      <c r="Q10" s="36" t="str">
        <f t="shared" si="4"/>
        <v/>
      </c>
      <c r="R10" t="str">
        <f>+IFERROR(VLOOKUP(H10,Diccionarios!O:P,2,0),"Act. No ident")</f>
        <v>Act. No ident</v>
      </c>
      <c r="S10" s="37" t="str">
        <f>+IFERROR(VLOOKUP(H10,Diccionarios!O:R,4,0),"No Encontrado")</f>
        <v>No Encontrado</v>
      </c>
    </row>
    <row r="11" spans="1:19" x14ac:dyDescent="0.25">
      <c r="A11" s="4"/>
      <c r="B11" s="1"/>
      <c r="C11" s="1"/>
      <c r="D11" s="1"/>
      <c r="E11" s="38" t="str">
        <f>+IFERROR(VLOOKUP(B11,RRHH!H:J,3,0),"RUN no encontrado en RRHH")</f>
        <v>RUN no encontrado en RRHH</v>
      </c>
      <c r="F11" s="38"/>
      <c r="G11" s="1"/>
      <c r="H11" s="38"/>
      <c r="I11" s="1"/>
      <c r="J11" s="4"/>
      <c r="K11" s="4"/>
      <c r="L11" s="38">
        <f>++SUMIFS(RRHH!$O:$O,RRHH!$H:$H,'Programación No Medica'!B11,RRHH!$L:$L,'Programación No Medica'!D11)</f>
        <v>0</v>
      </c>
      <c r="M11" s="31">
        <f t="shared" ref="M11" si="5">+IFERROR(J11/L11,0)</f>
        <v>0</v>
      </c>
      <c r="N11" s="38">
        <f>++SUMIF(RRHH!H:H,'Programación No Medica'!B11,RRHH!$O:$O)</f>
        <v>0</v>
      </c>
      <c r="O11" s="1">
        <f t="shared" si="1"/>
        <v>0</v>
      </c>
      <c r="P11" s="34">
        <f>IFERROR((IFERROR(VLOOKUP(B11,RRHH!H:U,11,0),0)+IFERROR(VLOOKUP(B11,RRHH!H:U,12,0),0)+IFERROR(VLOOKUP(B11,RRHH!H:U,13,0),0)+IFERROR(VLOOKUP(B11,RRHH!H:U,14,0),0))/5*J11+(251-(IFERROR(VLOOKUP(B11,RRHH!H:U,11,0),0)+IFERROR(VLOOKUP(B11,RRHH!H:U,12,0),0)+IFERROR(VLOOKUP(B11,RRHH!H:U,13,0),0)+IFERROR(VLOOKUP(B11,RRHH!H:U,14,0),0)))/5*(IFERROR(VLOOKUP(B11,RRHH!H:W,15,0),0)+IFERROR(VLOOKUP(B11,RRHH!H:W,16,0),0)+IFERROR(VLOOKUP(B11,RRHH!H:X,17,0),0))/60*J11/N11,0)</f>
        <v>0</v>
      </c>
      <c r="Q11" s="36" t="str">
        <f t="shared" ref="Q11" si="6">+IF(R11="R",IFERROR((J11*50.1-P11)*K11,""),"")</f>
        <v/>
      </c>
      <c r="R11" t="str">
        <f>+IFERROR(VLOOKUP(H11,Diccionarios!O:P,2,0),"Act. No ident")</f>
        <v>Act. No ident</v>
      </c>
      <c r="S11" s="37" t="str">
        <f>+IFERROR(VLOOKUP(H11,Diccionarios!O:R,4,0),"No Encontrado")</f>
        <v>No Encontrado</v>
      </c>
    </row>
    <row r="12" spans="1:19" x14ac:dyDescent="0.25">
      <c r="A12" s="4"/>
      <c r="B12" s="1"/>
      <c r="C12" s="1"/>
      <c r="D12" s="1"/>
      <c r="E12" s="38" t="str">
        <f>+IFERROR(VLOOKUP(B12,RRHH!H:J,3,0),"RUN no encontrado en RRHH")</f>
        <v>RUN no encontrado en RRHH</v>
      </c>
      <c r="F12" s="38"/>
      <c r="G12" s="1"/>
      <c r="H12" s="38"/>
      <c r="I12" s="1"/>
      <c r="J12" s="1"/>
      <c r="K12" s="1"/>
      <c r="L12" s="38">
        <f>++SUMIFS(RRHH!$O:$O,RRHH!$H:$H,'Programación No Medica'!B12,RRHH!$L:$L,'Programación No Medica'!D12)</f>
        <v>0</v>
      </c>
      <c r="M12" s="31">
        <f t="shared" si="0"/>
        <v>0</v>
      </c>
      <c r="N12" s="38">
        <f>++SUMIF(RRHH!H:H,'Programación No Medica'!B12,RRHH!$O:$O)</f>
        <v>0</v>
      </c>
      <c r="O12" s="1">
        <f t="shared" si="1"/>
        <v>0</v>
      </c>
      <c r="P12" s="34">
        <f>IFERROR((IFERROR(VLOOKUP(B12,RRHH!H:U,11,0),0)+IFERROR(VLOOKUP(B12,RRHH!H:U,12,0),0)+IFERROR(VLOOKUP(B12,RRHH!H:U,13,0),0)+IFERROR(VLOOKUP(B12,RRHH!H:U,14,0),0))/5*J12+(251-(IFERROR(VLOOKUP(B12,RRHH!H:U,11,0),0)+IFERROR(VLOOKUP(B12,RRHH!H:U,12,0),0)+IFERROR(VLOOKUP(B12,RRHH!H:U,13,0),0)+IFERROR(VLOOKUP(B12,RRHH!H:U,14,0),0)))/5*(IFERROR(VLOOKUP(B12,RRHH!H:W,15,0),0)+IFERROR(VLOOKUP(B12,RRHH!H:W,16,0),0)+IFERROR(VLOOKUP(B12,RRHH!H:X,17,0),0))/60*J12/N12,0)</f>
        <v>0</v>
      </c>
      <c r="Q12" s="36" t="str">
        <f t="shared" si="2"/>
        <v/>
      </c>
      <c r="R12" t="str">
        <f>+IFERROR(VLOOKUP(H12,Diccionarios!O:P,2,0),"Act. No ident")</f>
        <v>Act. No ident</v>
      </c>
      <c r="S12" s="37" t="str">
        <f>+IFERROR(VLOOKUP(H12,Diccionarios!O:R,4,0),"No Encontrado")</f>
        <v>No Encontrado</v>
      </c>
    </row>
    <row r="13" spans="1:19" x14ac:dyDescent="0.25">
      <c r="A13" s="4"/>
      <c r="B13" s="1"/>
      <c r="C13" s="1"/>
      <c r="D13" s="1"/>
      <c r="E13" s="38" t="str">
        <f>+IFERROR(VLOOKUP(B13,RRHH!H:J,3,0),"RUN no encontrado en RRHH")</f>
        <v>RUN no encontrado en RRHH</v>
      </c>
      <c r="F13" s="38"/>
      <c r="G13" s="1"/>
      <c r="H13" s="38"/>
      <c r="I13" s="1"/>
      <c r="J13" s="1"/>
      <c r="K13" s="1"/>
      <c r="L13" s="38">
        <f>++SUMIFS(RRHH!$O:$O,RRHH!$H:$H,'Programación No Medica'!B13,RRHH!$L:$L,'Programación No Medica'!D13)</f>
        <v>0</v>
      </c>
      <c r="M13" s="31">
        <f t="shared" si="0"/>
        <v>0</v>
      </c>
      <c r="N13" s="38">
        <f>++SUMIF(RRHH!H:H,'Programación No Medica'!B13,RRHH!$O:$O)</f>
        <v>0</v>
      </c>
      <c r="O13" s="1">
        <f t="shared" si="1"/>
        <v>0</v>
      </c>
      <c r="P13" s="34">
        <f>IFERROR((IFERROR(VLOOKUP(B13,RRHH!H:U,11,0),0)+IFERROR(VLOOKUP(B13,RRHH!H:U,12,0),0)+IFERROR(VLOOKUP(B13,RRHH!H:U,13,0),0)+IFERROR(VLOOKUP(B13,RRHH!H:U,14,0),0))/5*J13+(251-(IFERROR(VLOOKUP(B13,RRHH!H:U,11,0),0)+IFERROR(VLOOKUP(B13,RRHH!H:U,12,0),0)+IFERROR(VLOOKUP(B13,RRHH!H:U,13,0),0)+IFERROR(VLOOKUP(B13,RRHH!H:U,14,0),0)))/5*(IFERROR(VLOOKUP(B13,RRHH!H:W,15,0),0)+IFERROR(VLOOKUP(B13,RRHH!H:W,16,0),0)+IFERROR(VLOOKUP(B13,RRHH!H:X,17,0),0))/60*J13/N13,0)</f>
        <v>0</v>
      </c>
      <c r="Q13" s="36" t="str">
        <f t="shared" si="2"/>
        <v/>
      </c>
      <c r="R13" t="str">
        <f>+IFERROR(VLOOKUP(H13,Diccionarios!O:P,2,0),"Act. No ident")</f>
        <v>Act. No ident</v>
      </c>
      <c r="S13" s="37" t="str">
        <f>+IFERROR(VLOOKUP(H13,Diccionarios!O:R,4,0),"No Encontrado")</f>
        <v>No Encontrado</v>
      </c>
    </row>
    <row r="14" spans="1:19" x14ac:dyDescent="0.25">
      <c r="A14" s="4"/>
      <c r="B14" s="1"/>
      <c r="C14" s="1"/>
      <c r="D14" s="1"/>
      <c r="E14" s="38" t="str">
        <f>+IFERROR(VLOOKUP(B14,RRHH!H:J,3,0),"RUN no encontrado en RRHH")</f>
        <v>RUN no encontrado en RRHH</v>
      </c>
      <c r="F14" s="38"/>
      <c r="G14" s="1"/>
      <c r="H14" s="38"/>
      <c r="I14" s="1"/>
      <c r="J14" s="1"/>
      <c r="K14" s="1"/>
      <c r="L14" s="38">
        <f>++SUMIFS(RRHH!$O:$O,RRHH!$H:$H,'Programación No Medica'!B14,RRHH!$L:$L,'Programación No Medica'!D14)</f>
        <v>0</v>
      </c>
      <c r="M14" s="31">
        <f t="shared" si="0"/>
        <v>0</v>
      </c>
      <c r="N14" s="38">
        <f>++SUMIF(RRHH!H:H,'Programación No Medica'!B14,RRHH!$O:$O)</f>
        <v>0</v>
      </c>
      <c r="O14" s="1">
        <f t="shared" si="1"/>
        <v>0</v>
      </c>
      <c r="P14" s="34">
        <f>IFERROR((IFERROR(VLOOKUP(B14,RRHH!H:U,11,0),0)+IFERROR(VLOOKUP(B14,RRHH!H:U,12,0),0)+IFERROR(VLOOKUP(B14,RRHH!H:U,13,0),0)+IFERROR(VLOOKUP(B14,RRHH!H:U,14,0),0))/5*J14+(251-(IFERROR(VLOOKUP(B14,RRHH!H:U,11,0),0)+IFERROR(VLOOKUP(B14,RRHH!H:U,12,0),0)+IFERROR(VLOOKUP(B14,RRHH!H:U,13,0),0)+IFERROR(VLOOKUP(B14,RRHH!H:U,14,0),0)))/5*(IFERROR(VLOOKUP(B14,RRHH!H:W,15,0),0)+IFERROR(VLOOKUP(B14,RRHH!H:W,16,0),0)+IFERROR(VLOOKUP(B14,RRHH!H:X,17,0),0))/60*J14/N14,0)</f>
        <v>0</v>
      </c>
      <c r="Q14" s="36" t="str">
        <f t="shared" si="2"/>
        <v/>
      </c>
      <c r="R14" t="str">
        <f>+IFERROR(VLOOKUP(H14,Diccionarios!O:P,2,0),"Act. No ident")</f>
        <v>Act. No ident</v>
      </c>
      <c r="S14" s="37" t="str">
        <f>+IFERROR(VLOOKUP(H14,Diccionarios!O:R,4,0),"No Encontrado")</f>
        <v>No Encontrado</v>
      </c>
    </row>
    <row r="15" spans="1:19" x14ac:dyDescent="0.25">
      <c r="A15" s="4"/>
      <c r="B15" s="1"/>
      <c r="C15" s="1"/>
      <c r="D15" s="1"/>
      <c r="E15" s="38" t="str">
        <f>+IFERROR(VLOOKUP(B15,RRHH!H:J,3,0),"RUN no encontrado en RRHH")</f>
        <v>RUN no encontrado en RRHH</v>
      </c>
      <c r="F15" s="38"/>
      <c r="G15" s="1"/>
      <c r="H15" s="38"/>
      <c r="I15" s="1"/>
      <c r="J15" s="1"/>
      <c r="K15" s="1"/>
      <c r="L15" s="38">
        <f>++SUMIFS(RRHH!$O:$O,RRHH!$H:$H,'Programación No Medica'!B15,RRHH!$L:$L,'Programación No Medica'!D15)</f>
        <v>0</v>
      </c>
      <c r="M15" s="31">
        <f t="shared" si="0"/>
        <v>0</v>
      </c>
      <c r="N15" s="38">
        <f>++SUMIF(RRHH!H:H,'Programación No Medica'!B15,RRHH!$O:$O)</f>
        <v>0</v>
      </c>
      <c r="O15" s="1">
        <f t="shared" si="1"/>
        <v>0</v>
      </c>
      <c r="P15" s="34">
        <f>IFERROR((IFERROR(VLOOKUP(B15,RRHH!H:U,11,0),0)+IFERROR(VLOOKUP(B15,RRHH!H:U,12,0),0)+IFERROR(VLOOKUP(B15,RRHH!H:U,13,0),0)+IFERROR(VLOOKUP(B15,RRHH!H:U,14,0),0))/5*J15+(251-(IFERROR(VLOOKUP(B15,RRHH!H:U,11,0),0)+IFERROR(VLOOKUP(B15,RRHH!H:U,12,0),0)+IFERROR(VLOOKUP(B15,RRHH!H:U,13,0),0)+IFERROR(VLOOKUP(B15,RRHH!H:U,14,0),0)))/5*(IFERROR(VLOOKUP(B15,RRHH!H:W,15,0),0)+IFERROR(VLOOKUP(B15,RRHH!H:W,16,0),0)+IFERROR(VLOOKUP(B15,RRHH!H:X,17,0),0))/60*J15/N15,0)</f>
        <v>0</v>
      </c>
      <c r="Q15" s="36" t="str">
        <f t="shared" si="2"/>
        <v/>
      </c>
      <c r="R15" t="str">
        <f>+IFERROR(VLOOKUP(H15,Diccionarios!O:P,2,0),"Act. No ident")</f>
        <v>Act. No ident</v>
      </c>
      <c r="S15" s="37" t="str">
        <f>+IFERROR(VLOOKUP(H15,Diccionarios!O:R,4,0),"No Encontrado")</f>
        <v>No Encontrado</v>
      </c>
    </row>
    <row r="16" spans="1:19" x14ac:dyDescent="0.25">
      <c r="A16" s="4"/>
      <c r="B16" s="1"/>
      <c r="C16" s="1"/>
      <c r="D16" s="1"/>
      <c r="E16" s="38" t="str">
        <f>+IFERROR(VLOOKUP(B16,RRHH!H:J,3,0),"RUN no encontrado en RRHH")</f>
        <v>RUN no encontrado en RRHH</v>
      </c>
      <c r="F16" s="38"/>
      <c r="G16" s="1"/>
      <c r="H16" s="38"/>
      <c r="I16" s="1"/>
      <c r="J16" s="1"/>
      <c r="K16" s="1"/>
      <c r="L16" s="38">
        <f>++SUMIFS(RRHH!$O:$O,RRHH!$H:$H,'Programación No Medica'!B16,RRHH!$L:$L,'Programación No Medica'!D16)</f>
        <v>0</v>
      </c>
      <c r="M16" s="31">
        <f t="shared" si="0"/>
        <v>0</v>
      </c>
      <c r="N16" s="38">
        <f>++SUMIF(RRHH!H:H,'Programación No Medica'!B16,RRHH!$O:$O)</f>
        <v>0</v>
      </c>
      <c r="O16" s="1">
        <f t="shared" si="1"/>
        <v>0</v>
      </c>
      <c r="P16" s="34">
        <f>IFERROR((IFERROR(VLOOKUP(B16,RRHH!H:U,11,0),0)+IFERROR(VLOOKUP(B16,RRHH!H:U,12,0),0)+IFERROR(VLOOKUP(B16,RRHH!H:U,13,0),0)+IFERROR(VLOOKUP(B16,RRHH!H:U,14,0),0))/5*J16+(251-(IFERROR(VLOOKUP(B16,RRHH!H:U,11,0),0)+IFERROR(VLOOKUP(B16,RRHH!H:U,12,0),0)+IFERROR(VLOOKUP(B16,RRHH!H:U,13,0),0)+IFERROR(VLOOKUP(B16,RRHH!H:U,14,0),0)))/5*(IFERROR(VLOOKUP(B16,RRHH!H:W,15,0),0)+IFERROR(VLOOKUP(B16,RRHH!H:W,16,0),0)+IFERROR(VLOOKUP(B16,RRHH!H:X,17,0),0))/60*J16/N16,0)</f>
        <v>0</v>
      </c>
      <c r="Q16" s="36" t="str">
        <f t="shared" si="2"/>
        <v/>
      </c>
      <c r="R16" t="str">
        <f>+IFERROR(VLOOKUP(H16,Diccionarios!O:P,2,0),"Act. No ident")</f>
        <v>Act. No ident</v>
      </c>
      <c r="S16" s="37" t="str">
        <f>+IFERROR(VLOOKUP(H16,Diccionarios!O:R,4,0),"No Encontrado")</f>
        <v>No Encontrado</v>
      </c>
    </row>
    <row r="17" spans="1:19" x14ac:dyDescent="0.25">
      <c r="A17" s="4"/>
      <c r="B17" s="1"/>
      <c r="C17" s="1"/>
      <c r="D17" s="1"/>
      <c r="E17" s="38" t="str">
        <f>+IFERROR(VLOOKUP(B17,RRHH!H:J,3,0),"RUN no encontrado en RRHH")</f>
        <v>RUN no encontrado en RRHH</v>
      </c>
      <c r="F17" s="38"/>
      <c r="G17" s="1"/>
      <c r="H17" s="38"/>
      <c r="I17" s="1"/>
      <c r="J17" s="1"/>
      <c r="K17" s="1"/>
      <c r="L17" s="38">
        <f>++SUMIFS(RRHH!$O:$O,RRHH!$H:$H,'Programación No Medica'!B17,RRHH!$L:$L,'Programación No Medica'!D17)</f>
        <v>0</v>
      </c>
      <c r="M17" s="31">
        <f t="shared" si="0"/>
        <v>0</v>
      </c>
      <c r="N17" s="38">
        <f>++SUMIF(RRHH!H:H,'Programación No Medica'!B17,RRHH!$O:$O)</f>
        <v>0</v>
      </c>
      <c r="O17" s="1">
        <f t="shared" si="1"/>
        <v>0</v>
      </c>
      <c r="P17" s="34">
        <f>IFERROR((IFERROR(VLOOKUP(B17,RRHH!H:U,11,0),0)+IFERROR(VLOOKUP(B17,RRHH!H:U,12,0),0)+IFERROR(VLOOKUP(B17,RRHH!H:U,13,0),0)+IFERROR(VLOOKUP(B17,RRHH!H:U,14,0),0))/5*J17+(251-(IFERROR(VLOOKUP(B17,RRHH!H:U,11,0),0)+IFERROR(VLOOKUP(B17,RRHH!H:U,12,0),0)+IFERROR(VLOOKUP(B17,RRHH!H:U,13,0),0)+IFERROR(VLOOKUP(B17,RRHH!H:U,14,0),0)))/5*(IFERROR(VLOOKUP(B17,RRHH!H:W,15,0),0)+IFERROR(VLOOKUP(B17,RRHH!H:W,16,0),0)+IFERROR(VLOOKUP(B17,RRHH!H:X,17,0),0))/60*J17/N17,0)</f>
        <v>0</v>
      </c>
      <c r="Q17" s="36" t="str">
        <f t="shared" si="2"/>
        <v/>
      </c>
      <c r="R17" t="str">
        <f>+IFERROR(VLOOKUP(H17,Diccionarios!O:P,2,0),"Act. No ident")</f>
        <v>Act. No ident</v>
      </c>
      <c r="S17" s="37" t="str">
        <f>+IFERROR(VLOOKUP(H17,Diccionarios!O:R,4,0),"No Encontrado")</f>
        <v>No Encontrado</v>
      </c>
    </row>
    <row r="18" spans="1:19" x14ac:dyDescent="0.25">
      <c r="A18" s="4"/>
      <c r="B18" s="1"/>
      <c r="C18" s="1"/>
      <c r="D18" s="1"/>
      <c r="E18" s="38" t="str">
        <f>+IFERROR(VLOOKUP(B18,RRHH!H:J,3,0),"RUN no encontrado en RRHH")</f>
        <v>RUN no encontrado en RRHH</v>
      </c>
      <c r="F18" s="38"/>
      <c r="G18" s="1"/>
      <c r="H18" s="38"/>
      <c r="I18" s="1"/>
      <c r="J18" s="1"/>
      <c r="K18" s="1"/>
      <c r="L18" s="38">
        <f>++SUMIFS(RRHH!$O:$O,RRHH!$H:$H,'Programación No Medica'!B18,RRHH!$L:$L,'Programación No Medica'!D18)</f>
        <v>0</v>
      </c>
      <c r="M18" s="31">
        <f t="shared" si="0"/>
        <v>0</v>
      </c>
      <c r="N18" s="38">
        <f>++SUMIF(RRHH!H:H,'Programación No Medica'!B18,RRHH!$O:$O)</f>
        <v>0</v>
      </c>
      <c r="O18" s="1">
        <f t="shared" si="1"/>
        <v>0</v>
      </c>
      <c r="P18" s="34">
        <f>IFERROR((IFERROR(VLOOKUP(B18,RRHH!H:U,11,0),0)+IFERROR(VLOOKUP(B18,RRHH!H:U,12,0),0)+IFERROR(VLOOKUP(B18,RRHH!H:U,13,0),0)+IFERROR(VLOOKUP(B18,RRHH!H:U,14,0),0))/5*J18+(251-(IFERROR(VLOOKUP(B18,RRHH!H:U,11,0),0)+IFERROR(VLOOKUP(B18,RRHH!H:U,12,0),0)+IFERROR(VLOOKUP(B18,RRHH!H:U,13,0),0)+IFERROR(VLOOKUP(B18,RRHH!H:U,14,0),0)))/5*(IFERROR(VLOOKUP(B18,RRHH!H:W,15,0),0)+IFERROR(VLOOKUP(B18,RRHH!H:W,16,0),0)+IFERROR(VLOOKUP(B18,RRHH!H:X,17,0),0))/60*J18/N18,0)</f>
        <v>0</v>
      </c>
      <c r="Q18" s="36" t="str">
        <f t="shared" si="2"/>
        <v/>
      </c>
      <c r="R18" t="str">
        <f>+IFERROR(VLOOKUP(H18,Diccionarios!O:P,2,0),"Act. No ident")</f>
        <v>Act. No ident</v>
      </c>
      <c r="S18" s="37" t="str">
        <f>+IFERROR(VLOOKUP(H18,Diccionarios!O:R,4,0),"No Encontrado")</f>
        <v>No Encontrado</v>
      </c>
    </row>
    <row r="19" spans="1:19" x14ac:dyDescent="0.25">
      <c r="A19" s="4"/>
      <c r="B19" s="1"/>
      <c r="C19" s="1"/>
      <c r="D19" s="1"/>
      <c r="E19" s="38" t="str">
        <f>+IFERROR(VLOOKUP(B19,RRHH!H:J,3,0),"RUN no encontrado en RRHH")</f>
        <v>RUN no encontrado en RRHH</v>
      </c>
      <c r="F19" s="38"/>
      <c r="G19" s="1"/>
      <c r="H19" s="38"/>
      <c r="I19" s="1"/>
      <c r="J19" s="1"/>
      <c r="K19" s="1"/>
      <c r="L19" s="38">
        <f>++SUMIFS(RRHH!$O:$O,RRHH!$H:$H,'Programación No Medica'!B19,RRHH!$L:$L,'Programación No Medica'!D19)</f>
        <v>0</v>
      </c>
      <c r="M19" s="31">
        <f t="shared" ref="M19" si="7">+IFERROR(J19/L19,0)</f>
        <v>0</v>
      </c>
      <c r="N19" s="38">
        <f>++SUMIF(RRHH!H:H,'Programación No Medica'!B19,RRHH!$O:$O)</f>
        <v>0</v>
      </c>
      <c r="O19" s="1">
        <f t="shared" si="1"/>
        <v>0</v>
      </c>
      <c r="P19" s="34">
        <f>IFERROR((IFERROR(VLOOKUP(B19,RRHH!H:U,11,0),0)+IFERROR(VLOOKUP(B19,RRHH!H:U,12,0),0)+IFERROR(VLOOKUP(B19,RRHH!H:U,13,0),0)+IFERROR(VLOOKUP(B19,RRHH!H:U,14,0),0))/5*J19+(251-(IFERROR(VLOOKUP(B19,RRHH!H:U,11,0),0)+IFERROR(VLOOKUP(B19,RRHH!H:U,12,0),0)+IFERROR(VLOOKUP(B19,RRHH!H:U,13,0),0)+IFERROR(VLOOKUP(B19,RRHH!H:U,14,0),0)))/5*(IFERROR(VLOOKUP(B19,RRHH!H:W,15,0),0)+IFERROR(VLOOKUP(B19,RRHH!H:W,16,0),0)+IFERROR(VLOOKUP(B19,RRHH!H:X,17,0),0))/60*J19/N19,0)</f>
        <v>0</v>
      </c>
      <c r="Q19" s="36" t="str">
        <f t="shared" ref="Q19" si="8">+IF(R19="R",IFERROR((J19*50.1-P19)*K19,""),"")</f>
        <v/>
      </c>
      <c r="R19" t="str">
        <f>+IFERROR(VLOOKUP(H19,Diccionarios!O:P,2,0),"Act. No ident")</f>
        <v>Act. No ident</v>
      </c>
      <c r="S19" s="37" t="str">
        <f>+IFERROR(VLOOKUP(H19,Diccionarios!O:R,4,0),"No Encontrado")</f>
        <v>No Encontrado</v>
      </c>
    </row>
    <row r="20" spans="1:19" x14ac:dyDescent="0.25">
      <c r="A20" s="4"/>
      <c r="B20" s="1"/>
      <c r="C20" s="1"/>
      <c r="D20" s="1"/>
      <c r="E20" s="38" t="str">
        <f>+IFERROR(VLOOKUP(B20,RRHH!H:J,3,0),"RUN no encontrado en RRHH")</f>
        <v>RUN no encontrado en RRHH</v>
      </c>
      <c r="F20" s="38"/>
      <c r="G20" s="1"/>
      <c r="H20" s="38"/>
      <c r="I20" s="1"/>
      <c r="J20" s="1"/>
      <c r="K20" s="1"/>
      <c r="L20" s="38">
        <f>++SUMIFS(RRHH!$O:$O,RRHH!$H:$H,'Programación No Medica'!B20,RRHH!$L:$L,'Programación No Medica'!D20)</f>
        <v>0</v>
      </c>
      <c r="M20" s="31">
        <f t="shared" ref="M20" si="9">+IFERROR(J20/L20,0)</f>
        <v>0</v>
      </c>
      <c r="N20" s="38">
        <f>++SUMIF(RRHH!H:H,'Programación No Medica'!B20,RRHH!$O:$O)</f>
        <v>0</v>
      </c>
      <c r="O20" s="1">
        <f t="shared" si="1"/>
        <v>0</v>
      </c>
      <c r="P20" s="34">
        <f>IFERROR((IFERROR(VLOOKUP(B20,RRHH!H:U,11,0),0)+IFERROR(VLOOKUP(B20,RRHH!H:U,12,0),0)+IFERROR(VLOOKUP(B20,RRHH!H:U,13,0),0)+IFERROR(VLOOKUP(B20,RRHH!H:U,14,0),0))/5*J20+(251-(IFERROR(VLOOKUP(B20,RRHH!H:U,11,0),0)+IFERROR(VLOOKUP(B20,RRHH!H:U,12,0),0)+IFERROR(VLOOKUP(B20,RRHH!H:U,13,0),0)+IFERROR(VLOOKUP(B20,RRHH!H:U,14,0),0)))/5*(IFERROR(VLOOKUP(B20,RRHH!H:W,15,0),0)+IFERROR(VLOOKUP(B20,RRHH!H:W,16,0),0)+IFERROR(VLOOKUP(B20,RRHH!H:X,17,0),0))/60*J20/N20,0)</f>
        <v>0</v>
      </c>
      <c r="Q20" s="36" t="str">
        <f t="shared" ref="Q20" si="10">+IF(R20="R",IFERROR((J20*50.1-P20)*K20,""),"")</f>
        <v/>
      </c>
      <c r="R20" t="str">
        <f>+IFERROR(VLOOKUP(H20,Diccionarios!O:P,2,0),"Act. No ident")</f>
        <v>Act. No ident</v>
      </c>
      <c r="S20" s="37" t="str">
        <f>+IFERROR(VLOOKUP(H20,Diccionarios!O:R,4,0),"No Encontrado")</f>
        <v>No Encontrado</v>
      </c>
    </row>
    <row r="21" spans="1:19" x14ac:dyDescent="0.25">
      <c r="A21" s="4"/>
      <c r="B21" s="1"/>
      <c r="C21" s="1"/>
      <c r="D21" s="1"/>
      <c r="E21" s="38" t="str">
        <f>+IFERROR(VLOOKUP(B21,RRHH!H:J,3,0),"RUN no encontrado en RRHH")</f>
        <v>RUN no encontrado en RRHH</v>
      </c>
      <c r="F21" s="38"/>
      <c r="G21" s="1"/>
      <c r="H21" s="38"/>
      <c r="I21" s="1"/>
      <c r="J21" s="1"/>
      <c r="K21" s="1"/>
      <c r="L21" s="38">
        <f>++SUMIFS(RRHH!$O:$O,RRHH!$H:$H,'Programación No Medica'!B21,RRHH!$L:$L,'Programación No Medica'!D21)</f>
        <v>0</v>
      </c>
      <c r="M21" s="31">
        <f t="shared" si="0"/>
        <v>0</v>
      </c>
      <c r="N21" s="38">
        <f>++SUMIF(RRHH!H:H,'Programación No Medica'!B21,RRHH!$O:$O)</f>
        <v>0</v>
      </c>
      <c r="O21" s="1">
        <f t="shared" si="1"/>
        <v>0</v>
      </c>
      <c r="P21" s="34">
        <f>IFERROR((IFERROR(VLOOKUP(B21,RRHH!H:U,11,0),0)+IFERROR(VLOOKUP(B21,RRHH!H:U,12,0),0)+IFERROR(VLOOKUP(B21,RRHH!H:U,13,0),0)+IFERROR(VLOOKUP(B21,RRHH!H:U,14,0),0))/5*J21+(251-(IFERROR(VLOOKUP(B21,RRHH!H:U,11,0),0)+IFERROR(VLOOKUP(B21,RRHH!H:U,12,0),0)+IFERROR(VLOOKUP(B21,RRHH!H:U,13,0),0)+IFERROR(VLOOKUP(B21,RRHH!H:U,14,0),0)))/5*(IFERROR(VLOOKUP(B21,RRHH!H:W,15,0),0)+IFERROR(VLOOKUP(B21,RRHH!H:W,16,0),0)+IFERROR(VLOOKUP(B21,RRHH!H:X,17,0),0))/60*J21/N21,0)</f>
        <v>0</v>
      </c>
      <c r="Q21" s="36" t="str">
        <f t="shared" si="2"/>
        <v/>
      </c>
      <c r="R21" t="str">
        <f>+IFERROR(VLOOKUP(H21,Diccionarios!O:P,2,0),"Act. No ident")</f>
        <v>Act. No ident</v>
      </c>
      <c r="S21" s="37" t="str">
        <f>+IFERROR(VLOOKUP(H21,Diccionarios!O:R,4,0),"No Encontrado")</f>
        <v>No Encontrado</v>
      </c>
    </row>
    <row r="22" spans="1:19" x14ac:dyDescent="0.25">
      <c r="A22" s="4"/>
      <c r="B22" s="1"/>
      <c r="C22" s="1"/>
      <c r="D22" s="1"/>
      <c r="E22" s="38" t="str">
        <f>+IFERROR(VLOOKUP(B22,RRHH!H:J,3,0),"RUN no encontrado en RRHH")</f>
        <v>RUN no encontrado en RRHH</v>
      </c>
      <c r="F22" s="38"/>
      <c r="G22" s="1"/>
      <c r="H22" s="38"/>
      <c r="I22" s="1"/>
      <c r="J22" s="1"/>
      <c r="K22" s="1"/>
      <c r="L22" s="38">
        <f>++SUMIFS(RRHH!$O:$O,RRHH!$H:$H,'Programación No Medica'!B22,RRHH!$L:$L,'Programación No Medica'!D22)</f>
        <v>0</v>
      </c>
      <c r="M22" s="31">
        <f t="shared" ref="M22" si="11">+IFERROR(J22/L22,0)</f>
        <v>0</v>
      </c>
      <c r="N22" s="38">
        <f>++SUMIF(RRHH!H:H,'Programación No Medica'!B22,RRHH!$O:$O)</f>
        <v>0</v>
      </c>
      <c r="O22" s="1">
        <f t="shared" si="1"/>
        <v>0</v>
      </c>
      <c r="P22" s="34">
        <f>IFERROR((IFERROR(VLOOKUP(B22,RRHH!H:U,11,0),0)+IFERROR(VLOOKUP(B22,RRHH!H:U,12,0),0)+IFERROR(VLOOKUP(B22,RRHH!H:U,13,0),0)+IFERROR(VLOOKUP(B22,RRHH!H:U,14,0),0))/5*J22+(251-(IFERROR(VLOOKUP(B22,RRHH!H:U,11,0),0)+IFERROR(VLOOKUP(B22,RRHH!H:U,12,0),0)+IFERROR(VLOOKUP(B22,RRHH!H:U,13,0),0)+IFERROR(VLOOKUP(B22,RRHH!H:U,14,0),0)))/5*(IFERROR(VLOOKUP(B22,RRHH!H:W,15,0),0)+IFERROR(VLOOKUP(B22,RRHH!H:W,16,0),0)+IFERROR(VLOOKUP(B22,RRHH!H:X,17,0),0))/60*J22/N22,0)</f>
        <v>0</v>
      </c>
      <c r="Q22" s="36" t="str">
        <f t="shared" ref="Q22" si="12">+IF(R22="R",IFERROR((J22*50.1-P22)*K22,""),"")</f>
        <v/>
      </c>
      <c r="R22" t="str">
        <f>+IFERROR(VLOOKUP(H22,Diccionarios!O:P,2,0),"Act. No ident")</f>
        <v>Act. No ident</v>
      </c>
      <c r="S22" s="37" t="str">
        <f>+IFERROR(VLOOKUP(H22,Diccionarios!O:R,4,0),"No Encontrado")</f>
        <v>No Encontrado</v>
      </c>
    </row>
    <row r="23" spans="1:19" x14ac:dyDescent="0.25">
      <c r="A23" s="4"/>
      <c r="B23" s="1"/>
      <c r="C23" s="1"/>
      <c r="D23" s="1"/>
      <c r="E23" s="38" t="str">
        <f>+IFERROR(VLOOKUP(B23,RRHH!H:J,3,0),"RUN no encontrado en RRHH")</f>
        <v>RUN no encontrado en RRHH</v>
      </c>
      <c r="F23" s="38"/>
      <c r="G23" s="1"/>
      <c r="H23" s="38"/>
      <c r="I23" s="1"/>
      <c r="J23" s="1"/>
      <c r="K23" s="1"/>
      <c r="L23" s="38">
        <f>++SUMIFS(RRHH!$O:$O,RRHH!$H:$H,'Programación No Medica'!B23,RRHH!$L:$L,'Programación No Medica'!D23)</f>
        <v>0</v>
      </c>
      <c r="M23" s="31">
        <f t="shared" ref="M23" si="13">+IFERROR(J23/L23,0)</f>
        <v>0</v>
      </c>
      <c r="N23" s="38">
        <f>++SUMIF(RRHH!H:H,'Programación No Medica'!B23,RRHH!$O:$O)</f>
        <v>0</v>
      </c>
      <c r="O23" s="1">
        <f t="shared" si="1"/>
        <v>0</v>
      </c>
      <c r="P23" s="34">
        <f>IFERROR((IFERROR(VLOOKUP(B23,RRHH!H:U,11,0),0)+IFERROR(VLOOKUP(B23,RRHH!H:U,12,0),0)+IFERROR(VLOOKUP(B23,RRHH!H:U,13,0),0)+IFERROR(VLOOKUP(B23,RRHH!H:U,14,0),0))/5*J23+(251-(IFERROR(VLOOKUP(B23,RRHH!H:U,11,0),0)+IFERROR(VLOOKUP(B23,RRHH!H:U,12,0),0)+IFERROR(VLOOKUP(B23,RRHH!H:U,13,0),0)+IFERROR(VLOOKUP(B23,RRHH!H:U,14,0),0)))/5*(IFERROR(VLOOKUP(B23,RRHH!H:W,15,0),0)+IFERROR(VLOOKUP(B23,RRHH!H:W,16,0),0)+IFERROR(VLOOKUP(B23,RRHH!H:X,17,0),0))/60*J23/N23,0)</f>
        <v>0</v>
      </c>
      <c r="Q23" s="36" t="str">
        <f t="shared" ref="Q23" si="14">+IF(R23="R",IFERROR((J23*50.1-P23)*K23,""),"")</f>
        <v/>
      </c>
      <c r="R23" t="str">
        <f>+IFERROR(VLOOKUP(H23,Diccionarios!O:P,2,0),"Act. No ident")</f>
        <v>Act. No ident</v>
      </c>
      <c r="S23" s="37" t="str">
        <f>+IFERROR(VLOOKUP(H23,Diccionarios!O:R,4,0),"No Encontrado")</f>
        <v>No Encontrado</v>
      </c>
    </row>
    <row r="24" spans="1:19" x14ac:dyDescent="0.25">
      <c r="A24" s="4"/>
      <c r="B24" s="1"/>
      <c r="C24" s="1"/>
      <c r="D24" s="1"/>
      <c r="E24" s="38" t="str">
        <f>+IFERROR(VLOOKUP(B24,RRHH!H:J,3,0),"RUN no encontrado en RRHH")</f>
        <v>RUN no encontrado en RRHH</v>
      </c>
      <c r="F24" s="38"/>
      <c r="G24" s="1"/>
      <c r="H24" s="38"/>
      <c r="I24" s="1"/>
      <c r="J24" s="1"/>
      <c r="K24" s="1"/>
      <c r="L24" s="38">
        <f>++SUMIFS(RRHH!$O:$O,RRHH!$H:$H,'Programación No Medica'!B24,RRHH!$L:$L,'Programación No Medica'!D24)</f>
        <v>0</v>
      </c>
      <c r="M24" s="31">
        <f t="shared" ref="M24" si="15">+IFERROR(J24/L24,0)</f>
        <v>0</v>
      </c>
      <c r="N24" s="38">
        <f>++SUMIF(RRHH!H:H,'Programación No Medica'!B24,RRHH!$O:$O)</f>
        <v>0</v>
      </c>
      <c r="O24" s="1">
        <f t="shared" si="1"/>
        <v>0</v>
      </c>
      <c r="P24" s="34">
        <f>IFERROR((IFERROR(VLOOKUP(B24,RRHH!H:U,11,0),0)+IFERROR(VLOOKUP(B24,RRHH!H:U,12,0),0)+IFERROR(VLOOKUP(B24,RRHH!H:U,13,0),0)+IFERROR(VLOOKUP(B24,RRHH!H:U,14,0),0))/5*J24+(251-(IFERROR(VLOOKUP(B24,RRHH!H:U,11,0),0)+IFERROR(VLOOKUP(B24,RRHH!H:U,12,0),0)+IFERROR(VLOOKUP(B24,RRHH!H:U,13,0),0)+IFERROR(VLOOKUP(B24,RRHH!H:U,14,0),0)))/5*(IFERROR(VLOOKUP(B24,RRHH!H:W,15,0),0)+IFERROR(VLOOKUP(B24,RRHH!H:W,16,0),0)+IFERROR(VLOOKUP(B24,RRHH!H:X,17,0),0))/60*J24/N24,0)</f>
        <v>0</v>
      </c>
      <c r="Q24" s="36" t="str">
        <f t="shared" ref="Q24" si="16">+IF(R24="R",IFERROR((J24*50.1-P24)*K24,""),"")</f>
        <v/>
      </c>
      <c r="R24" t="str">
        <f>+IFERROR(VLOOKUP(H24,Diccionarios!O:P,2,0),"Act. No ident")</f>
        <v>Act. No ident</v>
      </c>
      <c r="S24" s="37" t="str">
        <f>+IFERROR(VLOOKUP(H24,Diccionarios!O:R,4,0),"No Encontrado")</f>
        <v>No Encontrado</v>
      </c>
    </row>
    <row r="25" spans="1:19" x14ac:dyDescent="0.25">
      <c r="A25" s="4"/>
      <c r="B25" s="1"/>
      <c r="C25" s="1"/>
      <c r="D25" s="1"/>
      <c r="E25" s="38" t="str">
        <f>+IFERROR(VLOOKUP(B25,RRHH!H:J,3,0),"RUN no encontrado en RRHH")</f>
        <v>RUN no encontrado en RRHH</v>
      </c>
      <c r="F25" s="38"/>
      <c r="G25" s="1"/>
      <c r="H25" s="38"/>
      <c r="I25" s="1"/>
      <c r="J25" s="1"/>
      <c r="K25" s="1"/>
      <c r="L25" s="38">
        <f>++SUMIFS(RRHH!$O:$O,RRHH!$H:$H,'Programación No Medica'!B25,RRHH!$L:$L,'Programación No Medica'!D25)</f>
        <v>0</v>
      </c>
      <c r="M25" s="31">
        <f t="shared" si="0"/>
        <v>0</v>
      </c>
      <c r="N25" s="38">
        <f>++SUMIF(RRHH!H:H,'Programación No Medica'!B25,RRHH!$O:$O)</f>
        <v>0</v>
      </c>
      <c r="O25" s="1">
        <f t="shared" si="1"/>
        <v>0</v>
      </c>
      <c r="P25" s="34">
        <f>IFERROR((IFERROR(VLOOKUP(B25,RRHH!H:U,11,0),0)+IFERROR(VLOOKUP(B25,RRHH!H:U,12,0),0)+IFERROR(VLOOKUP(B25,RRHH!H:U,13,0),0)+IFERROR(VLOOKUP(B25,RRHH!H:U,14,0),0))/5*J25+(251-(IFERROR(VLOOKUP(B25,RRHH!H:U,11,0),0)+IFERROR(VLOOKUP(B25,RRHH!H:U,12,0),0)+IFERROR(VLOOKUP(B25,RRHH!H:U,13,0),0)+IFERROR(VLOOKUP(B25,RRHH!H:U,14,0),0)))/5*(IFERROR(VLOOKUP(B25,RRHH!H:W,15,0),0)+IFERROR(VLOOKUP(B25,RRHH!H:W,16,0),0)+IFERROR(VLOOKUP(B25,RRHH!H:X,17,0),0))/60*J25/N25,0)</f>
        <v>0</v>
      </c>
      <c r="Q25" s="36" t="str">
        <f t="shared" si="2"/>
        <v/>
      </c>
      <c r="R25" t="str">
        <f>+IFERROR(VLOOKUP(H25,Diccionarios!O:P,2,0),"Act. No ident")</f>
        <v>Act. No ident</v>
      </c>
      <c r="S25" s="37" t="str">
        <f>+IFERROR(VLOOKUP(H25,Diccionarios!O:R,4,0),"No Encontrado")</f>
        <v>No Encontrado</v>
      </c>
    </row>
    <row r="26" spans="1:19" x14ac:dyDescent="0.25">
      <c r="A26" s="4"/>
      <c r="B26" s="1"/>
      <c r="C26" s="1"/>
      <c r="D26" s="1"/>
      <c r="E26" s="38" t="str">
        <f>+IFERROR(VLOOKUP(B26,RRHH!H:J,3,0),"RUN no encontrado en RRHH")</f>
        <v>RUN no encontrado en RRHH</v>
      </c>
      <c r="F26" s="38"/>
      <c r="G26" s="1"/>
      <c r="H26" s="38"/>
      <c r="I26" s="1"/>
      <c r="J26" s="1"/>
      <c r="K26" s="1"/>
      <c r="L26" s="38">
        <f>++SUMIFS(RRHH!$O:$O,RRHH!$H:$H,'Programación No Medica'!B26,RRHH!$L:$L,'Programación No Medica'!D26)</f>
        <v>0</v>
      </c>
      <c r="M26" s="31">
        <f t="shared" ref="M26:M30" si="17">+IFERROR(J26/L26,0)</f>
        <v>0</v>
      </c>
      <c r="N26" s="38">
        <f>++SUMIF(RRHH!H:H,'Programación No Medica'!B26,RRHH!$O:$O)</f>
        <v>0</v>
      </c>
      <c r="O26" s="1">
        <f t="shared" si="1"/>
        <v>0</v>
      </c>
      <c r="P26" s="34">
        <f>IFERROR((IFERROR(VLOOKUP(B26,RRHH!H:U,11,0),0)+IFERROR(VLOOKUP(B26,RRHH!H:U,12,0),0)+IFERROR(VLOOKUP(B26,RRHH!H:U,13,0),0)+IFERROR(VLOOKUP(B26,RRHH!H:U,14,0),0))/5*J26+(251-(IFERROR(VLOOKUP(B26,RRHH!H:U,11,0),0)+IFERROR(VLOOKUP(B26,RRHH!H:U,12,0),0)+IFERROR(VLOOKUP(B26,RRHH!H:U,13,0),0)+IFERROR(VLOOKUP(B26,RRHH!H:U,14,0),0)))/5*(IFERROR(VLOOKUP(B26,RRHH!H:W,15,0),0)+IFERROR(VLOOKUP(B26,RRHH!H:W,16,0),0)+IFERROR(VLOOKUP(B26,RRHH!H:X,17,0),0))/60*J26/N26,0)</f>
        <v>0</v>
      </c>
      <c r="Q26" s="36" t="str">
        <f t="shared" ref="Q26:Q30" si="18">+IF(R26="R",IFERROR((J26*50.1-P26)*K26,""),"")</f>
        <v/>
      </c>
      <c r="R26" t="str">
        <f>+IFERROR(VLOOKUP(H26,Diccionarios!O:P,2,0),"Act. No ident")</f>
        <v>Act. No ident</v>
      </c>
      <c r="S26" s="37" t="str">
        <f>+IFERROR(VLOOKUP(H26,Diccionarios!O:R,4,0),"No Encontrado")</f>
        <v>No Encontrado</v>
      </c>
    </row>
    <row r="27" spans="1:19" x14ac:dyDescent="0.25">
      <c r="A27" s="4"/>
      <c r="B27" s="1"/>
      <c r="C27" s="1"/>
      <c r="D27" s="1"/>
      <c r="E27" s="38" t="str">
        <f>+IFERROR(VLOOKUP(B27,RRHH!H:J,3,0),"RUN no encontrado en RRHH")</f>
        <v>RUN no encontrado en RRHH</v>
      </c>
      <c r="F27" s="38"/>
      <c r="G27" s="1"/>
      <c r="H27" s="38"/>
      <c r="I27" s="1"/>
      <c r="J27" s="1"/>
      <c r="K27" s="1"/>
      <c r="L27" s="38">
        <f>++SUMIFS(RRHH!$O:$O,RRHH!$H:$H,'Programación No Medica'!B27,RRHH!$L:$L,'Programación No Medica'!D27)</f>
        <v>0</v>
      </c>
      <c r="M27" s="31">
        <f t="shared" si="17"/>
        <v>0</v>
      </c>
      <c r="N27" s="38">
        <f>++SUMIF(RRHH!H:H,'Programación No Medica'!B27,RRHH!$O:$O)</f>
        <v>0</v>
      </c>
      <c r="O27" s="1">
        <f t="shared" si="1"/>
        <v>0</v>
      </c>
      <c r="P27" s="34">
        <f>IFERROR((IFERROR(VLOOKUP(B27,RRHH!H:U,11,0),0)+IFERROR(VLOOKUP(B27,RRHH!H:U,12,0),0)+IFERROR(VLOOKUP(B27,RRHH!H:U,13,0),0)+IFERROR(VLOOKUP(B27,RRHH!H:U,14,0),0))/5*J27+(251-(IFERROR(VLOOKUP(B27,RRHH!H:U,11,0),0)+IFERROR(VLOOKUP(B27,RRHH!H:U,12,0),0)+IFERROR(VLOOKUP(B27,RRHH!H:U,13,0),0)+IFERROR(VLOOKUP(B27,RRHH!H:U,14,0),0)))/5*(IFERROR(VLOOKUP(B27,RRHH!H:W,15,0),0)+IFERROR(VLOOKUP(B27,RRHH!H:W,16,0),0)+IFERROR(VLOOKUP(B27,RRHH!H:X,17,0),0))/60*J27/N27,0)</f>
        <v>0</v>
      </c>
      <c r="Q27" s="36" t="str">
        <f t="shared" si="18"/>
        <v/>
      </c>
      <c r="R27" t="str">
        <f>+IFERROR(VLOOKUP(H27,Diccionarios!O:P,2,0),"Act. No ident")</f>
        <v>Act. No ident</v>
      </c>
      <c r="S27" s="37" t="str">
        <f>+IFERROR(VLOOKUP(H27,Diccionarios!O:R,4,0),"No Encontrado")</f>
        <v>No Encontrado</v>
      </c>
    </row>
    <row r="28" spans="1:19" x14ac:dyDescent="0.25">
      <c r="A28" s="4"/>
      <c r="B28" s="1"/>
      <c r="C28" s="1"/>
      <c r="D28" s="1"/>
      <c r="E28" s="38" t="str">
        <f>+IFERROR(VLOOKUP(B28,RRHH!H:J,3,0),"RUN no encontrado en RRHH")</f>
        <v>RUN no encontrado en RRHH</v>
      </c>
      <c r="F28" s="38"/>
      <c r="G28" s="1"/>
      <c r="H28" s="38"/>
      <c r="I28" s="1"/>
      <c r="J28" s="1"/>
      <c r="K28" s="1"/>
      <c r="L28" s="38">
        <f>++SUMIFS(RRHH!$O:$O,RRHH!$H:$H,'Programación No Medica'!B28,RRHH!$L:$L,'Programación No Medica'!D28)</f>
        <v>0</v>
      </c>
      <c r="M28" s="31">
        <f t="shared" si="17"/>
        <v>0</v>
      </c>
      <c r="N28" s="38">
        <f>++SUMIF(RRHH!H:H,'Programación No Medica'!B28,RRHH!$O:$O)</f>
        <v>0</v>
      </c>
      <c r="O28" s="1">
        <f t="shared" si="1"/>
        <v>0</v>
      </c>
      <c r="P28" s="34">
        <f>IFERROR((IFERROR(VLOOKUP(B28,RRHH!H:U,11,0),0)+IFERROR(VLOOKUP(B28,RRHH!H:U,12,0),0)+IFERROR(VLOOKUP(B28,RRHH!H:U,13,0),0)+IFERROR(VLOOKUP(B28,RRHH!H:U,14,0),0))/5*J28+(251-(IFERROR(VLOOKUP(B28,RRHH!H:U,11,0),0)+IFERROR(VLOOKUP(B28,RRHH!H:U,12,0),0)+IFERROR(VLOOKUP(B28,RRHH!H:U,13,0),0)+IFERROR(VLOOKUP(B28,RRHH!H:U,14,0),0)))/5*(IFERROR(VLOOKUP(B28,RRHH!H:W,15,0),0)+IFERROR(VLOOKUP(B28,RRHH!H:W,16,0),0)+IFERROR(VLOOKUP(B28,RRHH!H:X,17,0),0))/60*J28/N28,0)</f>
        <v>0</v>
      </c>
      <c r="Q28" s="36" t="str">
        <f t="shared" si="18"/>
        <v/>
      </c>
      <c r="R28" t="str">
        <f>+IFERROR(VLOOKUP(H28,Diccionarios!O:P,2,0),"Act. No ident")</f>
        <v>Act. No ident</v>
      </c>
      <c r="S28" s="37" t="str">
        <f>+IFERROR(VLOOKUP(H28,Diccionarios!O:R,4,0),"No Encontrado")</f>
        <v>No Encontrado</v>
      </c>
    </row>
    <row r="29" spans="1:19" x14ac:dyDescent="0.25">
      <c r="A29" s="4"/>
      <c r="B29" s="1"/>
      <c r="C29" s="1"/>
      <c r="D29" s="1"/>
      <c r="E29" s="38" t="str">
        <f>+IFERROR(VLOOKUP(B29,RRHH!H:J,3,0),"RUN no encontrado en RRHH")</f>
        <v>RUN no encontrado en RRHH</v>
      </c>
      <c r="F29" s="38"/>
      <c r="G29" s="1"/>
      <c r="H29" s="38"/>
      <c r="I29" s="1"/>
      <c r="J29" s="1"/>
      <c r="K29" s="1"/>
      <c r="L29" s="38">
        <f>++SUMIFS(RRHH!$O:$O,RRHH!$H:$H,'Programación No Medica'!B29,RRHH!$L:$L,'Programación No Medica'!D29)</f>
        <v>0</v>
      </c>
      <c r="M29" s="31">
        <f t="shared" si="17"/>
        <v>0</v>
      </c>
      <c r="N29" s="38">
        <f>++SUMIF(RRHH!H:H,'Programación No Medica'!B29,RRHH!$O:$O)</f>
        <v>0</v>
      </c>
      <c r="O29" s="1">
        <f t="shared" si="1"/>
        <v>0</v>
      </c>
      <c r="P29" s="34">
        <f>IFERROR((IFERROR(VLOOKUP(B29,RRHH!H:U,11,0),0)+IFERROR(VLOOKUP(B29,RRHH!H:U,12,0),0)+IFERROR(VLOOKUP(B29,RRHH!H:U,13,0),0)+IFERROR(VLOOKUP(B29,RRHH!H:U,14,0),0))/5*J29+(251-(IFERROR(VLOOKUP(B29,RRHH!H:U,11,0),0)+IFERROR(VLOOKUP(B29,RRHH!H:U,12,0),0)+IFERROR(VLOOKUP(B29,RRHH!H:U,13,0),0)+IFERROR(VLOOKUP(B29,RRHH!H:U,14,0),0)))/5*(IFERROR(VLOOKUP(B29,RRHH!H:W,15,0),0)+IFERROR(VLOOKUP(B29,RRHH!H:W,16,0),0)+IFERROR(VLOOKUP(B29,RRHH!H:X,17,0),0))/60*J29/N29,0)</f>
        <v>0</v>
      </c>
      <c r="Q29" s="36" t="str">
        <f t="shared" si="18"/>
        <v/>
      </c>
      <c r="R29" t="str">
        <f>+IFERROR(VLOOKUP(H29,Diccionarios!O:P,2,0),"Act. No ident")</f>
        <v>Act. No ident</v>
      </c>
      <c r="S29" s="37" t="str">
        <f>+IFERROR(VLOOKUP(H29,Diccionarios!O:R,4,0),"No Encontrado")</f>
        <v>No Encontrado</v>
      </c>
    </row>
    <row r="30" spans="1:19" x14ac:dyDescent="0.25">
      <c r="A30" s="4"/>
      <c r="B30" s="1"/>
      <c r="C30" s="1"/>
      <c r="D30" s="1"/>
      <c r="E30" s="38" t="str">
        <f>+IFERROR(VLOOKUP(B30,RRHH!H:J,3,0),"RUN no encontrado en RRHH")</f>
        <v>RUN no encontrado en RRHH</v>
      </c>
      <c r="F30" s="38"/>
      <c r="G30" s="1"/>
      <c r="H30" s="38"/>
      <c r="I30" s="1"/>
      <c r="J30" s="1"/>
      <c r="K30" s="1"/>
      <c r="L30" s="38">
        <f>++SUMIFS(RRHH!$O:$O,RRHH!$H:$H,'Programación No Medica'!B30,RRHH!$L:$L,'Programación No Medica'!D30)</f>
        <v>0</v>
      </c>
      <c r="M30" s="31">
        <f t="shared" si="17"/>
        <v>0</v>
      </c>
      <c r="N30" s="38">
        <f>++SUMIF(RRHH!H:H,'Programación No Medica'!B30,RRHH!$O:$O)</f>
        <v>0</v>
      </c>
      <c r="O30" s="1">
        <f t="shared" si="1"/>
        <v>0</v>
      </c>
      <c r="P30" s="34">
        <f>IFERROR((IFERROR(VLOOKUP(B30,RRHH!H:U,11,0),0)+IFERROR(VLOOKUP(B30,RRHH!H:U,12,0),0)+IFERROR(VLOOKUP(B30,RRHH!H:U,13,0),0)+IFERROR(VLOOKUP(B30,RRHH!H:U,14,0),0))/5*J30+(251-(IFERROR(VLOOKUP(B30,RRHH!H:U,11,0),0)+IFERROR(VLOOKUP(B30,RRHH!H:U,12,0),0)+IFERROR(VLOOKUP(B30,RRHH!H:U,13,0),0)+IFERROR(VLOOKUP(B30,RRHH!H:U,14,0),0)))/5*(IFERROR(VLOOKUP(B30,RRHH!H:W,15,0),0)+IFERROR(VLOOKUP(B30,RRHH!H:W,16,0),0)+IFERROR(VLOOKUP(B30,RRHH!H:X,17,0),0))/60*J30/N30,0)</f>
        <v>0</v>
      </c>
      <c r="Q30" s="36" t="str">
        <f t="shared" si="18"/>
        <v/>
      </c>
      <c r="R30" t="str">
        <f>+IFERROR(VLOOKUP(H30,Diccionarios!O:P,2,0),"Act. No ident")</f>
        <v>Act. No ident</v>
      </c>
      <c r="S30" s="37" t="str">
        <f>+IFERROR(VLOOKUP(H30,Diccionarios!O:R,4,0),"No Encontrado")</f>
        <v>No Encontrado</v>
      </c>
    </row>
    <row r="31" spans="1:19" x14ac:dyDescent="0.25">
      <c r="A31" s="4"/>
      <c r="B31" s="1"/>
      <c r="C31" s="1"/>
      <c r="D31" s="1"/>
      <c r="E31" s="38" t="str">
        <f>+IFERROR(VLOOKUP(B31,RRHH!H:J,3,0),"RUN no encontrado en RRHH")</f>
        <v>RUN no encontrado en RRHH</v>
      </c>
      <c r="F31" s="38"/>
      <c r="G31" s="1"/>
      <c r="H31" s="38"/>
      <c r="I31" s="1"/>
      <c r="J31" s="1"/>
      <c r="K31" s="1"/>
      <c r="L31" s="38">
        <f>++SUMIFS(RRHH!$O:$O,RRHH!$H:$H,'Programación No Medica'!B31,RRHH!$L:$L,'Programación No Medica'!D31)</f>
        <v>0</v>
      </c>
      <c r="M31" s="31">
        <f t="shared" si="0"/>
        <v>0</v>
      </c>
      <c r="N31" s="38">
        <f>++SUMIF(RRHH!H:H,'Programación No Medica'!B31,RRHH!$O:$O)</f>
        <v>0</v>
      </c>
      <c r="O31" s="1">
        <f t="shared" si="1"/>
        <v>0</v>
      </c>
      <c r="P31" s="34">
        <f>IFERROR((IFERROR(VLOOKUP(B31,RRHH!H:U,11,0),0)+IFERROR(VLOOKUP(B31,RRHH!H:U,12,0),0)+IFERROR(VLOOKUP(B31,RRHH!H:U,13,0),0)+IFERROR(VLOOKUP(B31,RRHH!H:U,14,0),0))/5*J31+(251-(IFERROR(VLOOKUP(B31,RRHH!H:U,11,0),0)+IFERROR(VLOOKUP(B31,RRHH!H:U,12,0),0)+IFERROR(VLOOKUP(B31,RRHH!H:U,13,0),0)+IFERROR(VLOOKUP(B31,RRHH!H:U,14,0),0)))/5*(IFERROR(VLOOKUP(B31,RRHH!H:W,15,0),0)+IFERROR(VLOOKUP(B31,RRHH!H:W,16,0),0)+IFERROR(VLOOKUP(B31,RRHH!H:X,17,0),0))/60*J31/N31,0)</f>
        <v>0</v>
      </c>
      <c r="Q31" s="36" t="str">
        <f t="shared" si="2"/>
        <v/>
      </c>
      <c r="R31" t="str">
        <f>+IFERROR(VLOOKUP(H31,Diccionarios!O:P,2,0),"Act. No ident")</f>
        <v>Act. No ident</v>
      </c>
      <c r="S31" s="37" t="str">
        <f>+IFERROR(VLOOKUP(H31,Diccionarios!O:R,4,0),"No Encontrado")</f>
        <v>No Encontrado</v>
      </c>
    </row>
    <row r="32" spans="1:19" x14ac:dyDescent="0.25">
      <c r="A32" s="4"/>
      <c r="B32" s="1"/>
      <c r="C32" s="1"/>
      <c r="D32" s="1"/>
      <c r="E32" s="38" t="str">
        <f>+IFERROR(VLOOKUP(B32,RRHH!H:J,3,0),"RUN no encontrado en RRHH")</f>
        <v>RUN no encontrado en RRHH</v>
      </c>
      <c r="F32" s="38"/>
      <c r="G32" s="1"/>
      <c r="H32" s="38"/>
      <c r="I32" s="1"/>
      <c r="J32" s="1"/>
      <c r="K32" s="1"/>
      <c r="L32" s="38">
        <f>++SUMIFS(RRHH!$O:$O,RRHH!$H:$H,'Programación No Medica'!B32,RRHH!$L:$L,'Programación No Medica'!D32)</f>
        <v>0</v>
      </c>
      <c r="M32" s="31">
        <f t="shared" ref="M32:M37" si="19">+IFERROR(J32/L32,0)</f>
        <v>0</v>
      </c>
      <c r="N32" s="38">
        <f>++SUMIF(RRHH!H:H,'Programación No Medica'!B32,RRHH!$O:$O)</f>
        <v>0</v>
      </c>
      <c r="O32" s="1">
        <f t="shared" si="1"/>
        <v>0</v>
      </c>
      <c r="P32" s="34">
        <f>IFERROR((IFERROR(VLOOKUP(B32,RRHH!H:U,11,0),0)+IFERROR(VLOOKUP(B32,RRHH!H:U,12,0),0)+IFERROR(VLOOKUP(B32,RRHH!H:U,13,0),0)+IFERROR(VLOOKUP(B32,RRHH!H:U,14,0),0))/5*J32+(251-(IFERROR(VLOOKUP(B32,RRHH!H:U,11,0),0)+IFERROR(VLOOKUP(B32,RRHH!H:U,12,0),0)+IFERROR(VLOOKUP(B32,RRHH!H:U,13,0),0)+IFERROR(VLOOKUP(B32,RRHH!H:U,14,0),0)))/5*(IFERROR(VLOOKUP(B32,RRHH!H:W,15,0),0)+IFERROR(VLOOKUP(B32,RRHH!H:W,16,0),0)+IFERROR(VLOOKUP(B32,RRHH!H:X,17,0),0))/60*J32/N32,0)</f>
        <v>0</v>
      </c>
      <c r="Q32" s="36" t="str">
        <f t="shared" ref="Q32:Q37" si="20">+IF(R32="R",IFERROR((J32*50.1-P32)*K32,""),"")</f>
        <v/>
      </c>
      <c r="R32" t="str">
        <f>+IFERROR(VLOOKUP(H32,Diccionarios!O:P,2,0),"Act. No ident")</f>
        <v>Act. No ident</v>
      </c>
      <c r="S32" s="37" t="str">
        <f>+IFERROR(VLOOKUP(H32,Diccionarios!O:R,4,0),"No Encontrado")</f>
        <v>No Encontrado</v>
      </c>
    </row>
    <row r="33" spans="1:19" x14ac:dyDescent="0.25">
      <c r="A33" s="4"/>
      <c r="B33" s="1"/>
      <c r="C33" s="1"/>
      <c r="D33" s="1"/>
      <c r="E33" s="38" t="str">
        <f>+IFERROR(VLOOKUP(B33,RRHH!H:J,3,0),"RUN no encontrado en RRHH")</f>
        <v>RUN no encontrado en RRHH</v>
      </c>
      <c r="F33" s="38"/>
      <c r="G33" s="1"/>
      <c r="H33" s="38"/>
      <c r="I33" s="1"/>
      <c r="J33" s="1"/>
      <c r="K33" s="1"/>
      <c r="L33" s="38">
        <f>++SUMIFS(RRHH!$O:$O,RRHH!$H:$H,'Programación No Medica'!B33,RRHH!$L:$L,'Programación No Medica'!D33)</f>
        <v>0</v>
      </c>
      <c r="M33" s="31">
        <f t="shared" si="19"/>
        <v>0</v>
      </c>
      <c r="N33" s="38">
        <f>++SUMIF(RRHH!H:H,'Programación No Medica'!B33,RRHH!$O:$O)</f>
        <v>0</v>
      </c>
      <c r="O33" s="1">
        <f t="shared" si="1"/>
        <v>0</v>
      </c>
      <c r="P33" s="34">
        <f>IFERROR((IFERROR(VLOOKUP(B33,RRHH!H:U,11,0),0)+IFERROR(VLOOKUP(B33,RRHH!H:U,12,0),0)+IFERROR(VLOOKUP(B33,RRHH!H:U,13,0),0)+IFERROR(VLOOKUP(B33,RRHH!H:U,14,0),0))/5*J33+(251-(IFERROR(VLOOKUP(B33,RRHH!H:U,11,0),0)+IFERROR(VLOOKUP(B33,RRHH!H:U,12,0),0)+IFERROR(VLOOKUP(B33,RRHH!H:U,13,0),0)+IFERROR(VLOOKUP(B33,RRHH!H:U,14,0),0)))/5*(IFERROR(VLOOKUP(B33,RRHH!H:W,15,0),0)+IFERROR(VLOOKUP(B33,RRHH!H:W,16,0),0)+IFERROR(VLOOKUP(B33,RRHH!H:X,17,0),0))/60*J33/N33,0)</f>
        <v>0</v>
      </c>
      <c r="Q33" s="36" t="str">
        <f t="shared" si="20"/>
        <v/>
      </c>
      <c r="R33" t="str">
        <f>+IFERROR(VLOOKUP(H33,Diccionarios!O:P,2,0),"Act. No ident")</f>
        <v>Act. No ident</v>
      </c>
      <c r="S33" s="37" t="str">
        <f>+IFERROR(VLOOKUP(H33,Diccionarios!O:R,4,0),"No Encontrado")</f>
        <v>No Encontrado</v>
      </c>
    </row>
    <row r="34" spans="1:19" x14ac:dyDescent="0.25">
      <c r="A34" s="4"/>
      <c r="B34" s="1"/>
      <c r="C34" s="1"/>
      <c r="D34" s="1"/>
      <c r="E34" s="38" t="str">
        <f>+IFERROR(VLOOKUP(B34,RRHH!H:J,3,0),"RUN no encontrado en RRHH")</f>
        <v>RUN no encontrado en RRHH</v>
      </c>
      <c r="F34" s="38"/>
      <c r="G34" s="1"/>
      <c r="H34" s="38"/>
      <c r="I34" s="1"/>
      <c r="J34" s="1"/>
      <c r="K34" s="1"/>
      <c r="L34" s="38">
        <f>++SUMIFS(RRHH!$O:$O,RRHH!$H:$H,'Programación No Medica'!B34,RRHH!$L:$L,'Programación No Medica'!D34)</f>
        <v>0</v>
      </c>
      <c r="M34" s="31">
        <f t="shared" ref="M34" si="21">+IFERROR(J34/L34,0)</f>
        <v>0</v>
      </c>
      <c r="N34" s="38">
        <f>++SUMIF(RRHH!H:H,'Programación No Medica'!B34,RRHH!$O:$O)</f>
        <v>0</v>
      </c>
      <c r="O34" s="1">
        <f t="shared" ref="O34:O65" si="22">+SUMIFS(J:J,B:B,B34,D:D,D34)-L34</f>
        <v>0</v>
      </c>
      <c r="P34" s="34">
        <f>IFERROR((IFERROR(VLOOKUP(B34,RRHH!H:U,11,0),0)+IFERROR(VLOOKUP(B34,RRHH!H:U,12,0),0)+IFERROR(VLOOKUP(B34,RRHH!H:U,13,0),0)+IFERROR(VLOOKUP(B34,RRHH!H:U,14,0),0))/5*J34+(251-(IFERROR(VLOOKUP(B34,RRHH!H:U,11,0),0)+IFERROR(VLOOKUP(B34,RRHH!H:U,12,0),0)+IFERROR(VLOOKUP(B34,RRHH!H:U,13,0),0)+IFERROR(VLOOKUP(B34,RRHH!H:U,14,0),0)))/5*(IFERROR(VLOOKUP(B34,RRHH!H:W,15,0),0)+IFERROR(VLOOKUP(B34,RRHH!H:W,16,0),0)+IFERROR(VLOOKUP(B34,RRHH!H:X,17,0),0))/60*J34/N34,0)</f>
        <v>0</v>
      </c>
      <c r="Q34" s="36" t="str">
        <f t="shared" ref="Q34" si="23">+IF(R34="R",IFERROR((J34*50.1-P34)*K34,""),"")</f>
        <v/>
      </c>
      <c r="R34" t="str">
        <f>+IFERROR(VLOOKUP(H34,Diccionarios!O:P,2,0),"Act. No ident")</f>
        <v>Act. No ident</v>
      </c>
      <c r="S34" s="37" t="str">
        <f>+IFERROR(VLOOKUP(H34,Diccionarios!O:R,4,0),"No Encontrado")</f>
        <v>No Encontrado</v>
      </c>
    </row>
    <row r="35" spans="1:19" x14ac:dyDescent="0.25">
      <c r="A35" s="4"/>
      <c r="B35" s="1"/>
      <c r="C35" s="1"/>
      <c r="D35" s="1"/>
      <c r="E35" s="38" t="str">
        <f>+IFERROR(VLOOKUP(B35,RRHH!H:J,3,0),"RUN no encontrado en RRHH")</f>
        <v>RUN no encontrado en RRHH</v>
      </c>
      <c r="F35" s="38"/>
      <c r="G35" s="1"/>
      <c r="H35" s="38"/>
      <c r="I35" s="1"/>
      <c r="J35" s="1"/>
      <c r="K35" s="1"/>
      <c r="L35" s="38">
        <f>++SUMIFS(RRHH!$O:$O,RRHH!$H:$H,'Programación No Medica'!B35,RRHH!$L:$L,'Programación No Medica'!D35)</f>
        <v>0</v>
      </c>
      <c r="M35" s="31">
        <f t="shared" si="19"/>
        <v>0</v>
      </c>
      <c r="N35" s="38">
        <f>++SUMIF(RRHH!H:H,'Programación No Medica'!B35,RRHH!$O:$O)</f>
        <v>0</v>
      </c>
      <c r="O35" s="1">
        <f t="shared" si="22"/>
        <v>0</v>
      </c>
      <c r="P35" s="34">
        <f>IFERROR((IFERROR(VLOOKUP(B35,RRHH!H:U,11,0),0)+IFERROR(VLOOKUP(B35,RRHH!H:U,12,0),0)+IFERROR(VLOOKUP(B35,RRHH!H:U,13,0),0)+IFERROR(VLOOKUP(B35,RRHH!H:U,14,0),0))/5*J35+(251-(IFERROR(VLOOKUP(B35,RRHH!H:U,11,0),0)+IFERROR(VLOOKUP(B35,RRHH!H:U,12,0),0)+IFERROR(VLOOKUP(B35,RRHH!H:U,13,0),0)+IFERROR(VLOOKUP(B35,RRHH!H:U,14,0),0)))/5*(IFERROR(VLOOKUP(B35,RRHH!H:W,15,0),0)+IFERROR(VLOOKUP(B35,RRHH!H:W,16,0),0)+IFERROR(VLOOKUP(B35,RRHH!H:X,17,0),0))/60*J35/N35,0)</f>
        <v>0</v>
      </c>
      <c r="Q35" s="36" t="str">
        <f t="shared" si="20"/>
        <v/>
      </c>
      <c r="R35" t="str">
        <f>+IFERROR(VLOOKUP(H35,Diccionarios!O:P,2,0),"Act. No ident")</f>
        <v>Act. No ident</v>
      </c>
      <c r="S35" s="37" t="str">
        <f>+IFERROR(VLOOKUP(H35,Diccionarios!O:R,4,0),"No Encontrado")</f>
        <v>No Encontrado</v>
      </c>
    </row>
    <row r="36" spans="1:19" x14ac:dyDescent="0.25">
      <c r="A36" s="4"/>
      <c r="B36" s="1"/>
      <c r="C36" s="1"/>
      <c r="D36" s="1"/>
      <c r="E36" s="38" t="str">
        <f>+IFERROR(VLOOKUP(B36,RRHH!H:J,3,0),"RUN no encontrado en RRHH")</f>
        <v>RUN no encontrado en RRHH</v>
      </c>
      <c r="F36" s="38"/>
      <c r="G36" s="1"/>
      <c r="H36" s="38"/>
      <c r="I36" s="1"/>
      <c r="J36" s="1"/>
      <c r="K36" s="1"/>
      <c r="L36" s="38">
        <f>++SUMIFS(RRHH!$O:$O,RRHH!$H:$H,'Programación No Medica'!B36,RRHH!$L:$L,'Programación No Medica'!D36)</f>
        <v>0</v>
      </c>
      <c r="M36" s="31">
        <f t="shared" si="19"/>
        <v>0</v>
      </c>
      <c r="N36" s="38">
        <f>++SUMIF(RRHH!H:H,'Programación No Medica'!B36,RRHH!$O:$O)</f>
        <v>0</v>
      </c>
      <c r="O36" s="1">
        <f t="shared" si="22"/>
        <v>0</v>
      </c>
      <c r="P36" s="34">
        <f>IFERROR((IFERROR(VLOOKUP(B36,RRHH!H:U,11,0),0)+IFERROR(VLOOKUP(B36,RRHH!H:U,12,0),0)+IFERROR(VLOOKUP(B36,RRHH!H:U,13,0),0)+IFERROR(VLOOKUP(B36,RRHH!H:U,14,0),0))/5*J36+(251-(IFERROR(VLOOKUP(B36,RRHH!H:U,11,0),0)+IFERROR(VLOOKUP(B36,RRHH!H:U,12,0),0)+IFERROR(VLOOKUP(B36,RRHH!H:U,13,0),0)+IFERROR(VLOOKUP(B36,RRHH!H:U,14,0),0)))/5*(IFERROR(VLOOKUP(B36,RRHH!H:W,15,0),0)+IFERROR(VLOOKUP(B36,RRHH!H:W,16,0),0)+IFERROR(VLOOKUP(B36,RRHH!H:X,17,0),0))/60*J36/N36,0)</f>
        <v>0</v>
      </c>
      <c r="Q36" s="36" t="str">
        <f t="shared" si="20"/>
        <v/>
      </c>
      <c r="R36" t="str">
        <f>+IFERROR(VLOOKUP(H36,Diccionarios!O:P,2,0),"Act. No ident")</f>
        <v>Act. No ident</v>
      </c>
      <c r="S36" s="37" t="str">
        <f>+IFERROR(VLOOKUP(H36,Diccionarios!O:R,4,0),"No Encontrado")</f>
        <v>No Encontrado</v>
      </c>
    </row>
    <row r="37" spans="1:19" x14ac:dyDescent="0.25">
      <c r="A37" s="4"/>
      <c r="B37" s="1"/>
      <c r="C37" s="1"/>
      <c r="D37" s="1"/>
      <c r="E37" s="38" t="str">
        <f>+IFERROR(VLOOKUP(B37,RRHH!H:J,3,0),"RUN no encontrado en RRHH")</f>
        <v>RUN no encontrado en RRHH</v>
      </c>
      <c r="F37" s="38"/>
      <c r="G37" s="1"/>
      <c r="H37" s="38"/>
      <c r="I37" s="1"/>
      <c r="J37" s="1"/>
      <c r="K37" s="1"/>
      <c r="L37" s="38">
        <f>++SUMIFS(RRHH!$O:$O,RRHH!$H:$H,'Programación No Medica'!B37,RRHH!$L:$L,'Programación No Medica'!D37)</f>
        <v>0</v>
      </c>
      <c r="M37" s="31">
        <f t="shared" si="19"/>
        <v>0</v>
      </c>
      <c r="N37" s="38">
        <f>++SUMIF(RRHH!H:H,'Programación No Medica'!B37,RRHH!$O:$O)</f>
        <v>0</v>
      </c>
      <c r="O37" s="1">
        <f t="shared" si="22"/>
        <v>0</v>
      </c>
      <c r="P37" s="34">
        <f>IFERROR((IFERROR(VLOOKUP(B37,RRHH!H:U,11,0),0)+IFERROR(VLOOKUP(B37,RRHH!H:U,12,0),0)+IFERROR(VLOOKUP(B37,RRHH!H:U,13,0),0)+IFERROR(VLOOKUP(B37,RRHH!H:U,14,0),0))/5*J37+(251-(IFERROR(VLOOKUP(B37,RRHH!H:U,11,0),0)+IFERROR(VLOOKUP(B37,RRHH!H:U,12,0),0)+IFERROR(VLOOKUP(B37,RRHH!H:U,13,0),0)+IFERROR(VLOOKUP(B37,RRHH!H:U,14,0),0)))/5*(IFERROR(VLOOKUP(B37,RRHH!H:W,15,0),0)+IFERROR(VLOOKUP(B37,RRHH!H:W,16,0),0)+IFERROR(VLOOKUP(B37,RRHH!H:X,17,0),0))/60*J37/N37,0)</f>
        <v>0</v>
      </c>
      <c r="Q37" s="36" t="str">
        <f t="shared" si="20"/>
        <v/>
      </c>
      <c r="R37" t="str">
        <f>+IFERROR(VLOOKUP(H37,Diccionarios!O:P,2,0),"Act. No ident")</f>
        <v>Act. No ident</v>
      </c>
      <c r="S37" s="37" t="str">
        <f>+IFERROR(VLOOKUP(H37,Diccionarios!O:R,4,0),"No Encontrado")</f>
        <v>No Encontrado</v>
      </c>
    </row>
    <row r="38" spans="1:19" x14ac:dyDescent="0.25">
      <c r="A38" s="4"/>
      <c r="B38" s="1"/>
      <c r="C38" s="1"/>
      <c r="D38" s="1"/>
      <c r="E38" s="38" t="str">
        <f>+IFERROR(VLOOKUP(B38,RRHH!H:J,3,0),"RUN no encontrado en RRHH")</f>
        <v>RUN no encontrado en RRHH</v>
      </c>
      <c r="F38" s="38"/>
      <c r="G38" s="1"/>
      <c r="H38" s="38"/>
      <c r="I38" s="1"/>
      <c r="J38" s="1"/>
      <c r="K38" s="1"/>
      <c r="L38" s="38">
        <f>++SUMIFS(RRHH!$O:$O,RRHH!$H:$H,'Programación No Medica'!B38,RRHH!$L:$L,'Programación No Medica'!D38)</f>
        <v>0</v>
      </c>
      <c r="M38" s="31">
        <f t="shared" si="0"/>
        <v>0</v>
      </c>
      <c r="N38" s="38">
        <f>++SUMIF(RRHH!H:H,'Programación No Medica'!B38,RRHH!$O:$O)</f>
        <v>0</v>
      </c>
      <c r="O38" s="1">
        <f t="shared" si="22"/>
        <v>0</v>
      </c>
      <c r="P38" s="34">
        <f>IFERROR((IFERROR(VLOOKUP(B38,RRHH!H:U,11,0),0)+IFERROR(VLOOKUP(B38,RRHH!H:U,12,0),0)+IFERROR(VLOOKUP(B38,RRHH!H:U,13,0),0)+IFERROR(VLOOKUP(B38,RRHH!H:U,14,0),0))/5*J38+(251-(IFERROR(VLOOKUP(B38,RRHH!H:U,11,0),0)+IFERROR(VLOOKUP(B38,RRHH!H:U,12,0),0)+IFERROR(VLOOKUP(B38,RRHH!H:U,13,0),0)+IFERROR(VLOOKUP(B38,RRHH!H:U,14,0),0)))/5*(IFERROR(VLOOKUP(B38,RRHH!H:W,15,0),0)+IFERROR(VLOOKUP(B38,RRHH!H:W,16,0),0)+IFERROR(VLOOKUP(B38,RRHH!H:X,17,0),0))/60*J38/N38,0)</f>
        <v>0</v>
      </c>
      <c r="Q38" s="36" t="str">
        <f t="shared" si="2"/>
        <v/>
      </c>
      <c r="R38" t="str">
        <f>+IFERROR(VLOOKUP(H38,Diccionarios!O:P,2,0),"Act. No ident")</f>
        <v>Act. No ident</v>
      </c>
      <c r="S38" s="37" t="str">
        <f>+IFERROR(VLOOKUP(H38,Diccionarios!O:R,4,0),"No Encontrado")</f>
        <v>No Encontrado</v>
      </c>
    </row>
    <row r="39" spans="1:19" x14ac:dyDescent="0.25">
      <c r="A39" s="4"/>
      <c r="B39" s="1"/>
      <c r="C39" s="1"/>
      <c r="D39" s="1"/>
      <c r="E39" s="38" t="str">
        <f>+IFERROR(VLOOKUP(B39,RRHH!H:J,3,0),"RUN no encontrado en RRHH")</f>
        <v>RUN no encontrado en RRHH</v>
      </c>
      <c r="F39" s="38"/>
      <c r="G39" s="1"/>
      <c r="H39" s="38"/>
      <c r="I39" s="1"/>
      <c r="J39" s="1"/>
      <c r="K39" s="1"/>
      <c r="L39" s="38">
        <f>++SUMIFS(RRHH!$O:$O,RRHH!$H:$H,'Programación No Medica'!B39,RRHH!$L:$L,'Programación No Medica'!D39)</f>
        <v>0</v>
      </c>
      <c r="M39" s="31">
        <f t="shared" si="0"/>
        <v>0</v>
      </c>
      <c r="N39" s="38">
        <f>++SUMIF(RRHH!H:H,'Programación No Medica'!B39,RRHH!$O:$O)</f>
        <v>0</v>
      </c>
      <c r="O39" s="1">
        <f t="shared" si="22"/>
        <v>0</v>
      </c>
      <c r="P39" s="34">
        <f>IFERROR((IFERROR(VLOOKUP(B39,RRHH!H:U,11,0),0)+IFERROR(VLOOKUP(B39,RRHH!H:U,12,0),0)+IFERROR(VLOOKUP(B39,RRHH!H:U,13,0),0)+IFERROR(VLOOKUP(B39,RRHH!H:U,14,0),0))/5*J39+(251-(IFERROR(VLOOKUP(B39,RRHH!H:U,11,0),0)+IFERROR(VLOOKUP(B39,RRHH!H:U,12,0),0)+IFERROR(VLOOKUP(B39,RRHH!H:U,13,0),0)+IFERROR(VLOOKUP(B39,RRHH!H:U,14,0),0)))/5*(IFERROR(VLOOKUP(B39,RRHH!H:W,15,0),0)+IFERROR(VLOOKUP(B39,RRHH!H:W,16,0),0)+IFERROR(VLOOKUP(B39,RRHH!H:X,17,0),0))/60*J39/N39,0)</f>
        <v>0</v>
      </c>
      <c r="Q39" s="36" t="str">
        <f t="shared" si="2"/>
        <v/>
      </c>
      <c r="R39" t="str">
        <f>+IFERROR(VLOOKUP(H39,Diccionarios!O:P,2,0),"Act. No ident")</f>
        <v>Act. No ident</v>
      </c>
      <c r="S39" s="37" t="str">
        <f>+IFERROR(VLOOKUP(H39,Diccionarios!O:R,4,0),"No Encontrado")</f>
        <v>No Encontrado</v>
      </c>
    </row>
    <row r="40" spans="1:19" x14ac:dyDescent="0.25">
      <c r="A40" s="4"/>
      <c r="B40" s="1"/>
      <c r="C40" s="1"/>
      <c r="D40" s="1"/>
      <c r="E40" s="38" t="str">
        <f>+IFERROR(VLOOKUP(B40,RRHH!H:J,3,0),"RUN no encontrado en RRHH")</f>
        <v>RUN no encontrado en RRHH</v>
      </c>
      <c r="F40" s="38"/>
      <c r="G40" s="1"/>
      <c r="H40" s="38"/>
      <c r="I40" s="1"/>
      <c r="J40" s="1"/>
      <c r="K40" s="1"/>
      <c r="L40" s="38">
        <f>++SUMIFS(RRHH!$O:$O,RRHH!$H:$H,'Programación No Medica'!B40,RRHH!$L:$L,'Programación No Medica'!D40)</f>
        <v>0</v>
      </c>
      <c r="M40" s="31">
        <f t="shared" si="0"/>
        <v>0</v>
      </c>
      <c r="N40" s="38">
        <f>++SUMIF(RRHH!H:H,'Programación No Medica'!B40,RRHH!$O:$O)</f>
        <v>0</v>
      </c>
      <c r="O40" s="1">
        <f t="shared" si="22"/>
        <v>0</v>
      </c>
      <c r="P40" s="34">
        <f>IFERROR((IFERROR(VLOOKUP(B40,RRHH!H:U,11,0),0)+IFERROR(VLOOKUP(B40,RRHH!H:U,12,0),0)+IFERROR(VLOOKUP(B40,RRHH!H:U,13,0),0)+IFERROR(VLOOKUP(B40,RRHH!H:U,14,0),0))/5*J40+(251-(IFERROR(VLOOKUP(B40,RRHH!H:U,11,0),0)+IFERROR(VLOOKUP(B40,RRHH!H:U,12,0),0)+IFERROR(VLOOKUP(B40,RRHH!H:U,13,0),0)+IFERROR(VLOOKUP(B40,RRHH!H:U,14,0),0)))/5*(IFERROR(VLOOKUP(B40,RRHH!H:W,15,0),0)+IFERROR(VLOOKUP(B40,RRHH!H:W,16,0),0)+IFERROR(VLOOKUP(B40,RRHH!H:X,17,0),0))/60*J40/N40,0)</f>
        <v>0</v>
      </c>
      <c r="Q40" s="36" t="str">
        <f t="shared" si="2"/>
        <v/>
      </c>
      <c r="R40" t="str">
        <f>+IFERROR(VLOOKUP(H40,Diccionarios!O:P,2,0),"Act. No ident")</f>
        <v>Act. No ident</v>
      </c>
      <c r="S40" s="37" t="str">
        <f>+IFERROR(VLOOKUP(H40,Diccionarios!O:R,4,0),"No Encontrado")</f>
        <v>No Encontrado</v>
      </c>
    </row>
    <row r="41" spans="1:19" x14ac:dyDescent="0.25">
      <c r="A41" s="4"/>
      <c r="B41" s="1"/>
      <c r="C41" s="1"/>
      <c r="D41" s="1"/>
      <c r="E41" s="38" t="str">
        <f>+IFERROR(VLOOKUP(B41,RRHH!H:J,3,0),"RUN no encontrado en RRHH")</f>
        <v>RUN no encontrado en RRHH</v>
      </c>
      <c r="F41" s="38"/>
      <c r="G41" s="1"/>
      <c r="H41" s="38"/>
      <c r="I41" s="1"/>
      <c r="J41" s="1"/>
      <c r="K41" s="1"/>
      <c r="L41" s="38">
        <f>++SUMIFS(RRHH!$O:$O,RRHH!$H:$H,'Programación No Medica'!B41,RRHH!$L:$L,'Programación No Medica'!D41)</f>
        <v>0</v>
      </c>
      <c r="M41" s="31">
        <f t="shared" si="0"/>
        <v>0</v>
      </c>
      <c r="N41" s="38">
        <f>++SUMIF(RRHH!H:H,'Programación No Medica'!B41,RRHH!$O:$O)</f>
        <v>0</v>
      </c>
      <c r="O41" s="1">
        <f t="shared" si="22"/>
        <v>0</v>
      </c>
      <c r="P41" s="34">
        <f>IFERROR((IFERROR(VLOOKUP(B41,RRHH!H:U,11,0),0)+IFERROR(VLOOKUP(B41,RRHH!H:U,12,0),0)+IFERROR(VLOOKUP(B41,RRHH!H:U,13,0),0)+IFERROR(VLOOKUP(B41,RRHH!H:U,14,0),0))/5*J41+(251-(IFERROR(VLOOKUP(B41,RRHH!H:U,11,0),0)+IFERROR(VLOOKUP(B41,RRHH!H:U,12,0),0)+IFERROR(VLOOKUP(B41,RRHH!H:U,13,0),0)+IFERROR(VLOOKUP(B41,RRHH!H:U,14,0),0)))/5*(IFERROR(VLOOKUP(B41,RRHH!H:W,15,0),0)+IFERROR(VLOOKUP(B41,RRHH!H:W,16,0),0)+IFERROR(VLOOKUP(B41,RRHH!H:X,17,0),0))/60*J41/N41,0)</f>
        <v>0</v>
      </c>
      <c r="Q41" s="36" t="str">
        <f t="shared" si="2"/>
        <v/>
      </c>
      <c r="R41" t="str">
        <f>+IFERROR(VLOOKUP(H41,Diccionarios!O:P,2,0),"Act. No ident")</f>
        <v>Act. No ident</v>
      </c>
      <c r="S41" s="37" t="str">
        <f>+IFERROR(VLOOKUP(H41,Diccionarios!O:R,4,0),"No Encontrado")</f>
        <v>No Encontrado</v>
      </c>
    </row>
    <row r="42" spans="1:19" x14ac:dyDescent="0.25">
      <c r="A42" s="4"/>
      <c r="B42" s="1"/>
      <c r="C42" s="1"/>
      <c r="D42" s="1"/>
      <c r="E42" s="38" t="str">
        <f>+IFERROR(VLOOKUP(B42,RRHH!H:J,3,0),"RUN no encontrado en RRHH")</f>
        <v>RUN no encontrado en RRHH</v>
      </c>
      <c r="F42" s="38"/>
      <c r="G42" s="1"/>
      <c r="H42" s="38"/>
      <c r="I42" s="1"/>
      <c r="J42" s="1"/>
      <c r="K42" s="1"/>
      <c r="L42" s="38">
        <f>++SUMIFS(RRHH!$O:$O,RRHH!$H:$H,'Programación No Medica'!B42,RRHH!$L:$L,'Programación No Medica'!D42)</f>
        <v>0</v>
      </c>
      <c r="M42" s="31">
        <f t="shared" si="0"/>
        <v>0</v>
      </c>
      <c r="N42" s="38">
        <f>++SUMIF(RRHH!H:H,'Programación No Medica'!B42,RRHH!$O:$O)</f>
        <v>0</v>
      </c>
      <c r="O42" s="1">
        <f t="shared" si="22"/>
        <v>0</v>
      </c>
      <c r="P42" s="34">
        <f>IFERROR((IFERROR(VLOOKUP(B42,RRHH!H:U,11,0),0)+IFERROR(VLOOKUP(B42,RRHH!H:U,12,0),0)+IFERROR(VLOOKUP(B42,RRHH!H:U,13,0),0)+IFERROR(VLOOKUP(B42,RRHH!H:U,14,0),0))/5*J42+(251-(IFERROR(VLOOKUP(B42,RRHH!H:U,11,0),0)+IFERROR(VLOOKUP(B42,RRHH!H:U,12,0),0)+IFERROR(VLOOKUP(B42,RRHH!H:U,13,0),0)+IFERROR(VLOOKUP(B42,RRHH!H:U,14,0),0)))/5*(IFERROR(VLOOKUP(B42,RRHH!H:W,15,0),0)+IFERROR(VLOOKUP(B42,RRHH!H:W,16,0),0)+IFERROR(VLOOKUP(B42,RRHH!H:X,17,0),0))/60*J42/N42,0)</f>
        <v>0</v>
      </c>
      <c r="Q42" s="36" t="str">
        <f t="shared" si="2"/>
        <v/>
      </c>
      <c r="R42" t="str">
        <f>+IFERROR(VLOOKUP(H42,Diccionarios!O:P,2,0),"Act. No ident")</f>
        <v>Act. No ident</v>
      </c>
      <c r="S42" s="37" t="str">
        <f>+IFERROR(VLOOKUP(H42,Diccionarios!O:R,4,0),"No Encontrado")</f>
        <v>No Encontrado</v>
      </c>
    </row>
    <row r="43" spans="1:19" x14ac:dyDescent="0.25">
      <c r="A43" s="4"/>
      <c r="B43" s="1"/>
      <c r="C43" s="1"/>
      <c r="D43" s="1"/>
      <c r="E43" s="38" t="str">
        <f>+IFERROR(VLOOKUP(B43,RRHH!H:J,3,0),"RUN no encontrado en RRHH")</f>
        <v>RUN no encontrado en RRHH</v>
      </c>
      <c r="F43" s="38"/>
      <c r="G43" s="1"/>
      <c r="H43" s="38"/>
      <c r="I43" s="1"/>
      <c r="J43" s="1"/>
      <c r="K43" s="1"/>
      <c r="L43" s="38">
        <f>++SUMIFS(RRHH!$O:$O,RRHH!$H:$H,'Programación No Medica'!B43,RRHH!$L:$L,'Programación No Medica'!D43)</f>
        <v>0</v>
      </c>
      <c r="M43" s="31">
        <f t="shared" ref="M43:M47" si="24">+IFERROR(J43/L43,0)</f>
        <v>0</v>
      </c>
      <c r="N43" s="38">
        <f>++SUMIF(RRHH!H:H,'Programación No Medica'!B43,RRHH!$O:$O)</f>
        <v>0</v>
      </c>
      <c r="O43" s="1">
        <f t="shared" si="22"/>
        <v>0</v>
      </c>
      <c r="P43" s="34">
        <f>IFERROR((IFERROR(VLOOKUP(B43,RRHH!H:U,11,0),0)+IFERROR(VLOOKUP(B43,RRHH!H:U,12,0),0)+IFERROR(VLOOKUP(B43,RRHH!H:U,13,0),0)+IFERROR(VLOOKUP(B43,RRHH!H:U,14,0),0))/5*J43+(251-(IFERROR(VLOOKUP(B43,RRHH!H:U,11,0),0)+IFERROR(VLOOKUP(B43,RRHH!H:U,12,0),0)+IFERROR(VLOOKUP(B43,RRHH!H:U,13,0),0)+IFERROR(VLOOKUP(B43,RRHH!H:U,14,0),0)))/5*(IFERROR(VLOOKUP(B43,RRHH!H:W,15,0),0)+IFERROR(VLOOKUP(B43,RRHH!H:W,16,0),0)+IFERROR(VLOOKUP(B43,RRHH!H:X,17,0),0))/60*J43/N43,0)</f>
        <v>0</v>
      </c>
      <c r="Q43" s="36" t="str">
        <f t="shared" ref="Q43:Q47" si="25">+IF(R43="R",IFERROR((J43*50.1-P43)*K43,""),"")</f>
        <v/>
      </c>
      <c r="R43" t="str">
        <f>+IFERROR(VLOOKUP(H43,Diccionarios!O:P,2,0),"Act. No ident")</f>
        <v>Act. No ident</v>
      </c>
      <c r="S43" s="37" t="str">
        <f>+IFERROR(VLOOKUP(H43,Diccionarios!O:R,4,0),"No Encontrado")</f>
        <v>No Encontrado</v>
      </c>
    </row>
    <row r="44" spans="1:19" x14ac:dyDescent="0.25">
      <c r="A44" s="4"/>
      <c r="B44" s="1"/>
      <c r="C44" s="1"/>
      <c r="D44" s="1"/>
      <c r="E44" s="38" t="str">
        <f>+IFERROR(VLOOKUP(B44,RRHH!H:J,3,0),"RUN no encontrado en RRHH")</f>
        <v>RUN no encontrado en RRHH</v>
      </c>
      <c r="F44" s="38"/>
      <c r="G44" s="1"/>
      <c r="H44" s="38"/>
      <c r="I44" s="1"/>
      <c r="J44" s="1"/>
      <c r="K44" s="1"/>
      <c r="L44" s="38">
        <f>++SUMIFS(RRHH!$O:$O,RRHH!$H:$H,'Programación No Medica'!B44,RRHH!$L:$L,'Programación No Medica'!D44)</f>
        <v>0</v>
      </c>
      <c r="M44" s="31">
        <f t="shared" si="24"/>
        <v>0</v>
      </c>
      <c r="N44" s="38">
        <f>++SUMIF(RRHH!H:H,'Programación No Medica'!B44,RRHH!$O:$O)</f>
        <v>0</v>
      </c>
      <c r="O44" s="1">
        <f t="shared" si="22"/>
        <v>0</v>
      </c>
      <c r="P44" s="34">
        <f>IFERROR((IFERROR(VLOOKUP(B44,RRHH!H:U,11,0),0)+IFERROR(VLOOKUP(B44,RRHH!H:U,12,0),0)+IFERROR(VLOOKUP(B44,RRHH!H:U,13,0),0)+IFERROR(VLOOKUP(B44,RRHH!H:U,14,0),0))/5*J44+(251-(IFERROR(VLOOKUP(B44,RRHH!H:U,11,0),0)+IFERROR(VLOOKUP(B44,RRHH!H:U,12,0),0)+IFERROR(VLOOKUP(B44,RRHH!H:U,13,0),0)+IFERROR(VLOOKUP(B44,RRHH!H:U,14,0),0)))/5*(IFERROR(VLOOKUP(B44,RRHH!H:W,15,0),0)+IFERROR(VLOOKUP(B44,RRHH!H:W,16,0),0)+IFERROR(VLOOKUP(B44,RRHH!H:X,17,0),0))/60*J44/N44,0)</f>
        <v>0</v>
      </c>
      <c r="Q44" s="36" t="str">
        <f t="shared" si="25"/>
        <v/>
      </c>
      <c r="R44" t="str">
        <f>+IFERROR(VLOOKUP(H44,Diccionarios!O:P,2,0),"Act. No ident")</f>
        <v>Act. No ident</v>
      </c>
      <c r="S44" s="37" t="str">
        <f>+IFERROR(VLOOKUP(H44,Diccionarios!O:R,4,0),"No Encontrado")</f>
        <v>No Encontrado</v>
      </c>
    </row>
    <row r="45" spans="1:19" x14ac:dyDescent="0.25">
      <c r="A45" s="4"/>
      <c r="B45" s="1"/>
      <c r="C45" s="1"/>
      <c r="D45" s="1"/>
      <c r="E45" s="38" t="str">
        <f>+IFERROR(VLOOKUP(B45,RRHH!H:J,3,0),"RUN no encontrado en RRHH")</f>
        <v>RUN no encontrado en RRHH</v>
      </c>
      <c r="F45" s="38"/>
      <c r="G45" s="1"/>
      <c r="H45" s="38"/>
      <c r="I45" s="1"/>
      <c r="J45" s="1"/>
      <c r="K45" s="1"/>
      <c r="L45" s="38">
        <f>++SUMIFS(RRHH!$O:$O,RRHH!$H:$H,'Programación No Medica'!B45,RRHH!$L:$L,'Programación No Medica'!D45)</f>
        <v>0</v>
      </c>
      <c r="M45" s="31">
        <f t="shared" si="24"/>
        <v>0</v>
      </c>
      <c r="N45" s="38">
        <f>++SUMIF(RRHH!H:H,'Programación No Medica'!B45,RRHH!$O:$O)</f>
        <v>0</v>
      </c>
      <c r="O45" s="1">
        <f t="shared" si="22"/>
        <v>0</v>
      </c>
      <c r="P45" s="34">
        <f>IFERROR((IFERROR(VLOOKUP(B45,RRHH!H:U,11,0),0)+IFERROR(VLOOKUP(B45,RRHH!H:U,12,0),0)+IFERROR(VLOOKUP(B45,RRHH!H:U,13,0),0)+IFERROR(VLOOKUP(B45,RRHH!H:U,14,0),0))/5*J45+(251-(IFERROR(VLOOKUP(B45,RRHH!H:U,11,0),0)+IFERROR(VLOOKUP(B45,RRHH!H:U,12,0),0)+IFERROR(VLOOKUP(B45,RRHH!H:U,13,0),0)+IFERROR(VLOOKUP(B45,RRHH!H:U,14,0),0)))/5*(IFERROR(VLOOKUP(B45,RRHH!H:W,15,0),0)+IFERROR(VLOOKUP(B45,RRHH!H:W,16,0),0)+IFERROR(VLOOKUP(B45,RRHH!H:X,17,0),0))/60*J45/N45,0)</f>
        <v>0</v>
      </c>
      <c r="Q45" s="36" t="str">
        <f t="shared" si="25"/>
        <v/>
      </c>
      <c r="R45" t="str">
        <f>+IFERROR(VLOOKUP(H45,Diccionarios!O:P,2,0),"Act. No ident")</f>
        <v>Act. No ident</v>
      </c>
      <c r="S45" s="37" t="str">
        <f>+IFERROR(VLOOKUP(H45,Diccionarios!O:R,4,0),"No Encontrado")</f>
        <v>No Encontrado</v>
      </c>
    </row>
    <row r="46" spans="1:19" x14ac:dyDescent="0.25">
      <c r="A46" s="4"/>
      <c r="B46" s="1"/>
      <c r="C46" s="1"/>
      <c r="D46" s="1"/>
      <c r="E46" s="38" t="str">
        <f>+IFERROR(VLOOKUP(B46,RRHH!H:J,3,0),"RUN no encontrado en RRHH")</f>
        <v>RUN no encontrado en RRHH</v>
      </c>
      <c r="F46" s="38"/>
      <c r="G46" s="1"/>
      <c r="H46" s="38"/>
      <c r="I46" s="1"/>
      <c r="J46" s="1"/>
      <c r="K46" s="1"/>
      <c r="L46" s="38">
        <f>++SUMIFS(RRHH!$O:$O,RRHH!$H:$H,'Programación No Medica'!B46,RRHH!$L:$L,'Programación No Medica'!D46)</f>
        <v>0</v>
      </c>
      <c r="M46" s="31">
        <f t="shared" si="24"/>
        <v>0</v>
      </c>
      <c r="N46" s="38">
        <f>++SUMIF(RRHH!H:H,'Programación No Medica'!B46,RRHH!$O:$O)</f>
        <v>0</v>
      </c>
      <c r="O46" s="1">
        <f t="shared" si="22"/>
        <v>0</v>
      </c>
      <c r="P46" s="34">
        <f>IFERROR((IFERROR(VLOOKUP(B46,RRHH!H:U,11,0),0)+IFERROR(VLOOKUP(B46,RRHH!H:U,12,0),0)+IFERROR(VLOOKUP(B46,RRHH!H:U,13,0),0)+IFERROR(VLOOKUP(B46,RRHH!H:U,14,0),0))/5*J46+(251-(IFERROR(VLOOKUP(B46,RRHH!H:U,11,0),0)+IFERROR(VLOOKUP(B46,RRHH!H:U,12,0),0)+IFERROR(VLOOKUP(B46,RRHH!H:U,13,0),0)+IFERROR(VLOOKUP(B46,RRHH!H:U,14,0),0)))/5*(IFERROR(VLOOKUP(B46,RRHH!H:W,15,0),0)+IFERROR(VLOOKUP(B46,RRHH!H:W,16,0),0)+IFERROR(VLOOKUP(B46,RRHH!H:X,17,0),0))/60*J46/N46,0)</f>
        <v>0</v>
      </c>
      <c r="Q46" s="36" t="str">
        <f t="shared" si="25"/>
        <v/>
      </c>
      <c r="R46" t="str">
        <f>+IFERROR(VLOOKUP(H46,Diccionarios!O:P,2,0),"Act. No ident")</f>
        <v>Act. No ident</v>
      </c>
      <c r="S46" s="37" t="str">
        <f>+IFERROR(VLOOKUP(H46,Diccionarios!O:R,4,0),"No Encontrado")</f>
        <v>No Encontrado</v>
      </c>
    </row>
    <row r="47" spans="1:19" x14ac:dyDescent="0.25">
      <c r="A47" s="4"/>
      <c r="B47" s="1"/>
      <c r="C47" s="1"/>
      <c r="D47" s="1"/>
      <c r="E47" s="38" t="str">
        <f>+IFERROR(VLOOKUP(B47,RRHH!H:J,3,0),"RUN no encontrado en RRHH")</f>
        <v>RUN no encontrado en RRHH</v>
      </c>
      <c r="F47" s="38"/>
      <c r="G47" s="1"/>
      <c r="H47" s="38"/>
      <c r="I47" s="1"/>
      <c r="J47" s="1"/>
      <c r="K47" s="1"/>
      <c r="L47" s="38">
        <f>++SUMIFS(RRHH!$O:$O,RRHH!$H:$H,'Programación No Medica'!B47,RRHH!$L:$L,'Programación No Medica'!D47)</f>
        <v>0</v>
      </c>
      <c r="M47" s="31">
        <f t="shared" si="24"/>
        <v>0</v>
      </c>
      <c r="N47" s="38">
        <f>++SUMIF(RRHH!H:H,'Programación No Medica'!B47,RRHH!$O:$O)</f>
        <v>0</v>
      </c>
      <c r="O47" s="1">
        <f t="shared" si="22"/>
        <v>0</v>
      </c>
      <c r="P47" s="34">
        <f>IFERROR((IFERROR(VLOOKUP(B47,RRHH!H:U,11,0),0)+IFERROR(VLOOKUP(B47,RRHH!H:U,12,0),0)+IFERROR(VLOOKUP(B47,RRHH!H:U,13,0),0)+IFERROR(VLOOKUP(B47,RRHH!H:U,14,0),0))/5*J47+(251-(IFERROR(VLOOKUP(B47,RRHH!H:U,11,0),0)+IFERROR(VLOOKUP(B47,RRHH!H:U,12,0),0)+IFERROR(VLOOKUP(B47,RRHH!H:U,13,0),0)+IFERROR(VLOOKUP(B47,RRHH!H:U,14,0),0)))/5*(IFERROR(VLOOKUP(B47,RRHH!H:W,15,0),0)+IFERROR(VLOOKUP(B47,RRHH!H:W,16,0),0)+IFERROR(VLOOKUP(B47,RRHH!H:X,17,0),0))/60*J47/N47,0)</f>
        <v>0</v>
      </c>
      <c r="Q47" s="36" t="str">
        <f t="shared" si="25"/>
        <v/>
      </c>
      <c r="R47" t="str">
        <f>+IFERROR(VLOOKUP(H47,Diccionarios!O:P,2,0),"Act. No ident")</f>
        <v>Act. No ident</v>
      </c>
      <c r="S47" s="37" t="str">
        <f>+IFERROR(VLOOKUP(H47,Diccionarios!O:R,4,0),"No Encontrado")</f>
        <v>No Encontrado</v>
      </c>
    </row>
    <row r="48" spans="1:19" x14ac:dyDescent="0.25">
      <c r="A48" s="4"/>
      <c r="B48" s="6"/>
      <c r="C48" s="60"/>
      <c r="D48" s="1"/>
      <c r="E48" s="38" t="str">
        <f>+IFERROR(VLOOKUP(B48,RRHH!H:J,3,0),"RUN no encontrado en RRHH")</f>
        <v>RUN no encontrado en RRHH</v>
      </c>
      <c r="F48" s="38"/>
      <c r="G48" s="1"/>
      <c r="H48" s="38"/>
      <c r="I48" s="1"/>
      <c r="J48" s="1"/>
      <c r="K48" s="1"/>
      <c r="L48" s="38">
        <f>++SUMIFS(RRHH!$O:$O,RRHH!$H:$H,'Programación No Medica'!B48,RRHH!$L:$L,'Programación No Medica'!D48)</f>
        <v>0</v>
      </c>
      <c r="M48" s="31">
        <f t="shared" si="0"/>
        <v>0</v>
      </c>
      <c r="N48" s="38">
        <f>++SUMIF(RRHH!H:H,'Programación No Medica'!B48,RRHH!$O:$O)</f>
        <v>0</v>
      </c>
      <c r="O48" s="1">
        <f t="shared" si="22"/>
        <v>0</v>
      </c>
      <c r="P48" s="34">
        <f>IFERROR((IFERROR(VLOOKUP(B48,RRHH!H:U,11,0),0)+IFERROR(VLOOKUP(B48,RRHH!H:U,12,0),0)+IFERROR(VLOOKUP(B48,RRHH!H:U,13,0),0)+IFERROR(VLOOKUP(B48,RRHH!H:U,14,0),0))/5*J48+(251-(IFERROR(VLOOKUP(B48,RRHH!H:U,11,0),0)+IFERROR(VLOOKUP(B48,RRHH!H:U,12,0),0)+IFERROR(VLOOKUP(B48,RRHH!H:U,13,0),0)+IFERROR(VLOOKUP(B48,RRHH!H:U,14,0),0)))/5*(IFERROR(VLOOKUP(B48,RRHH!H:W,15,0),0)+IFERROR(VLOOKUP(B48,RRHH!H:W,16,0),0)+IFERROR(VLOOKUP(B48,RRHH!H:X,17,0),0))/60*J48/N48,0)</f>
        <v>0</v>
      </c>
      <c r="Q48" s="36" t="str">
        <f t="shared" si="2"/>
        <v/>
      </c>
      <c r="R48" t="str">
        <f>+IFERROR(VLOOKUP(H48,Diccionarios!O:P,2,0),"Act. No ident")</f>
        <v>Act. No ident</v>
      </c>
      <c r="S48" s="37" t="str">
        <f>+IFERROR(VLOOKUP(H48,Diccionarios!O:R,4,0),"No Encontrado")</f>
        <v>No Encontrado</v>
      </c>
    </row>
    <row r="49" spans="1:19" x14ac:dyDescent="0.25">
      <c r="A49" s="4"/>
      <c r="B49" s="6"/>
      <c r="C49" s="60"/>
      <c r="D49" s="1"/>
      <c r="E49" s="38" t="str">
        <f>+IFERROR(VLOOKUP(B49,RRHH!H:J,3,0),"RUN no encontrado en RRHH")</f>
        <v>RUN no encontrado en RRHH</v>
      </c>
      <c r="F49" s="38"/>
      <c r="G49" s="1"/>
      <c r="H49" s="38"/>
      <c r="I49" s="1"/>
      <c r="J49" s="1"/>
      <c r="K49" s="1"/>
      <c r="L49" s="38">
        <f>++SUMIFS(RRHH!$O:$O,RRHH!$H:$H,'Programación No Medica'!B49,RRHH!$L:$L,'Programación No Medica'!D49)</f>
        <v>0</v>
      </c>
      <c r="M49" s="31">
        <f t="shared" si="0"/>
        <v>0</v>
      </c>
      <c r="N49" s="38">
        <f>++SUMIF(RRHH!H:H,'Programación No Medica'!B49,RRHH!$O:$O)</f>
        <v>0</v>
      </c>
      <c r="O49" s="1">
        <f t="shared" si="22"/>
        <v>0</v>
      </c>
      <c r="P49" s="34">
        <f>IFERROR((IFERROR(VLOOKUP(B49,RRHH!H:U,11,0),0)+IFERROR(VLOOKUP(B49,RRHH!H:U,12,0),0)+IFERROR(VLOOKUP(B49,RRHH!H:U,13,0),0)+IFERROR(VLOOKUP(B49,RRHH!H:U,14,0),0))/5*J49+(251-(IFERROR(VLOOKUP(B49,RRHH!H:U,11,0),0)+IFERROR(VLOOKUP(B49,RRHH!H:U,12,0),0)+IFERROR(VLOOKUP(B49,RRHH!H:U,13,0),0)+IFERROR(VLOOKUP(B49,RRHH!H:U,14,0),0)))/5*(IFERROR(VLOOKUP(B49,RRHH!H:W,15,0),0)+IFERROR(VLOOKUP(B49,RRHH!H:W,16,0),0)+IFERROR(VLOOKUP(B49,RRHH!H:X,17,0),0))/60*J49/N49,0)</f>
        <v>0</v>
      </c>
      <c r="Q49" s="36" t="str">
        <f t="shared" si="2"/>
        <v/>
      </c>
      <c r="R49" t="str">
        <f>+IFERROR(VLOOKUP(H49,Diccionarios!O:P,2,0),"Act. No ident")</f>
        <v>Act. No ident</v>
      </c>
      <c r="S49" s="37" t="str">
        <f>+IFERROR(VLOOKUP(H49,Diccionarios!O:R,4,0),"No Encontrado")</f>
        <v>No Encontrado</v>
      </c>
    </row>
    <row r="50" spans="1:19" x14ac:dyDescent="0.25">
      <c r="A50" s="4"/>
      <c r="B50" s="6"/>
      <c r="C50" s="60"/>
      <c r="D50" s="1"/>
      <c r="E50" s="38" t="str">
        <f>+IFERROR(VLOOKUP(B50,RRHH!H:J,3,0),"RUN no encontrado en RRHH")</f>
        <v>RUN no encontrado en RRHH</v>
      </c>
      <c r="F50" s="38"/>
      <c r="G50" s="1"/>
      <c r="H50" s="38"/>
      <c r="I50" s="1"/>
      <c r="J50" s="1"/>
      <c r="K50" s="1"/>
      <c r="L50" s="38">
        <f>++SUMIFS(RRHH!$O:$O,RRHH!$H:$H,'Programación No Medica'!B50,RRHH!$L:$L,'Programación No Medica'!D50)</f>
        <v>0</v>
      </c>
      <c r="M50" s="31">
        <f t="shared" ref="M50:M88" si="26">+IFERROR(J50/L50,0)</f>
        <v>0</v>
      </c>
      <c r="N50" s="38">
        <f>++SUMIF(RRHH!H:H,'Programación No Medica'!B50,RRHH!$O:$O)</f>
        <v>0</v>
      </c>
      <c r="O50" s="1">
        <f t="shared" si="22"/>
        <v>0</v>
      </c>
      <c r="P50" s="34">
        <f>IFERROR((IFERROR(VLOOKUP(B50,RRHH!H:U,11,0),0)+IFERROR(VLOOKUP(B50,RRHH!H:U,12,0),0)+IFERROR(VLOOKUP(B50,RRHH!H:U,13,0),0)+IFERROR(VLOOKUP(B50,RRHH!H:U,14,0),0))/5*J50+(251-(IFERROR(VLOOKUP(B50,RRHH!H:U,11,0),0)+IFERROR(VLOOKUP(B50,RRHH!H:U,12,0),0)+IFERROR(VLOOKUP(B50,RRHH!H:U,13,0),0)+IFERROR(VLOOKUP(B50,RRHH!H:U,14,0),0)))/5*(IFERROR(VLOOKUP(B50,RRHH!H:W,15,0),0)+IFERROR(VLOOKUP(B50,RRHH!H:W,16,0),0)+IFERROR(VLOOKUP(B50,RRHH!H:X,17,0),0))/60*J50/N50,0)</f>
        <v>0</v>
      </c>
      <c r="Q50" s="36" t="str">
        <f t="shared" ref="Q50:Q79" si="27">+IF(R50="R",IFERROR((J50*50.1-P50)*K50,""),"")</f>
        <v/>
      </c>
      <c r="R50" t="str">
        <f>+IFERROR(VLOOKUP(H50,Diccionarios!O:P,2,0),"Act. No ident")</f>
        <v>Act. No ident</v>
      </c>
      <c r="S50" s="37" t="str">
        <f>+IFERROR(VLOOKUP(H50,Diccionarios!O:R,4,0),"No Encontrado")</f>
        <v>No Encontrado</v>
      </c>
    </row>
    <row r="51" spans="1:19" x14ac:dyDescent="0.25">
      <c r="A51" s="4"/>
      <c r="B51" s="1"/>
      <c r="C51" s="1"/>
      <c r="D51" s="1"/>
      <c r="E51" s="38" t="str">
        <f>+IFERROR(VLOOKUP(B51,RRHH!H:J,3,0),"RUN no encontrado en RRHH")</f>
        <v>RUN no encontrado en RRHH</v>
      </c>
      <c r="F51" s="38"/>
      <c r="G51" s="1"/>
      <c r="H51" s="38"/>
      <c r="I51" s="1"/>
      <c r="J51" s="1"/>
      <c r="K51" s="1"/>
      <c r="L51" s="38">
        <f>++SUMIFS(RRHH!$O:$O,RRHH!$H:$H,'Programación No Medica'!B51,RRHH!$L:$L,'Programación No Medica'!D51)</f>
        <v>0</v>
      </c>
      <c r="M51" s="31">
        <f t="shared" si="26"/>
        <v>0</v>
      </c>
      <c r="N51" s="38">
        <f>++SUMIF(RRHH!H:H,'Programación No Medica'!B51,RRHH!$O:$O)</f>
        <v>0</v>
      </c>
      <c r="O51" s="1">
        <f t="shared" si="22"/>
        <v>0</v>
      </c>
      <c r="P51" s="34">
        <f>IFERROR((IFERROR(VLOOKUP(B51,RRHH!H:U,11,0),0)+IFERROR(VLOOKUP(B51,RRHH!H:U,12,0),0)+IFERROR(VLOOKUP(B51,RRHH!H:U,13,0),0)+IFERROR(VLOOKUP(B51,RRHH!H:U,14,0),0))/5*J51+(251-(IFERROR(VLOOKUP(B51,RRHH!H:U,11,0),0)+IFERROR(VLOOKUP(B51,RRHH!H:U,12,0),0)+IFERROR(VLOOKUP(B51,RRHH!H:U,13,0),0)+IFERROR(VLOOKUP(B51,RRHH!H:U,14,0),0)))/5*(IFERROR(VLOOKUP(B51,RRHH!H:W,15,0),0)+IFERROR(VLOOKUP(B51,RRHH!H:W,16,0),0)+IFERROR(VLOOKUP(B51,RRHH!H:X,17,0),0))/60*J51/N51,0)</f>
        <v>0</v>
      </c>
      <c r="Q51" s="36" t="str">
        <f t="shared" si="27"/>
        <v/>
      </c>
      <c r="R51" t="str">
        <f>+IFERROR(VLOOKUP(H51,Diccionarios!O:P,2,0),"Act. No ident")</f>
        <v>Act. No ident</v>
      </c>
      <c r="S51" s="37" t="str">
        <f>+IFERROR(VLOOKUP(H51,Diccionarios!O:R,4,0),"No Encontrado")</f>
        <v>No Encontrado</v>
      </c>
    </row>
    <row r="52" spans="1:19" x14ac:dyDescent="0.25">
      <c r="A52" s="4"/>
      <c r="B52" s="1"/>
      <c r="C52" s="1"/>
      <c r="D52" s="1"/>
      <c r="E52" s="38" t="str">
        <f>+IFERROR(VLOOKUP(B52,RRHH!H:J,3,0),"RUN no encontrado en RRHH")</f>
        <v>RUN no encontrado en RRHH</v>
      </c>
      <c r="F52" s="38"/>
      <c r="G52" s="1"/>
      <c r="H52" s="38"/>
      <c r="I52" s="1"/>
      <c r="J52" s="1"/>
      <c r="K52" s="1"/>
      <c r="L52" s="38">
        <f>++SUMIFS(RRHH!$O:$O,RRHH!$H:$H,'Programación No Medica'!B52,RRHH!$L:$L,'Programación No Medica'!D52)</f>
        <v>0</v>
      </c>
      <c r="M52" s="31">
        <f t="shared" si="26"/>
        <v>0</v>
      </c>
      <c r="N52" s="38">
        <f>++SUMIF(RRHH!H:H,'Programación No Medica'!B52,RRHH!$O:$O)</f>
        <v>0</v>
      </c>
      <c r="O52" s="1">
        <f t="shared" si="22"/>
        <v>0</v>
      </c>
      <c r="P52" s="34">
        <f>IFERROR((IFERROR(VLOOKUP(B52,RRHH!H:U,11,0),0)+IFERROR(VLOOKUP(B52,RRHH!H:U,12,0),0)+IFERROR(VLOOKUP(B52,RRHH!H:U,13,0),0)+IFERROR(VLOOKUP(B52,RRHH!H:U,14,0),0))/5*J52+(251-(IFERROR(VLOOKUP(B52,RRHH!H:U,11,0),0)+IFERROR(VLOOKUP(B52,RRHH!H:U,12,0),0)+IFERROR(VLOOKUP(B52,RRHH!H:U,13,0),0)+IFERROR(VLOOKUP(B52,RRHH!H:U,14,0),0)))/5*(IFERROR(VLOOKUP(B52,RRHH!H:W,15,0),0)+IFERROR(VLOOKUP(B52,RRHH!H:W,16,0),0)+IFERROR(VLOOKUP(B52,RRHH!H:X,17,0),0))/60*J52/N52,0)</f>
        <v>0</v>
      </c>
      <c r="Q52" s="36" t="str">
        <f t="shared" si="27"/>
        <v/>
      </c>
      <c r="R52" t="str">
        <f>+IFERROR(VLOOKUP(H52,Diccionarios!O:P,2,0),"Act. No ident")</f>
        <v>Act. No ident</v>
      </c>
      <c r="S52" s="37" t="str">
        <f>+IFERROR(VLOOKUP(H52,Diccionarios!O:R,4,0),"No Encontrado")</f>
        <v>No Encontrado</v>
      </c>
    </row>
    <row r="53" spans="1:19" x14ac:dyDescent="0.25">
      <c r="A53" s="4"/>
      <c r="B53" s="1"/>
      <c r="C53" s="1"/>
      <c r="D53" s="1"/>
      <c r="E53" s="38" t="str">
        <f>+IFERROR(VLOOKUP(B53,RRHH!H:J,3,0),"RUN no encontrado en RRHH")</f>
        <v>RUN no encontrado en RRHH</v>
      </c>
      <c r="F53" s="38"/>
      <c r="G53" s="1"/>
      <c r="H53" s="38"/>
      <c r="I53" s="1"/>
      <c r="J53" s="1"/>
      <c r="K53" s="1"/>
      <c r="L53" s="38">
        <f>++SUMIFS(RRHH!$O:$O,RRHH!$H:$H,'Programación No Medica'!B53,RRHH!$L:$L,'Programación No Medica'!D53)</f>
        <v>0</v>
      </c>
      <c r="M53" s="31">
        <f t="shared" si="26"/>
        <v>0</v>
      </c>
      <c r="N53" s="38">
        <f>++SUMIF(RRHH!H:H,'Programación No Medica'!B53,RRHH!$O:$O)</f>
        <v>0</v>
      </c>
      <c r="O53" s="1">
        <f t="shared" si="22"/>
        <v>0</v>
      </c>
      <c r="P53" s="34">
        <f>IFERROR((IFERROR(VLOOKUP(B53,RRHH!H:U,11,0),0)+IFERROR(VLOOKUP(B53,RRHH!H:U,12,0),0)+IFERROR(VLOOKUP(B53,RRHH!H:U,13,0),0)+IFERROR(VLOOKUP(B53,RRHH!H:U,14,0),0))/5*J53+(251-(IFERROR(VLOOKUP(B53,RRHH!H:U,11,0),0)+IFERROR(VLOOKUP(B53,RRHH!H:U,12,0),0)+IFERROR(VLOOKUP(B53,RRHH!H:U,13,0),0)+IFERROR(VLOOKUP(B53,RRHH!H:U,14,0),0)))/5*(IFERROR(VLOOKUP(B53,RRHH!H:W,15,0),0)+IFERROR(VLOOKUP(B53,RRHH!H:W,16,0),0)+IFERROR(VLOOKUP(B53,RRHH!H:X,17,0),0))/60*J53/N53,0)</f>
        <v>0</v>
      </c>
      <c r="Q53" s="36" t="str">
        <f t="shared" si="27"/>
        <v/>
      </c>
      <c r="R53" t="str">
        <f>+IFERROR(VLOOKUP(H53,Diccionarios!O:P,2,0),"Act. No ident")</f>
        <v>Act. No ident</v>
      </c>
      <c r="S53" s="37" t="str">
        <f>+IFERROR(VLOOKUP(H53,Diccionarios!O:R,4,0),"No Encontrado")</f>
        <v>No Encontrado</v>
      </c>
    </row>
    <row r="54" spans="1:19" x14ac:dyDescent="0.25">
      <c r="A54" s="4"/>
      <c r="B54" s="1"/>
      <c r="C54" s="1"/>
      <c r="D54" s="1"/>
      <c r="E54" s="38" t="str">
        <f>+IFERROR(VLOOKUP(B54,RRHH!H:J,3,0),"RUN no encontrado en RRHH")</f>
        <v>RUN no encontrado en RRHH</v>
      </c>
      <c r="F54" s="38"/>
      <c r="G54" s="1"/>
      <c r="H54" s="38"/>
      <c r="I54" s="1"/>
      <c r="J54" s="1"/>
      <c r="K54" s="1"/>
      <c r="L54" s="38">
        <f>++SUMIFS(RRHH!$O:$O,RRHH!$H:$H,'Programación No Medica'!B54,RRHH!$L:$L,'Programación No Medica'!D54)</f>
        <v>0</v>
      </c>
      <c r="M54" s="31">
        <f t="shared" ref="M54" si="28">+IFERROR(J54/L54,0)</f>
        <v>0</v>
      </c>
      <c r="N54" s="38">
        <f>++SUMIF(RRHH!H:H,'Programación No Medica'!B54,RRHH!$O:$O)</f>
        <v>0</v>
      </c>
      <c r="O54" s="1">
        <f t="shared" si="22"/>
        <v>0</v>
      </c>
      <c r="P54" s="34">
        <f>IFERROR((IFERROR(VLOOKUP(B54,RRHH!H:U,11,0),0)+IFERROR(VLOOKUP(B54,RRHH!H:U,12,0),0)+IFERROR(VLOOKUP(B54,RRHH!H:U,13,0),0)+IFERROR(VLOOKUP(B54,RRHH!H:U,14,0),0))/5*J54+(251-(IFERROR(VLOOKUP(B54,RRHH!H:U,11,0),0)+IFERROR(VLOOKUP(B54,RRHH!H:U,12,0),0)+IFERROR(VLOOKUP(B54,RRHH!H:U,13,0),0)+IFERROR(VLOOKUP(B54,RRHH!H:U,14,0),0)))/5*(IFERROR(VLOOKUP(B54,RRHH!H:W,15,0),0)+IFERROR(VLOOKUP(B54,RRHH!H:W,16,0),0)+IFERROR(VLOOKUP(B54,RRHH!H:X,17,0),0))/60*J54/N54,0)</f>
        <v>0</v>
      </c>
      <c r="Q54" s="36" t="str">
        <f t="shared" ref="Q54" si="29">+IF(R54="R",IFERROR((J54*50.1-P54)*K54,""),"")</f>
        <v/>
      </c>
      <c r="R54" t="str">
        <f>+IFERROR(VLOOKUP(H54,Diccionarios!O:P,2,0),"Act. No ident")</f>
        <v>Act. No ident</v>
      </c>
      <c r="S54" s="37" t="str">
        <f>+IFERROR(VLOOKUP(H54,Diccionarios!O:R,4,0),"No Encontrado")</f>
        <v>No Encontrado</v>
      </c>
    </row>
    <row r="55" spans="1:19" x14ac:dyDescent="0.25">
      <c r="A55" s="4"/>
      <c r="B55" s="1"/>
      <c r="C55" s="1"/>
      <c r="D55" s="1"/>
      <c r="E55" s="38" t="str">
        <f>+IFERROR(VLOOKUP(B55,RRHH!H:J,3,0),"RUN no encontrado en RRHH")</f>
        <v>RUN no encontrado en RRHH</v>
      </c>
      <c r="F55" s="38"/>
      <c r="G55" s="1"/>
      <c r="H55" s="38"/>
      <c r="I55" s="1"/>
      <c r="J55" s="1"/>
      <c r="K55" s="1"/>
      <c r="L55" s="38">
        <f>++SUMIFS(RRHH!$O:$O,RRHH!$H:$H,'Programación No Medica'!B55,RRHH!$L:$L,'Programación No Medica'!D55)</f>
        <v>0</v>
      </c>
      <c r="M55" s="31">
        <f t="shared" ref="M55:M56" si="30">+IFERROR(J55/L55,0)</f>
        <v>0</v>
      </c>
      <c r="N55" s="38">
        <f>++SUMIF(RRHH!H:H,'Programación No Medica'!B55,RRHH!$O:$O)</f>
        <v>0</v>
      </c>
      <c r="O55" s="1">
        <f t="shared" si="22"/>
        <v>0</v>
      </c>
      <c r="P55" s="34">
        <f>IFERROR((IFERROR(VLOOKUP(B55,RRHH!H:U,11,0),0)+IFERROR(VLOOKUP(B55,RRHH!H:U,12,0),0)+IFERROR(VLOOKUP(B55,RRHH!H:U,13,0),0)+IFERROR(VLOOKUP(B55,RRHH!H:U,14,0),0))/5*J55+(251-(IFERROR(VLOOKUP(B55,RRHH!H:U,11,0),0)+IFERROR(VLOOKUP(B55,RRHH!H:U,12,0),0)+IFERROR(VLOOKUP(B55,RRHH!H:U,13,0),0)+IFERROR(VLOOKUP(B55,RRHH!H:U,14,0),0)))/5*(IFERROR(VLOOKUP(B55,RRHH!H:W,15,0),0)+IFERROR(VLOOKUP(B55,RRHH!H:W,16,0),0)+IFERROR(VLOOKUP(B55,RRHH!H:X,17,0),0))/60*J55/N55,0)</f>
        <v>0</v>
      </c>
      <c r="Q55" s="36" t="str">
        <f t="shared" ref="Q55:Q56" si="31">+IF(R55="R",IFERROR((J55*50.1-P55)*K55,""),"")</f>
        <v/>
      </c>
      <c r="R55" t="str">
        <f>+IFERROR(VLOOKUP(H55,Diccionarios!O:P,2,0),"Act. No ident")</f>
        <v>Act. No ident</v>
      </c>
      <c r="S55" s="37" t="str">
        <f>+IFERROR(VLOOKUP(H55,Diccionarios!O:R,4,0),"No Encontrado")</f>
        <v>No Encontrado</v>
      </c>
    </row>
    <row r="56" spans="1:19" x14ac:dyDescent="0.25">
      <c r="A56" s="4"/>
      <c r="B56" s="1"/>
      <c r="C56" s="1"/>
      <c r="D56" s="1"/>
      <c r="E56" s="38" t="str">
        <f>+IFERROR(VLOOKUP(B56,RRHH!H:J,3,0),"RUN no encontrado en RRHH")</f>
        <v>RUN no encontrado en RRHH</v>
      </c>
      <c r="F56" s="38"/>
      <c r="G56" s="1"/>
      <c r="H56" s="38"/>
      <c r="I56" s="1"/>
      <c r="J56" s="1"/>
      <c r="K56" s="1"/>
      <c r="L56" s="38">
        <f>++SUMIFS(RRHH!$O:$O,RRHH!$H:$H,'Programación No Medica'!B56,RRHH!$L:$L,'Programación No Medica'!D56)</f>
        <v>0</v>
      </c>
      <c r="M56" s="31">
        <f t="shared" si="30"/>
        <v>0</v>
      </c>
      <c r="N56" s="38">
        <f>++SUMIF(RRHH!H:H,'Programación No Medica'!B56,RRHH!$O:$O)</f>
        <v>0</v>
      </c>
      <c r="O56" s="1">
        <f t="shared" si="22"/>
        <v>0</v>
      </c>
      <c r="P56" s="34">
        <f>IFERROR((IFERROR(VLOOKUP(B56,RRHH!H:U,11,0),0)+IFERROR(VLOOKUP(B56,RRHH!H:U,12,0),0)+IFERROR(VLOOKUP(B56,RRHH!H:U,13,0),0)+IFERROR(VLOOKUP(B56,RRHH!H:U,14,0),0))/5*J56+(251-(IFERROR(VLOOKUP(B56,RRHH!H:U,11,0),0)+IFERROR(VLOOKUP(B56,RRHH!H:U,12,0),0)+IFERROR(VLOOKUP(B56,RRHH!H:U,13,0),0)+IFERROR(VLOOKUP(B56,RRHH!H:U,14,0),0)))/5*(IFERROR(VLOOKUP(B56,RRHH!H:W,15,0),0)+IFERROR(VLOOKUP(B56,RRHH!H:W,16,0),0)+IFERROR(VLOOKUP(B56,RRHH!H:X,17,0),0))/60*J56/N56,0)</f>
        <v>0</v>
      </c>
      <c r="Q56" s="36" t="str">
        <f t="shared" si="31"/>
        <v/>
      </c>
      <c r="R56" t="str">
        <f>+IFERROR(VLOOKUP(H56,Diccionarios!O:P,2,0),"Act. No ident")</f>
        <v>Act. No ident</v>
      </c>
      <c r="S56" s="37" t="str">
        <f>+IFERROR(VLOOKUP(H56,Diccionarios!O:R,4,0),"No Encontrado")</f>
        <v>No Encontrado</v>
      </c>
    </row>
    <row r="57" spans="1:19" x14ac:dyDescent="0.25">
      <c r="A57" s="4"/>
      <c r="B57" s="1"/>
      <c r="C57" s="1"/>
      <c r="D57" s="1"/>
      <c r="E57" s="38" t="str">
        <f>+IFERROR(VLOOKUP(B57,RRHH!H:J,3,0),"RUN no encontrado en RRHH")</f>
        <v>RUN no encontrado en RRHH</v>
      </c>
      <c r="F57" s="38"/>
      <c r="G57" s="1"/>
      <c r="H57" s="38"/>
      <c r="I57" s="1"/>
      <c r="J57" s="1"/>
      <c r="K57" s="1"/>
      <c r="L57" s="38">
        <f>++SUMIFS(RRHH!$O:$O,RRHH!$H:$H,'Programación No Medica'!B57,RRHH!$L:$L,'Programación No Medica'!D57)</f>
        <v>0</v>
      </c>
      <c r="M57" s="31">
        <f t="shared" si="26"/>
        <v>0</v>
      </c>
      <c r="N57" s="38">
        <f>++SUMIF(RRHH!H:H,'Programación No Medica'!B57,RRHH!$O:$O)</f>
        <v>0</v>
      </c>
      <c r="O57" s="1">
        <f t="shared" si="22"/>
        <v>0</v>
      </c>
      <c r="P57" s="34">
        <f>IFERROR((IFERROR(VLOOKUP(B57,RRHH!H:U,11,0),0)+IFERROR(VLOOKUP(B57,RRHH!H:U,12,0),0)+IFERROR(VLOOKUP(B57,RRHH!H:U,13,0),0)+IFERROR(VLOOKUP(B57,RRHH!H:U,14,0),0))/5*J57+(251-(IFERROR(VLOOKUP(B57,RRHH!H:U,11,0),0)+IFERROR(VLOOKUP(B57,RRHH!H:U,12,0),0)+IFERROR(VLOOKUP(B57,RRHH!H:U,13,0),0)+IFERROR(VLOOKUP(B57,RRHH!H:U,14,0),0)))/5*(IFERROR(VLOOKUP(B57,RRHH!H:W,15,0),0)+IFERROR(VLOOKUP(B57,RRHH!H:W,16,0),0)+IFERROR(VLOOKUP(B57,RRHH!H:X,17,0),0))/60*J57/N57,0)</f>
        <v>0</v>
      </c>
      <c r="Q57" s="36" t="str">
        <f t="shared" si="27"/>
        <v/>
      </c>
      <c r="R57" t="str">
        <f>+IFERROR(VLOOKUP(H57,Diccionarios!O:P,2,0),"Act. No ident")</f>
        <v>Act. No ident</v>
      </c>
      <c r="S57" s="37" t="str">
        <f>+IFERROR(VLOOKUP(H57,Diccionarios!O:R,4,0),"No Encontrado")</f>
        <v>No Encontrado</v>
      </c>
    </row>
    <row r="58" spans="1:19" x14ac:dyDescent="0.25">
      <c r="A58" s="4"/>
      <c r="B58" s="1"/>
      <c r="C58" s="1"/>
      <c r="D58" s="1"/>
      <c r="E58" s="38" t="str">
        <f>+IFERROR(VLOOKUP(B58,RRHH!H:J,3,0),"RUN no encontrado en RRHH")</f>
        <v>RUN no encontrado en RRHH</v>
      </c>
      <c r="F58" s="38"/>
      <c r="G58" s="1"/>
      <c r="H58" s="38"/>
      <c r="I58" s="1"/>
      <c r="J58" s="1"/>
      <c r="K58" s="1"/>
      <c r="L58" s="38">
        <f>++SUMIFS(RRHH!$O:$O,RRHH!$H:$H,'Programación No Medica'!B58,RRHH!$L:$L,'Programación No Medica'!D58)</f>
        <v>0</v>
      </c>
      <c r="M58" s="31">
        <f t="shared" si="26"/>
        <v>0</v>
      </c>
      <c r="N58" s="38">
        <f>++SUMIF(RRHH!H:H,'Programación No Medica'!B58,RRHH!$O:$O)</f>
        <v>0</v>
      </c>
      <c r="O58" s="1">
        <f t="shared" si="22"/>
        <v>0</v>
      </c>
      <c r="P58" s="34">
        <f>IFERROR((IFERROR(VLOOKUP(B58,RRHH!H:U,11,0),0)+IFERROR(VLOOKUP(B58,RRHH!H:U,12,0),0)+IFERROR(VLOOKUP(B58,RRHH!H:U,13,0),0)+IFERROR(VLOOKUP(B58,RRHH!H:U,14,0),0))/5*J58+(251-(IFERROR(VLOOKUP(B58,RRHH!H:U,11,0),0)+IFERROR(VLOOKUP(B58,RRHH!H:U,12,0),0)+IFERROR(VLOOKUP(B58,RRHH!H:U,13,0),0)+IFERROR(VLOOKUP(B58,RRHH!H:U,14,0),0)))/5*(IFERROR(VLOOKUP(B58,RRHH!H:W,15,0),0)+IFERROR(VLOOKUP(B58,RRHH!H:W,16,0),0)+IFERROR(VLOOKUP(B58,RRHH!H:X,17,0),0))/60*J58/N58,0)</f>
        <v>0</v>
      </c>
      <c r="Q58" s="36" t="str">
        <f t="shared" si="27"/>
        <v/>
      </c>
      <c r="R58" t="str">
        <f>+IFERROR(VLOOKUP(H58,Diccionarios!O:P,2,0),"Act. No ident")</f>
        <v>Act. No ident</v>
      </c>
      <c r="S58" s="37" t="str">
        <f>+IFERROR(VLOOKUP(H58,Diccionarios!O:R,4,0),"No Encontrado")</f>
        <v>No Encontrado</v>
      </c>
    </row>
    <row r="59" spans="1:19" x14ac:dyDescent="0.25">
      <c r="A59" s="4"/>
      <c r="B59" s="1"/>
      <c r="C59" s="1"/>
      <c r="D59" s="1"/>
      <c r="E59" s="38" t="str">
        <f>+IFERROR(VLOOKUP(B59,RRHH!H:J,3,0),"RUN no encontrado en RRHH")</f>
        <v>RUN no encontrado en RRHH</v>
      </c>
      <c r="F59" s="38"/>
      <c r="G59" s="1"/>
      <c r="H59" s="38"/>
      <c r="I59" s="1"/>
      <c r="J59" s="1"/>
      <c r="K59" s="1"/>
      <c r="L59" s="38">
        <f>++SUMIFS(RRHH!$O:$O,RRHH!$H:$H,'Programación No Medica'!B59,RRHH!$L:$L,'Programación No Medica'!D59)</f>
        <v>0</v>
      </c>
      <c r="M59" s="31">
        <f t="shared" si="26"/>
        <v>0</v>
      </c>
      <c r="N59" s="38">
        <f>++SUMIF(RRHH!H:H,'Programación No Medica'!B59,RRHH!$O:$O)</f>
        <v>0</v>
      </c>
      <c r="O59" s="1">
        <f t="shared" si="22"/>
        <v>0</v>
      </c>
      <c r="P59" s="34">
        <f>IFERROR((IFERROR(VLOOKUP(B59,RRHH!H:U,11,0),0)+IFERROR(VLOOKUP(B59,RRHH!H:U,12,0),0)+IFERROR(VLOOKUP(B59,RRHH!H:U,13,0),0)+IFERROR(VLOOKUP(B59,RRHH!H:U,14,0),0))/5*J59+(251-(IFERROR(VLOOKUP(B59,RRHH!H:U,11,0),0)+IFERROR(VLOOKUP(B59,RRHH!H:U,12,0),0)+IFERROR(VLOOKUP(B59,RRHH!H:U,13,0),0)+IFERROR(VLOOKUP(B59,RRHH!H:U,14,0),0)))/5*(IFERROR(VLOOKUP(B59,RRHH!H:W,15,0),0)+IFERROR(VLOOKUP(B59,RRHH!H:W,16,0),0)+IFERROR(VLOOKUP(B59,RRHH!H:X,17,0),0))/60*J59/N59,0)</f>
        <v>0</v>
      </c>
      <c r="Q59" s="36" t="str">
        <f t="shared" si="27"/>
        <v/>
      </c>
      <c r="R59" t="str">
        <f>+IFERROR(VLOOKUP(H59,Diccionarios!O:P,2,0),"Act. No ident")</f>
        <v>Act. No ident</v>
      </c>
      <c r="S59" s="37" t="str">
        <f>+IFERROR(VLOOKUP(H59,Diccionarios!O:R,4,0),"No Encontrado")</f>
        <v>No Encontrado</v>
      </c>
    </row>
    <row r="60" spans="1:19" x14ac:dyDescent="0.25">
      <c r="A60" s="4"/>
      <c r="B60" s="1"/>
      <c r="C60" s="1"/>
      <c r="D60" s="1"/>
      <c r="E60" s="38" t="str">
        <f>+IFERROR(VLOOKUP(B60,RRHH!H:J,3,0),"RUN no encontrado en RRHH")</f>
        <v>RUN no encontrado en RRHH</v>
      </c>
      <c r="F60" s="38"/>
      <c r="G60" s="1"/>
      <c r="H60" s="38"/>
      <c r="I60" s="1"/>
      <c r="J60" s="1"/>
      <c r="K60" s="1"/>
      <c r="L60" s="38">
        <f>++SUMIFS(RRHH!$O:$O,RRHH!$H:$H,'Programación No Medica'!B60,RRHH!$L:$L,'Programación No Medica'!D60)</f>
        <v>0</v>
      </c>
      <c r="M60" s="31">
        <f t="shared" si="26"/>
        <v>0</v>
      </c>
      <c r="N60" s="38">
        <f>++SUMIF(RRHH!H:H,'Programación No Medica'!B60,RRHH!$O:$O)</f>
        <v>0</v>
      </c>
      <c r="O60" s="1">
        <f t="shared" si="22"/>
        <v>0</v>
      </c>
      <c r="P60" s="34">
        <f>IFERROR((IFERROR(VLOOKUP(B60,RRHH!H:U,11,0),0)+IFERROR(VLOOKUP(B60,RRHH!H:U,12,0),0)+IFERROR(VLOOKUP(B60,RRHH!H:U,13,0),0)+IFERROR(VLOOKUP(B60,RRHH!H:U,14,0),0))/5*J60+(251-(IFERROR(VLOOKUP(B60,RRHH!H:U,11,0),0)+IFERROR(VLOOKUP(B60,RRHH!H:U,12,0),0)+IFERROR(VLOOKUP(B60,RRHH!H:U,13,0),0)+IFERROR(VLOOKUP(B60,RRHH!H:U,14,0),0)))/5*(IFERROR(VLOOKUP(B60,RRHH!H:W,15,0),0)+IFERROR(VLOOKUP(B60,RRHH!H:W,16,0),0)+IFERROR(VLOOKUP(B60,RRHH!H:X,17,0),0))/60*J60/N60,0)</f>
        <v>0</v>
      </c>
      <c r="Q60" s="36" t="str">
        <f t="shared" si="27"/>
        <v/>
      </c>
      <c r="R60" t="str">
        <f>+IFERROR(VLOOKUP(H60,Diccionarios!O:P,2,0),"Act. No ident")</f>
        <v>Act. No ident</v>
      </c>
      <c r="S60" s="37" t="str">
        <f>+IFERROR(VLOOKUP(H60,Diccionarios!O:R,4,0),"No Encontrado")</f>
        <v>No Encontrado</v>
      </c>
    </row>
    <row r="61" spans="1:19" x14ac:dyDescent="0.25">
      <c r="A61" s="4"/>
      <c r="B61" s="1"/>
      <c r="C61" s="1"/>
      <c r="D61" s="1"/>
      <c r="E61" s="38" t="str">
        <f>+IFERROR(VLOOKUP(B61,RRHH!H:J,3,0),"RUN no encontrado en RRHH")</f>
        <v>RUN no encontrado en RRHH</v>
      </c>
      <c r="F61" s="38"/>
      <c r="G61" s="1"/>
      <c r="H61" s="38"/>
      <c r="I61" s="1"/>
      <c r="J61" s="1"/>
      <c r="K61" s="1"/>
      <c r="L61" s="38">
        <f>++SUMIFS(RRHH!$O:$O,RRHH!$H:$H,'Programación No Medica'!B61,RRHH!$L:$L,'Programación No Medica'!D61)</f>
        <v>0</v>
      </c>
      <c r="M61" s="31">
        <f t="shared" si="26"/>
        <v>0</v>
      </c>
      <c r="N61" s="38">
        <f>++SUMIF(RRHH!H:H,'Programación No Medica'!B61,RRHH!$O:$O)</f>
        <v>0</v>
      </c>
      <c r="O61" s="1">
        <f t="shared" si="22"/>
        <v>0</v>
      </c>
      <c r="P61" s="34">
        <f>IFERROR((IFERROR(VLOOKUP(B61,RRHH!H:U,11,0),0)+IFERROR(VLOOKUP(B61,RRHH!H:U,12,0),0)+IFERROR(VLOOKUP(B61,RRHH!H:U,13,0),0)+IFERROR(VLOOKUP(B61,RRHH!H:U,14,0),0))/5*J61+(251-(IFERROR(VLOOKUP(B61,RRHH!H:U,11,0),0)+IFERROR(VLOOKUP(B61,RRHH!H:U,12,0),0)+IFERROR(VLOOKUP(B61,RRHH!H:U,13,0),0)+IFERROR(VLOOKUP(B61,RRHH!H:U,14,0),0)))/5*(IFERROR(VLOOKUP(B61,RRHH!H:W,15,0),0)+IFERROR(VLOOKUP(B61,RRHH!H:W,16,0),0)+IFERROR(VLOOKUP(B61,RRHH!H:X,17,0),0))/60*J61/N61,0)</f>
        <v>0</v>
      </c>
      <c r="Q61" s="36" t="str">
        <f t="shared" si="27"/>
        <v/>
      </c>
      <c r="R61" t="str">
        <f>+IFERROR(VLOOKUP(H61,Diccionarios!O:P,2,0),"Act. No ident")</f>
        <v>Act. No ident</v>
      </c>
      <c r="S61" s="37" t="str">
        <f>+IFERROR(VLOOKUP(H61,Diccionarios!O:R,4,0),"No Encontrado")</f>
        <v>No Encontrado</v>
      </c>
    </row>
    <row r="62" spans="1:19" x14ac:dyDescent="0.25">
      <c r="A62" s="4"/>
      <c r="B62" s="1"/>
      <c r="C62" s="1"/>
      <c r="D62" s="1"/>
      <c r="E62" s="38" t="str">
        <f>+IFERROR(VLOOKUP(B62,RRHH!H:J,3,0),"RUN no encontrado en RRHH")</f>
        <v>RUN no encontrado en RRHH</v>
      </c>
      <c r="F62" s="38"/>
      <c r="G62" s="1"/>
      <c r="H62" s="38"/>
      <c r="I62" s="1"/>
      <c r="J62" s="1"/>
      <c r="K62" s="1"/>
      <c r="L62" s="38">
        <f>++SUMIFS(RRHH!$O:$O,RRHH!$H:$H,'Programación No Medica'!B62,RRHH!$L:$L,'Programación No Medica'!D62)</f>
        <v>0</v>
      </c>
      <c r="M62" s="31">
        <f t="shared" ref="M62" si="32">+IFERROR(J62/L62,0)</f>
        <v>0</v>
      </c>
      <c r="N62" s="38">
        <f>++SUMIF(RRHH!H:H,'Programación No Medica'!B62,RRHH!$O:$O)</f>
        <v>0</v>
      </c>
      <c r="O62" s="1">
        <f t="shared" si="22"/>
        <v>0</v>
      </c>
      <c r="P62" s="34">
        <f>IFERROR((IFERROR(VLOOKUP(B62,RRHH!H:U,11,0),0)+IFERROR(VLOOKUP(B62,RRHH!H:U,12,0),0)+IFERROR(VLOOKUP(B62,RRHH!H:U,13,0),0)+IFERROR(VLOOKUP(B62,RRHH!H:U,14,0),0))/5*J62+(251-(IFERROR(VLOOKUP(B62,RRHH!H:U,11,0),0)+IFERROR(VLOOKUP(B62,RRHH!H:U,12,0),0)+IFERROR(VLOOKUP(B62,RRHH!H:U,13,0),0)+IFERROR(VLOOKUP(B62,RRHH!H:U,14,0),0)))/5*(IFERROR(VLOOKUP(B62,RRHH!H:W,15,0),0)+IFERROR(VLOOKUP(B62,RRHH!H:W,16,0),0)+IFERROR(VLOOKUP(B62,RRHH!H:X,17,0),0))/60*J62/N62,0)</f>
        <v>0</v>
      </c>
      <c r="Q62" s="36" t="str">
        <f t="shared" ref="Q62" si="33">+IF(R62="R",IFERROR((J62*50.1-P62)*K62,""),"")</f>
        <v/>
      </c>
      <c r="R62" t="str">
        <f>+IFERROR(VLOOKUP(H62,Diccionarios!O:P,2,0),"Act. No ident")</f>
        <v>Act. No ident</v>
      </c>
      <c r="S62" s="37" t="str">
        <f>+IFERROR(VLOOKUP(H62,Diccionarios!O:R,4,0),"No Encontrado")</f>
        <v>No Encontrado</v>
      </c>
    </row>
    <row r="63" spans="1:19" x14ac:dyDescent="0.25">
      <c r="A63" s="4"/>
      <c r="B63" s="1"/>
      <c r="C63" s="1"/>
      <c r="D63" s="1"/>
      <c r="E63" s="38" t="str">
        <f>+IFERROR(VLOOKUP(B63,RRHH!H:J,3,0),"RUN no encontrado en RRHH")</f>
        <v>RUN no encontrado en RRHH</v>
      </c>
      <c r="F63" s="38"/>
      <c r="G63" s="1"/>
      <c r="H63" s="38"/>
      <c r="I63" s="1"/>
      <c r="J63" s="1"/>
      <c r="K63" s="1"/>
      <c r="L63" s="38">
        <f>++SUMIFS(RRHH!$O:$O,RRHH!$H:$H,'Programación No Medica'!B63,RRHH!$L:$L,'Programación No Medica'!D63)</f>
        <v>0</v>
      </c>
      <c r="M63" s="31">
        <f t="shared" si="26"/>
        <v>0</v>
      </c>
      <c r="N63" s="38">
        <f>++SUMIF(RRHH!H:H,'Programación No Medica'!B63,RRHH!$O:$O)</f>
        <v>0</v>
      </c>
      <c r="O63" s="1">
        <f t="shared" si="22"/>
        <v>0</v>
      </c>
      <c r="P63" s="34">
        <f>IFERROR((IFERROR(VLOOKUP(B63,RRHH!H:U,11,0),0)+IFERROR(VLOOKUP(B63,RRHH!H:U,12,0),0)+IFERROR(VLOOKUP(B63,RRHH!H:U,13,0),0)+IFERROR(VLOOKUP(B63,RRHH!H:U,14,0),0))/5*J63+(251-(IFERROR(VLOOKUP(B63,RRHH!H:U,11,0),0)+IFERROR(VLOOKUP(B63,RRHH!H:U,12,0),0)+IFERROR(VLOOKUP(B63,RRHH!H:U,13,0),0)+IFERROR(VLOOKUP(B63,RRHH!H:U,14,0),0)))/5*(IFERROR(VLOOKUP(B63,RRHH!H:W,15,0),0)+IFERROR(VLOOKUP(B63,RRHH!H:W,16,0),0)+IFERROR(VLOOKUP(B63,RRHH!H:X,17,0),0))/60*J63/N63,0)</f>
        <v>0</v>
      </c>
      <c r="Q63" s="36" t="str">
        <f t="shared" si="27"/>
        <v/>
      </c>
      <c r="R63" t="str">
        <f>+IFERROR(VLOOKUP(H63,Diccionarios!O:P,2,0),"Act. No ident")</f>
        <v>Act. No ident</v>
      </c>
      <c r="S63" s="37" t="str">
        <f>+IFERROR(VLOOKUP(H63,Diccionarios!O:R,4,0),"No Encontrado")</f>
        <v>No Encontrado</v>
      </c>
    </row>
    <row r="64" spans="1:19" x14ac:dyDescent="0.25">
      <c r="A64" s="4"/>
      <c r="B64" s="1"/>
      <c r="C64" s="1"/>
      <c r="D64" s="1"/>
      <c r="E64" s="38" t="str">
        <f>+IFERROR(VLOOKUP(B64,RRHH!H:J,3,0),"RUN no encontrado en RRHH")</f>
        <v>RUN no encontrado en RRHH</v>
      </c>
      <c r="F64" s="38"/>
      <c r="G64" s="1"/>
      <c r="H64" s="38"/>
      <c r="I64" s="1"/>
      <c r="J64" s="1"/>
      <c r="K64" s="1"/>
      <c r="L64" s="38">
        <f>++SUMIFS(RRHH!$O:$O,RRHH!$H:$H,'Programación No Medica'!B64,RRHH!$L:$L,'Programación No Medica'!D64)</f>
        <v>0</v>
      </c>
      <c r="M64" s="31">
        <f t="shared" ref="M64" si="34">+IFERROR(J64/L64,0)</f>
        <v>0</v>
      </c>
      <c r="N64" s="38">
        <f>++SUMIF(RRHH!H:H,'Programación No Medica'!B64,RRHH!$O:$O)</f>
        <v>0</v>
      </c>
      <c r="O64" s="1">
        <f t="shared" si="22"/>
        <v>0</v>
      </c>
      <c r="P64" s="34">
        <f>IFERROR((IFERROR(VLOOKUP(B64,RRHH!H:U,11,0),0)+IFERROR(VLOOKUP(B64,RRHH!H:U,12,0),0)+IFERROR(VLOOKUP(B64,RRHH!H:U,13,0),0)+IFERROR(VLOOKUP(B64,RRHH!H:U,14,0),0))/5*J64+(251-(IFERROR(VLOOKUP(B64,RRHH!H:U,11,0),0)+IFERROR(VLOOKUP(B64,RRHH!H:U,12,0),0)+IFERROR(VLOOKUP(B64,RRHH!H:U,13,0),0)+IFERROR(VLOOKUP(B64,RRHH!H:U,14,0),0)))/5*(IFERROR(VLOOKUP(B64,RRHH!H:W,15,0),0)+IFERROR(VLOOKUP(B64,RRHH!H:W,16,0),0)+IFERROR(VLOOKUP(B64,RRHH!H:X,17,0),0))/60*J64/N64,0)</f>
        <v>0</v>
      </c>
      <c r="Q64" s="36" t="str">
        <f t="shared" ref="Q64" si="35">+IF(R64="R",IFERROR((J64*50.1-P64)*K64,""),"")</f>
        <v/>
      </c>
      <c r="R64" t="str">
        <f>+IFERROR(VLOOKUP(H64,Diccionarios!O:P,2,0),"Act. No ident")</f>
        <v>Act. No ident</v>
      </c>
      <c r="S64" s="37" t="str">
        <f>+IFERROR(VLOOKUP(H64,Diccionarios!O:R,4,0),"No Encontrado")</f>
        <v>No Encontrado</v>
      </c>
    </row>
    <row r="65" spans="1:19" x14ac:dyDescent="0.25">
      <c r="A65" s="4"/>
      <c r="B65" s="1"/>
      <c r="C65" s="1"/>
      <c r="D65" s="1"/>
      <c r="E65" s="38" t="str">
        <f>+IFERROR(VLOOKUP(B65,RRHH!H:J,3,0),"RUN no encontrado en RRHH")</f>
        <v>RUN no encontrado en RRHH</v>
      </c>
      <c r="F65" s="38"/>
      <c r="G65" s="1"/>
      <c r="H65" s="38"/>
      <c r="I65" s="1"/>
      <c r="J65" s="79"/>
      <c r="K65" s="1"/>
      <c r="L65" s="38">
        <f>++SUMIFS(RRHH!$O:$O,RRHH!$H:$H,'Programación No Medica'!B65,RRHH!$L:$L,'Programación No Medica'!D65)</f>
        <v>0</v>
      </c>
      <c r="M65" s="31">
        <f t="shared" si="26"/>
        <v>0</v>
      </c>
      <c r="N65" s="38">
        <f>++SUMIF(RRHH!H:H,'Programación No Medica'!B65,RRHH!$O:$O)</f>
        <v>0</v>
      </c>
      <c r="O65" s="1">
        <f t="shared" si="22"/>
        <v>0</v>
      </c>
      <c r="P65" s="34">
        <f>IFERROR((IFERROR(VLOOKUP(B65,RRHH!H:U,11,0),0)+IFERROR(VLOOKUP(B65,RRHH!H:U,12,0),0)+IFERROR(VLOOKUP(B65,RRHH!H:U,13,0),0)+IFERROR(VLOOKUP(B65,RRHH!H:U,14,0),0))/5*J65+(251-(IFERROR(VLOOKUP(B65,RRHH!H:U,11,0),0)+IFERROR(VLOOKUP(B65,RRHH!H:U,12,0),0)+IFERROR(VLOOKUP(B65,RRHH!H:U,13,0),0)+IFERROR(VLOOKUP(B65,RRHH!H:U,14,0),0)))/5*(IFERROR(VLOOKUP(B65,RRHH!H:W,15,0),0)+IFERROR(VLOOKUP(B65,RRHH!H:W,16,0),0)+IFERROR(VLOOKUP(B65,RRHH!H:X,17,0),0))/60*J65/N65,0)</f>
        <v>0</v>
      </c>
      <c r="Q65" s="36" t="str">
        <f t="shared" si="27"/>
        <v/>
      </c>
      <c r="R65" t="str">
        <f>+IFERROR(VLOOKUP(H65,Diccionarios!O:P,2,0),"Act. No ident")</f>
        <v>Act. No ident</v>
      </c>
      <c r="S65" s="37" t="str">
        <f>+IFERROR(VLOOKUP(H65,Diccionarios!O:R,4,0),"No Encontrado")</f>
        <v>No Encontrado</v>
      </c>
    </row>
    <row r="66" spans="1:19" x14ac:dyDescent="0.25">
      <c r="A66" s="4"/>
      <c r="B66" s="1"/>
      <c r="C66" s="1"/>
      <c r="D66" s="1"/>
      <c r="E66" s="38" t="str">
        <f>+IFERROR(VLOOKUP(B66,RRHH!H:J,3,0),"RUN no encontrado en RRHH")</f>
        <v>RUN no encontrado en RRHH</v>
      </c>
      <c r="F66" s="38"/>
      <c r="G66" s="1"/>
      <c r="H66" s="38"/>
      <c r="I66" s="1"/>
      <c r="J66" s="79"/>
      <c r="K66" s="1"/>
      <c r="L66" s="38">
        <f>++SUMIFS(RRHH!$O:$O,RRHH!$H:$H,'Programación No Medica'!B66,RRHH!$L:$L,'Programación No Medica'!D66)</f>
        <v>0</v>
      </c>
      <c r="M66" s="31">
        <f t="shared" ref="M66" si="36">+IFERROR(J66/L66,0)</f>
        <v>0</v>
      </c>
      <c r="N66" s="38">
        <f>++SUMIF(RRHH!H:H,'Programación No Medica'!B66,RRHH!$O:$O)</f>
        <v>0</v>
      </c>
      <c r="O66" s="1">
        <f t="shared" ref="O66:O97" si="37">+SUMIFS(J:J,B:B,B66,D:D,D66)-L66</f>
        <v>0</v>
      </c>
      <c r="P66" s="34">
        <f>IFERROR((IFERROR(VLOOKUP(B66,RRHH!H:U,11,0),0)+IFERROR(VLOOKUP(B66,RRHH!H:U,12,0),0)+IFERROR(VLOOKUP(B66,RRHH!H:U,13,0),0)+IFERROR(VLOOKUP(B66,RRHH!H:U,14,0),0))/5*J66+(251-(IFERROR(VLOOKUP(B66,RRHH!H:U,11,0),0)+IFERROR(VLOOKUP(B66,RRHH!H:U,12,0),0)+IFERROR(VLOOKUP(B66,RRHH!H:U,13,0),0)+IFERROR(VLOOKUP(B66,RRHH!H:U,14,0),0)))/5*(IFERROR(VLOOKUP(B66,RRHH!H:W,15,0),0)+IFERROR(VLOOKUP(B66,RRHH!H:W,16,0),0)+IFERROR(VLOOKUP(B66,RRHH!H:X,17,0),0))/60*J66/N66,0)</f>
        <v>0</v>
      </c>
      <c r="Q66" s="36" t="str">
        <f t="shared" ref="Q66" si="38">+IF(R66="R",IFERROR((J66*50.1-P66)*K66,""),"")</f>
        <v/>
      </c>
      <c r="R66" t="str">
        <f>+IFERROR(VLOOKUP(H66,Diccionarios!O:P,2,0),"Act. No ident")</f>
        <v>Act. No ident</v>
      </c>
      <c r="S66" s="37" t="str">
        <f>+IFERROR(VLOOKUP(H66,Diccionarios!O:R,4,0),"No Encontrado")</f>
        <v>No Encontrado</v>
      </c>
    </row>
    <row r="67" spans="1:19" ht="16.5" customHeight="1" x14ac:dyDescent="0.25">
      <c r="A67" s="4"/>
      <c r="B67" s="1"/>
      <c r="C67" s="1"/>
      <c r="D67" s="1"/>
      <c r="E67" s="38" t="str">
        <f>+IFERROR(VLOOKUP(B67,RRHH!H:J,3,0),"RUN no encontrado en RRHH")</f>
        <v>RUN no encontrado en RRHH</v>
      </c>
      <c r="F67" s="38"/>
      <c r="G67" s="1"/>
      <c r="H67" s="38"/>
      <c r="I67" s="1"/>
      <c r="J67" s="79"/>
      <c r="K67" s="1"/>
      <c r="L67" s="38">
        <f>++SUMIFS(RRHH!$O:$O,RRHH!$H:$H,'Programación No Medica'!B67,RRHH!$L:$L,'Programación No Medica'!D67)</f>
        <v>0</v>
      </c>
      <c r="M67" s="31">
        <f t="shared" ref="M67" si="39">+IFERROR(J67/L67,0)</f>
        <v>0</v>
      </c>
      <c r="N67" s="38">
        <f>++SUMIF(RRHH!H:H,'Programación No Medica'!B67,RRHH!$O:$O)</f>
        <v>0</v>
      </c>
      <c r="O67" s="1">
        <f t="shared" si="37"/>
        <v>0</v>
      </c>
      <c r="P67" s="34">
        <f>IFERROR((IFERROR(VLOOKUP(B67,RRHH!H:U,11,0),0)+IFERROR(VLOOKUP(B67,RRHH!H:U,12,0),0)+IFERROR(VLOOKUP(B67,RRHH!H:U,13,0),0)+IFERROR(VLOOKUP(B67,RRHH!H:U,14,0),0))/5*J67+(251-(IFERROR(VLOOKUP(B67,RRHH!H:U,11,0),0)+IFERROR(VLOOKUP(B67,RRHH!H:U,12,0),0)+IFERROR(VLOOKUP(B67,RRHH!H:U,13,0),0)+IFERROR(VLOOKUP(B67,RRHH!H:U,14,0),0)))/5*(IFERROR(VLOOKUP(B67,RRHH!H:W,15,0),0)+IFERROR(VLOOKUP(B67,RRHH!H:W,16,0),0)+IFERROR(VLOOKUP(B67,RRHH!H:X,17,0),0))/60*J67/N67,0)</f>
        <v>0</v>
      </c>
      <c r="Q67" s="36" t="str">
        <f t="shared" ref="Q67" si="40">+IF(R67="R",IFERROR((J67*50.1-P67)*K67,""),"")</f>
        <v/>
      </c>
      <c r="R67" t="str">
        <f>+IFERROR(VLOOKUP(H67,Diccionarios!O:P,2,0),"Act. No ident")</f>
        <v>Act. No ident</v>
      </c>
      <c r="S67" s="37" t="str">
        <f>+IFERROR(VLOOKUP(H67,Diccionarios!O:R,4,0),"No Encontrado")</f>
        <v>No Encontrado</v>
      </c>
    </row>
    <row r="68" spans="1:19" x14ac:dyDescent="0.25">
      <c r="A68" s="4"/>
      <c r="B68" s="1"/>
      <c r="C68" s="1"/>
      <c r="D68" s="1"/>
      <c r="E68" s="38" t="str">
        <f>+IFERROR(VLOOKUP(B68,RRHH!H:J,3,0),"RUN no encontrado en RRHH")</f>
        <v>RUN no encontrado en RRHH</v>
      </c>
      <c r="F68" s="38"/>
      <c r="G68" s="1"/>
      <c r="H68" s="38"/>
      <c r="I68" s="1"/>
      <c r="J68" s="79"/>
      <c r="K68" s="1"/>
      <c r="L68" s="38">
        <f>++SUMIFS(RRHH!$O:$O,RRHH!$H:$H,'Programación No Medica'!B68,RRHH!$L:$L,'Programación No Medica'!D68)</f>
        <v>0</v>
      </c>
      <c r="M68" s="31">
        <f t="shared" si="26"/>
        <v>0</v>
      </c>
      <c r="N68" s="38">
        <f>++SUMIF(RRHH!H:H,'Programación No Medica'!B68,RRHH!$O:$O)</f>
        <v>0</v>
      </c>
      <c r="O68" s="1">
        <f t="shared" si="37"/>
        <v>0</v>
      </c>
      <c r="P68" s="34">
        <f>IFERROR((IFERROR(VLOOKUP(B68,RRHH!H:U,11,0),0)+IFERROR(VLOOKUP(B68,RRHH!H:U,12,0),0)+IFERROR(VLOOKUP(B68,RRHH!H:U,13,0),0)+IFERROR(VLOOKUP(B68,RRHH!H:U,14,0),0))/5*J68+(251-(IFERROR(VLOOKUP(B68,RRHH!H:U,11,0),0)+IFERROR(VLOOKUP(B68,RRHH!H:U,12,0),0)+IFERROR(VLOOKUP(B68,RRHH!H:U,13,0),0)+IFERROR(VLOOKUP(B68,RRHH!H:U,14,0),0)))/5*(IFERROR(VLOOKUP(B68,RRHH!H:W,15,0),0)+IFERROR(VLOOKUP(B68,RRHH!H:W,16,0),0)+IFERROR(VLOOKUP(B68,RRHH!H:X,17,0),0))/60*J68/N68,0)</f>
        <v>0</v>
      </c>
      <c r="Q68" s="36" t="str">
        <f t="shared" si="27"/>
        <v/>
      </c>
      <c r="R68" t="str">
        <f>+IFERROR(VLOOKUP(H68,Diccionarios!O:P,2,0),"Act. No ident")</f>
        <v>Act. No ident</v>
      </c>
      <c r="S68" s="37" t="str">
        <f>+IFERROR(VLOOKUP(H68,Diccionarios!O:R,4,0),"No Encontrado")</f>
        <v>No Encontrado</v>
      </c>
    </row>
    <row r="69" spans="1:19" x14ac:dyDescent="0.25">
      <c r="A69" s="4"/>
      <c r="B69" s="1"/>
      <c r="C69" s="1"/>
      <c r="D69" s="1"/>
      <c r="E69" s="38" t="str">
        <f>+IFERROR(VLOOKUP(B69,RRHH!H:J,3,0),"RUN no encontrado en RRHH")</f>
        <v>RUN no encontrado en RRHH</v>
      </c>
      <c r="F69" s="38"/>
      <c r="G69" s="1"/>
      <c r="H69" s="38"/>
      <c r="I69" s="1"/>
      <c r="J69" s="79"/>
      <c r="K69" s="1"/>
      <c r="L69" s="38">
        <f>++SUMIFS(RRHH!$O:$O,RRHH!$H:$H,'Programación No Medica'!B69,RRHH!$L:$L,'Programación No Medica'!D69)</f>
        <v>0</v>
      </c>
      <c r="M69" s="31">
        <f t="shared" ref="M69" si="41">+IFERROR(J69/L69,0)</f>
        <v>0</v>
      </c>
      <c r="N69" s="38">
        <f>++SUMIF(RRHH!H:H,'Programación No Medica'!B69,RRHH!$O:$O)</f>
        <v>0</v>
      </c>
      <c r="O69" s="1">
        <f t="shared" si="37"/>
        <v>0</v>
      </c>
      <c r="P69" s="34">
        <f>IFERROR((IFERROR(VLOOKUP(B69,RRHH!H:U,11,0),0)+IFERROR(VLOOKUP(B69,RRHH!H:U,12,0),0)+IFERROR(VLOOKUP(B69,RRHH!H:U,13,0),0)+IFERROR(VLOOKUP(B69,RRHH!H:U,14,0),0))/5*J69+(251-(IFERROR(VLOOKUP(B69,RRHH!H:U,11,0),0)+IFERROR(VLOOKUP(B69,RRHH!H:U,12,0),0)+IFERROR(VLOOKUP(B69,RRHH!H:U,13,0),0)+IFERROR(VLOOKUP(B69,RRHH!H:U,14,0),0)))/5*(IFERROR(VLOOKUP(B69,RRHH!H:W,15,0),0)+IFERROR(VLOOKUP(B69,RRHH!H:W,16,0),0)+IFERROR(VLOOKUP(B69,RRHH!H:X,17,0),0))/60*J69/N69,0)</f>
        <v>0</v>
      </c>
      <c r="Q69" s="36" t="str">
        <f t="shared" ref="Q69" si="42">+IF(R69="R",IFERROR((J69*50.1-P69)*K69,""),"")</f>
        <v/>
      </c>
      <c r="R69" t="str">
        <f>+IFERROR(VLOOKUP(H69,Diccionarios!O:P,2,0),"Act. No ident")</f>
        <v>Act. No ident</v>
      </c>
      <c r="S69" s="37" t="str">
        <f>+IFERROR(VLOOKUP(H69,Diccionarios!O:R,4,0),"No Encontrado")</f>
        <v>No Encontrado</v>
      </c>
    </row>
    <row r="70" spans="1:19" x14ac:dyDescent="0.25">
      <c r="A70" s="4"/>
      <c r="B70" s="1"/>
      <c r="C70" s="1"/>
      <c r="D70" s="1"/>
      <c r="E70" s="38" t="str">
        <f>+IFERROR(VLOOKUP(B70,RRHH!H:J,3,0),"RUN no encontrado en RRHH")</f>
        <v>RUN no encontrado en RRHH</v>
      </c>
      <c r="F70" s="38"/>
      <c r="G70" s="1"/>
      <c r="H70" s="38"/>
      <c r="I70" s="1"/>
      <c r="J70" s="79"/>
      <c r="K70" s="1"/>
      <c r="L70" s="38">
        <f>++SUMIFS(RRHH!$O:$O,RRHH!$H:$H,'Programación No Medica'!B70,RRHH!$L:$L,'Programación No Medica'!D70)</f>
        <v>0</v>
      </c>
      <c r="M70" s="31">
        <f t="shared" ref="M70:M72" si="43">+IFERROR(J70/L70,0)</f>
        <v>0</v>
      </c>
      <c r="N70" s="38">
        <f>++SUMIF(RRHH!H:H,'Programación No Medica'!B70,RRHH!$O:$O)</f>
        <v>0</v>
      </c>
      <c r="O70" s="1">
        <f t="shared" si="37"/>
        <v>0</v>
      </c>
      <c r="P70" s="34">
        <f>IFERROR((IFERROR(VLOOKUP(B70,RRHH!H:U,11,0),0)+IFERROR(VLOOKUP(B70,RRHH!H:U,12,0),0)+IFERROR(VLOOKUP(B70,RRHH!H:U,13,0),0)+IFERROR(VLOOKUP(B70,RRHH!H:U,14,0),0))/5*J70+(251-(IFERROR(VLOOKUP(B70,RRHH!H:U,11,0),0)+IFERROR(VLOOKUP(B70,RRHH!H:U,12,0),0)+IFERROR(VLOOKUP(B70,RRHH!H:U,13,0),0)+IFERROR(VLOOKUP(B70,RRHH!H:U,14,0),0)))/5*(IFERROR(VLOOKUP(B70,RRHH!H:W,15,0),0)+IFERROR(VLOOKUP(B70,RRHH!H:W,16,0),0)+IFERROR(VLOOKUP(B70,RRHH!H:X,17,0),0))/60*J70/N70,0)</f>
        <v>0</v>
      </c>
      <c r="Q70" s="36" t="str">
        <f t="shared" ref="Q70:Q72" si="44">+IF(R70="R",IFERROR((J70*50.1-P70)*K70,""),"")</f>
        <v/>
      </c>
      <c r="R70" t="str">
        <f>+IFERROR(VLOOKUP(H70,Diccionarios!O:P,2,0),"Act. No ident")</f>
        <v>Act. No ident</v>
      </c>
      <c r="S70" s="37" t="str">
        <f>+IFERROR(VLOOKUP(H70,Diccionarios!O:R,4,0),"No Encontrado")</f>
        <v>No Encontrado</v>
      </c>
    </row>
    <row r="71" spans="1:19" x14ac:dyDescent="0.25">
      <c r="A71" s="4"/>
      <c r="B71" s="1"/>
      <c r="C71" s="1"/>
      <c r="D71" s="1"/>
      <c r="E71" s="38" t="str">
        <f>+IFERROR(VLOOKUP(B71,RRHH!H:J,3,0),"RUN no encontrado en RRHH")</f>
        <v>RUN no encontrado en RRHH</v>
      </c>
      <c r="F71" s="38"/>
      <c r="G71" s="1"/>
      <c r="H71" s="38"/>
      <c r="I71" s="1"/>
      <c r="J71" s="79"/>
      <c r="K71" s="1"/>
      <c r="L71" s="38">
        <f>++SUMIFS(RRHH!$O:$O,RRHH!$H:$H,'Programación No Medica'!B71,RRHH!$L:$L,'Programación No Medica'!D71)</f>
        <v>0</v>
      </c>
      <c r="M71" s="31">
        <f t="shared" ref="M71" si="45">+IFERROR(J71/L71,0)</f>
        <v>0</v>
      </c>
      <c r="N71" s="38">
        <f>++SUMIF(RRHH!H:H,'Programación No Medica'!B71,RRHH!$O:$O)</f>
        <v>0</v>
      </c>
      <c r="O71" s="1">
        <f t="shared" si="37"/>
        <v>0</v>
      </c>
      <c r="P71" s="34">
        <f>IFERROR((IFERROR(VLOOKUP(B71,RRHH!H:U,11,0),0)+IFERROR(VLOOKUP(B71,RRHH!H:U,12,0),0)+IFERROR(VLOOKUP(B71,RRHH!H:U,13,0),0)+IFERROR(VLOOKUP(B71,RRHH!H:U,14,0),0))/5*J71+(251-(IFERROR(VLOOKUP(B71,RRHH!H:U,11,0),0)+IFERROR(VLOOKUP(B71,RRHH!H:U,12,0),0)+IFERROR(VLOOKUP(B71,RRHH!H:U,13,0),0)+IFERROR(VLOOKUP(B71,RRHH!H:U,14,0),0)))/5*(IFERROR(VLOOKUP(B71,RRHH!H:W,15,0),0)+IFERROR(VLOOKUP(B71,RRHH!H:W,16,0),0)+IFERROR(VLOOKUP(B71,RRHH!H:X,17,0),0))/60*J71/N71,0)</f>
        <v>0</v>
      </c>
      <c r="Q71" s="36" t="str">
        <f t="shared" ref="Q71" si="46">+IF(R71="R",IFERROR((J71*50.1-P71)*K71,""),"")</f>
        <v/>
      </c>
      <c r="R71" t="str">
        <f>+IFERROR(VLOOKUP(H71,Diccionarios!O:P,2,0),"Act. No ident")</f>
        <v>Act. No ident</v>
      </c>
      <c r="S71" s="37" t="str">
        <f>+IFERROR(VLOOKUP(H71,Diccionarios!O:R,4,0),"No Encontrado")</f>
        <v>No Encontrado</v>
      </c>
    </row>
    <row r="72" spans="1:19" x14ac:dyDescent="0.25">
      <c r="A72" s="4"/>
      <c r="B72" s="1"/>
      <c r="C72" s="1"/>
      <c r="D72" s="1"/>
      <c r="E72" s="38" t="str">
        <f>+IFERROR(VLOOKUP(B72,RRHH!H:J,3,0),"RUN no encontrado en RRHH")</f>
        <v>RUN no encontrado en RRHH</v>
      </c>
      <c r="F72" s="38"/>
      <c r="G72" s="1"/>
      <c r="H72" s="38"/>
      <c r="I72" s="1"/>
      <c r="J72" s="79"/>
      <c r="K72" s="1"/>
      <c r="L72" s="38">
        <f>++SUMIFS(RRHH!$O:$O,RRHH!$H:$H,'Programación No Medica'!B72,RRHH!$L:$L,'Programación No Medica'!D72)</f>
        <v>0</v>
      </c>
      <c r="M72" s="31">
        <f t="shared" si="43"/>
        <v>0</v>
      </c>
      <c r="N72" s="38">
        <f>++SUMIF(RRHH!H:H,'Programación No Medica'!B72,RRHH!$O:$O)</f>
        <v>0</v>
      </c>
      <c r="O72" s="1">
        <f t="shared" si="37"/>
        <v>0</v>
      </c>
      <c r="P72" s="34">
        <f>IFERROR((IFERROR(VLOOKUP(B72,RRHH!H:U,11,0),0)+IFERROR(VLOOKUP(B72,RRHH!H:U,12,0),0)+IFERROR(VLOOKUP(B72,RRHH!H:U,13,0),0)+IFERROR(VLOOKUP(B72,RRHH!H:U,14,0),0))/5*J72+(251-(IFERROR(VLOOKUP(B72,RRHH!H:U,11,0),0)+IFERROR(VLOOKUP(B72,RRHH!H:U,12,0),0)+IFERROR(VLOOKUP(B72,RRHH!H:U,13,0),0)+IFERROR(VLOOKUP(B72,RRHH!H:U,14,0),0)))/5*(IFERROR(VLOOKUP(B72,RRHH!H:W,15,0),0)+IFERROR(VLOOKUP(B72,RRHH!H:W,16,0),0)+IFERROR(VLOOKUP(B72,RRHH!H:X,17,0),0))/60*J72/N72,0)</f>
        <v>0</v>
      </c>
      <c r="Q72" s="36" t="str">
        <f t="shared" si="44"/>
        <v/>
      </c>
      <c r="R72" t="str">
        <f>+IFERROR(VLOOKUP(H72,Diccionarios!O:P,2,0),"Act. No ident")</f>
        <v>Act. No ident</v>
      </c>
      <c r="S72" s="37" t="str">
        <f>+IFERROR(VLOOKUP(H72,Diccionarios!O:R,4,0),"No Encontrado")</f>
        <v>No Encontrado</v>
      </c>
    </row>
    <row r="73" spans="1:19" x14ac:dyDescent="0.25">
      <c r="A73" s="4"/>
      <c r="B73" s="1"/>
      <c r="C73" s="1"/>
      <c r="D73" s="1"/>
      <c r="E73" s="38" t="str">
        <f>+IFERROR(VLOOKUP(B73,RRHH!H:J,3,0),"RUN no encontrado en RRHH")</f>
        <v>RUN no encontrado en RRHH</v>
      </c>
      <c r="F73" s="38"/>
      <c r="G73" s="1"/>
      <c r="H73" s="38"/>
      <c r="I73" s="1"/>
      <c r="J73" s="79"/>
      <c r="K73" s="1"/>
      <c r="L73" s="38">
        <f>++SUMIFS(RRHH!$O:$O,RRHH!$H:$H,'Programación No Medica'!B73,RRHH!$L:$L,'Programación No Medica'!D73)</f>
        <v>0</v>
      </c>
      <c r="M73" s="31">
        <f t="shared" ref="M73" si="47">+IFERROR(J73/L73,0)</f>
        <v>0</v>
      </c>
      <c r="N73" s="38">
        <f>++SUMIF(RRHH!H:H,'Programación No Medica'!B73,RRHH!$O:$O)</f>
        <v>0</v>
      </c>
      <c r="O73" s="1">
        <f t="shared" si="37"/>
        <v>0</v>
      </c>
      <c r="P73" s="34">
        <f>IFERROR((IFERROR(VLOOKUP(B73,RRHH!H:U,11,0),0)+IFERROR(VLOOKUP(B73,RRHH!H:U,12,0),0)+IFERROR(VLOOKUP(B73,RRHH!H:U,13,0),0)+IFERROR(VLOOKUP(B73,RRHH!H:U,14,0),0))/5*J73+(251-(IFERROR(VLOOKUP(B73,RRHH!H:U,11,0),0)+IFERROR(VLOOKUP(B73,RRHH!H:U,12,0),0)+IFERROR(VLOOKUP(B73,RRHH!H:U,13,0),0)+IFERROR(VLOOKUP(B73,RRHH!H:U,14,0),0)))/5*(IFERROR(VLOOKUP(B73,RRHH!H:W,15,0),0)+IFERROR(VLOOKUP(B73,RRHH!H:W,16,0),0)+IFERROR(VLOOKUP(B73,RRHH!H:X,17,0),0))/60*J73/N73,0)</f>
        <v>0</v>
      </c>
      <c r="Q73" s="36" t="str">
        <f t="shared" ref="Q73" si="48">+IF(R73="R",IFERROR((J73*50.1-P73)*K73,""),"")</f>
        <v/>
      </c>
      <c r="R73" t="str">
        <f>+IFERROR(VLOOKUP(H73,Diccionarios!O:P,2,0),"Act. No ident")</f>
        <v>Act. No ident</v>
      </c>
      <c r="S73" s="37" t="str">
        <f>+IFERROR(VLOOKUP(H73,Diccionarios!O:R,4,0),"No Encontrado")</f>
        <v>No Encontrado</v>
      </c>
    </row>
    <row r="74" spans="1:19" x14ac:dyDescent="0.25">
      <c r="A74" s="4"/>
      <c r="B74" s="1"/>
      <c r="C74" s="1"/>
      <c r="D74" s="1"/>
      <c r="E74" s="38" t="str">
        <f>+IFERROR(VLOOKUP(B74,RRHH!H:J,3,0),"RUN no encontrado en RRHH")</f>
        <v>RUN no encontrado en RRHH</v>
      </c>
      <c r="F74" s="38"/>
      <c r="G74" s="1"/>
      <c r="H74" s="38"/>
      <c r="I74" s="1"/>
      <c r="J74" s="1"/>
      <c r="K74" s="1"/>
      <c r="L74" s="38">
        <f>++SUMIFS(RRHH!$O:$O,RRHH!$H:$H,'Programación No Medica'!B74,RRHH!$L:$L,'Programación No Medica'!D74)</f>
        <v>0</v>
      </c>
      <c r="M74" s="31">
        <f t="shared" si="26"/>
        <v>0</v>
      </c>
      <c r="N74" s="38">
        <f>++SUMIF(RRHH!H:H,'Programación No Medica'!B74,RRHH!$O:$O)</f>
        <v>0</v>
      </c>
      <c r="O74" s="1">
        <f t="shared" si="37"/>
        <v>0</v>
      </c>
      <c r="P74" s="34">
        <f>IFERROR((IFERROR(VLOOKUP(B74,RRHH!H:U,11,0),0)+IFERROR(VLOOKUP(B74,RRHH!H:U,12,0),0)+IFERROR(VLOOKUP(B74,RRHH!H:U,13,0),0)+IFERROR(VLOOKUP(B74,RRHH!H:U,14,0),0))/5*J74+(251-(IFERROR(VLOOKUP(B74,RRHH!H:U,11,0),0)+IFERROR(VLOOKUP(B74,RRHH!H:U,12,0),0)+IFERROR(VLOOKUP(B74,RRHH!H:U,13,0),0)+IFERROR(VLOOKUP(B74,RRHH!H:U,14,0),0)))/5*(IFERROR(VLOOKUP(B74,RRHH!H:W,15,0),0)+IFERROR(VLOOKUP(B74,RRHH!H:W,16,0),0)+IFERROR(VLOOKUP(B74,RRHH!H:X,17,0),0))/60*J74/N74,0)</f>
        <v>0</v>
      </c>
      <c r="Q74" s="36" t="str">
        <f t="shared" si="27"/>
        <v/>
      </c>
      <c r="R74" t="str">
        <f>+IFERROR(VLOOKUP(H74,Diccionarios!O:P,2,0),"Act. No ident")</f>
        <v>Act. No ident</v>
      </c>
      <c r="S74" s="37" t="str">
        <f>+IFERROR(VLOOKUP(H74,Diccionarios!O:R,4,0),"No Encontrado")</f>
        <v>No Encontrado</v>
      </c>
    </row>
    <row r="75" spans="1:19" x14ac:dyDescent="0.25">
      <c r="A75" s="4"/>
      <c r="B75" s="1"/>
      <c r="C75" s="1"/>
      <c r="D75" s="1"/>
      <c r="E75" s="38" t="str">
        <f>+IFERROR(VLOOKUP(B75,RRHH!H:J,3,0),"RUN no encontrado en RRHH")</f>
        <v>RUN no encontrado en RRHH</v>
      </c>
      <c r="F75" s="38"/>
      <c r="G75" s="1"/>
      <c r="H75" s="38"/>
      <c r="I75" s="1"/>
      <c r="J75" s="1"/>
      <c r="K75" s="1"/>
      <c r="L75" s="38">
        <f>++SUMIFS(RRHH!$O:$O,RRHH!$H:$H,'Programación No Medica'!B75,RRHH!$L:$L,'Programación No Medica'!D75)</f>
        <v>0</v>
      </c>
      <c r="M75" s="31">
        <f t="shared" ref="M75" si="49">+IFERROR(J75/L75,0)</f>
        <v>0</v>
      </c>
      <c r="N75" s="38">
        <f>++SUMIF(RRHH!H:H,'Programación No Medica'!B75,RRHH!$O:$O)</f>
        <v>0</v>
      </c>
      <c r="O75" s="1">
        <f t="shared" si="37"/>
        <v>0</v>
      </c>
      <c r="P75" s="34">
        <f>IFERROR((IFERROR(VLOOKUP(B75,RRHH!H:U,11,0),0)+IFERROR(VLOOKUP(B75,RRHH!H:U,12,0),0)+IFERROR(VLOOKUP(B75,RRHH!H:U,13,0),0)+IFERROR(VLOOKUP(B75,RRHH!H:U,14,0),0))/5*J75+(251-(IFERROR(VLOOKUP(B75,RRHH!H:U,11,0),0)+IFERROR(VLOOKUP(B75,RRHH!H:U,12,0),0)+IFERROR(VLOOKUP(B75,RRHH!H:U,13,0),0)+IFERROR(VLOOKUP(B75,RRHH!H:U,14,0),0)))/5*(IFERROR(VLOOKUP(B75,RRHH!H:W,15,0),0)+IFERROR(VLOOKUP(B75,RRHH!H:W,16,0),0)+IFERROR(VLOOKUP(B75,RRHH!H:X,17,0),0))/60*J75/N75,0)</f>
        <v>0</v>
      </c>
      <c r="Q75" s="36" t="str">
        <f t="shared" ref="Q75" si="50">+IF(R75="R",IFERROR((J75*50.1-P75)*K75,""),"")</f>
        <v/>
      </c>
      <c r="R75" t="str">
        <f>+IFERROR(VLOOKUP(H75,Diccionarios!O:P,2,0),"Act. No ident")</f>
        <v>Act. No ident</v>
      </c>
      <c r="S75" s="37" t="str">
        <f>+IFERROR(VLOOKUP(H75,Diccionarios!O:R,4,0),"No Encontrado")</f>
        <v>No Encontrado</v>
      </c>
    </row>
    <row r="76" spans="1:19" x14ac:dyDescent="0.25">
      <c r="A76" s="4"/>
      <c r="B76" s="1"/>
      <c r="C76" s="1"/>
      <c r="D76" s="1"/>
      <c r="E76" s="38" t="str">
        <f>+IFERROR(VLOOKUP(B76,RRHH!H:J,3,0),"RUN no encontrado en RRHH")</f>
        <v>RUN no encontrado en RRHH</v>
      </c>
      <c r="F76" s="38"/>
      <c r="G76" s="1"/>
      <c r="H76" s="38"/>
      <c r="I76" s="1"/>
      <c r="J76" s="1"/>
      <c r="K76" s="1"/>
      <c r="L76" s="38">
        <f>++SUMIFS(RRHH!$O:$O,RRHH!$H:$H,'Programación No Medica'!B76,RRHH!$L:$L,'Programación No Medica'!D76)</f>
        <v>0</v>
      </c>
      <c r="M76" s="31">
        <f t="shared" si="26"/>
        <v>0</v>
      </c>
      <c r="N76" s="38">
        <f>++SUMIF(RRHH!H:H,'Programación No Medica'!B76,RRHH!$O:$O)</f>
        <v>0</v>
      </c>
      <c r="O76" s="1">
        <f t="shared" si="37"/>
        <v>0</v>
      </c>
      <c r="P76" s="34">
        <f>IFERROR((IFERROR(VLOOKUP(B76,RRHH!H:U,11,0),0)+IFERROR(VLOOKUP(B76,RRHH!H:U,12,0),0)+IFERROR(VLOOKUP(B76,RRHH!H:U,13,0),0)+IFERROR(VLOOKUP(B76,RRHH!H:U,14,0),0))/5*J76+(251-(IFERROR(VLOOKUP(B76,RRHH!H:U,11,0),0)+IFERROR(VLOOKUP(B76,RRHH!H:U,12,0),0)+IFERROR(VLOOKUP(B76,RRHH!H:U,13,0),0)+IFERROR(VLOOKUP(B76,RRHH!H:U,14,0),0)))/5*(IFERROR(VLOOKUP(B76,RRHH!H:W,15,0),0)+IFERROR(VLOOKUP(B76,RRHH!H:W,16,0),0)+IFERROR(VLOOKUP(B76,RRHH!H:X,17,0),0))/60*J76/N76,0)</f>
        <v>0</v>
      </c>
      <c r="Q76" s="36" t="str">
        <f t="shared" si="27"/>
        <v/>
      </c>
      <c r="R76" t="str">
        <f>+IFERROR(VLOOKUP(H76,Diccionarios!O:P,2,0),"Act. No ident")</f>
        <v>Act. No ident</v>
      </c>
      <c r="S76" s="37" t="str">
        <f>+IFERROR(VLOOKUP(H76,Diccionarios!O:R,4,0),"No Encontrado")</f>
        <v>No Encontrado</v>
      </c>
    </row>
    <row r="77" spans="1:19" x14ac:dyDescent="0.25">
      <c r="A77" s="4"/>
      <c r="B77" s="1"/>
      <c r="C77" s="1"/>
      <c r="D77" s="1"/>
      <c r="E77" s="38" t="str">
        <f>+IFERROR(VLOOKUP(B77,RRHH!H:J,3,0),"RUN no encontrado en RRHH")</f>
        <v>RUN no encontrado en RRHH</v>
      </c>
      <c r="F77" s="38"/>
      <c r="G77" s="1"/>
      <c r="H77" s="38"/>
      <c r="I77" s="1"/>
      <c r="J77" s="1"/>
      <c r="K77" s="1"/>
      <c r="L77" s="38">
        <f>++SUMIFS(RRHH!$O:$O,RRHH!$H:$H,'Programación No Medica'!B77,RRHH!$L:$L,'Programación No Medica'!D77)</f>
        <v>0</v>
      </c>
      <c r="M77" s="31">
        <f t="shared" si="26"/>
        <v>0</v>
      </c>
      <c r="N77" s="38">
        <f>++SUMIF(RRHH!H:H,'Programación No Medica'!B77,RRHH!$O:$O)</f>
        <v>0</v>
      </c>
      <c r="O77" s="1">
        <f t="shared" si="37"/>
        <v>0</v>
      </c>
      <c r="P77" s="34">
        <f>IFERROR((IFERROR(VLOOKUP(B77,RRHH!H:U,11,0),0)+IFERROR(VLOOKUP(B77,RRHH!H:U,12,0),0)+IFERROR(VLOOKUP(B77,RRHH!H:U,13,0),0)+IFERROR(VLOOKUP(B77,RRHH!H:U,14,0),0))/5*J77+(251-(IFERROR(VLOOKUP(B77,RRHH!H:U,11,0),0)+IFERROR(VLOOKUP(B77,RRHH!H:U,12,0),0)+IFERROR(VLOOKUP(B77,RRHH!H:U,13,0),0)+IFERROR(VLOOKUP(B77,RRHH!H:U,14,0),0)))/5*(IFERROR(VLOOKUP(B77,RRHH!H:W,15,0),0)+IFERROR(VLOOKUP(B77,RRHH!H:W,16,0),0)+IFERROR(VLOOKUP(B77,RRHH!H:X,17,0),0))/60*J77/N77,0)</f>
        <v>0</v>
      </c>
      <c r="Q77" s="36" t="str">
        <f t="shared" si="27"/>
        <v/>
      </c>
      <c r="R77" t="str">
        <f>+IFERROR(VLOOKUP(H77,Diccionarios!O:P,2,0),"Act. No ident")</f>
        <v>Act. No ident</v>
      </c>
      <c r="S77" s="37" t="str">
        <f>+IFERROR(VLOOKUP(H77,Diccionarios!O:R,4,0),"No Encontrado")</f>
        <v>No Encontrado</v>
      </c>
    </row>
    <row r="78" spans="1:19" x14ac:dyDescent="0.25">
      <c r="A78" s="4"/>
      <c r="B78" s="1"/>
      <c r="C78" s="1"/>
      <c r="D78" s="1"/>
      <c r="E78" s="38" t="str">
        <f>+IFERROR(VLOOKUP(B78,RRHH!H:J,3,0),"RUN no encontrado en RRHH")</f>
        <v>RUN no encontrado en RRHH</v>
      </c>
      <c r="F78" s="38"/>
      <c r="G78" s="1"/>
      <c r="H78" s="38"/>
      <c r="I78" s="1"/>
      <c r="J78" s="1"/>
      <c r="K78" s="1"/>
      <c r="L78" s="38">
        <f>++SUMIFS(RRHH!$O:$O,RRHH!$H:$H,'Programación No Medica'!B78,RRHH!$L:$L,'Programación No Medica'!D78)</f>
        <v>0</v>
      </c>
      <c r="M78" s="31">
        <f t="shared" si="26"/>
        <v>0</v>
      </c>
      <c r="N78" s="38">
        <f>++SUMIF(RRHH!H:H,'Programación No Medica'!B78,RRHH!$O:$O)</f>
        <v>0</v>
      </c>
      <c r="O78" s="1">
        <f t="shared" si="37"/>
        <v>0</v>
      </c>
      <c r="P78" s="34">
        <f>IFERROR((IFERROR(VLOOKUP(B78,RRHH!H:U,11,0),0)+IFERROR(VLOOKUP(B78,RRHH!H:U,12,0),0)+IFERROR(VLOOKUP(B78,RRHH!H:U,13,0),0)+IFERROR(VLOOKUP(B78,RRHH!H:U,14,0),0))/5*J78+(251-(IFERROR(VLOOKUP(B78,RRHH!H:U,11,0),0)+IFERROR(VLOOKUP(B78,RRHH!H:U,12,0),0)+IFERROR(VLOOKUP(B78,RRHH!H:U,13,0),0)+IFERROR(VLOOKUP(B78,RRHH!H:U,14,0),0)))/5*(IFERROR(VLOOKUP(B78,RRHH!H:W,15,0),0)+IFERROR(VLOOKUP(B78,RRHH!H:W,16,0),0)+IFERROR(VLOOKUP(B78,RRHH!H:X,17,0),0))/60*J78/N78,0)</f>
        <v>0</v>
      </c>
      <c r="Q78" s="36" t="str">
        <f t="shared" si="27"/>
        <v/>
      </c>
      <c r="R78" t="str">
        <f>+IFERROR(VLOOKUP(H78,Diccionarios!O:P,2,0),"Act. No ident")</f>
        <v>Act. No ident</v>
      </c>
      <c r="S78" s="37" t="str">
        <f>+IFERROR(VLOOKUP(H78,Diccionarios!O:R,4,0),"No Encontrado")</f>
        <v>No Encontrado</v>
      </c>
    </row>
    <row r="79" spans="1:19" x14ac:dyDescent="0.25">
      <c r="A79" s="4"/>
      <c r="B79" s="1"/>
      <c r="C79" s="1"/>
      <c r="D79" s="1"/>
      <c r="E79" s="38" t="str">
        <f>+IFERROR(VLOOKUP(B79,RRHH!H:J,3,0),"RUN no encontrado en RRHH")</f>
        <v>RUN no encontrado en RRHH</v>
      </c>
      <c r="F79" s="38"/>
      <c r="G79" s="1"/>
      <c r="H79" s="38"/>
      <c r="I79" s="1"/>
      <c r="J79" s="1"/>
      <c r="K79" s="1"/>
      <c r="L79" s="38">
        <f>++SUMIFS(RRHH!$O:$O,RRHH!$H:$H,'Programación No Medica'!B79,RRHH!$L:$L,'Programación No Medica'!D79)</f>
        <v>0</v>
      </c>
      <c r="M79" s="31">
        <f t="shared" si="26"/>
        <v>0</v>
      </c>
      <c r="N79" s="38">
        <f>++SUMIF(RRHH!H:H,'Programación No Medica'!B79,RRHH!$O:$O)</f>
        <v>0</v>
      </c>
      <c r="O79" s="1">
        <f t="shared" si="37"/>
        <v>0</v>
      </c>
      <c r="P79" s="34">
        <f>IFERROR((IFERROR(VLOOKUP(B79,RRHH!H:U,11,0),0)+IFERROR(VLOOKUP(B79,RRHH!H:U,12,0),0)+IFERROR(VLOOKUP(B79,RRHH!H:U,13,0),0)+IFERROR(VLOOKUP(B79,RRHH!H:U,14,0),0))/5*J79+(251-(IFERROR(VLOOKUP(B79,RRHH!H:U,11,0),0)+IFERROR(VLOOKUP(B79,RRHH!H:U,12,0),0)+IFERROR(VLOOKUP(B79,RRHH!H:U,13,0),0)+IFERROR(VLOOKUP(B79,RRHH!H:U,14,0),0)))/5*(IFERROR(VLOOKUP(B79,RRHH!H:W,15,0),0)+IFERROR(VLOOKUP(B79,RRHH!H:W,16,0),0)+IFERROR(VLOOKUP(B79,RRHH!H:X,17,0),0))/60*J79/N79,0)</f>
        <v>0</v>
      </c>
      <c r="Q79" s="36" t="str">
        <f t="shared" si="27"/>
        <v/>
      </c>
      <c r="R79" t="str">
        <f>+IFERROR(VLOOKUP(H79,Diccionarios!O:P,2,0),"Act. No ident")</f>
        <v>Act. No ident</v>
      </c>
      <c r="S79" s="37" t="str">
        <f>+IFERROR(VLOOKUP(H79,Diccionarios!O:R,4,0),"No Encontrado")</f>
        <v>No Encontrado</v>
      </c>
    </row>
    <row r="80" spans="1:19" x14ac:dyDescent="0.25">
      <c r="A80" s="4"/>
      <c r="B80" s="1"/>
      <c r="C80" s="1"/>
      <c r="D80" s="1"/>
      <c r="E80" s="38" t="str">
        <f>+IFERROR(VLOOKUP(B80,RRHH!H:J,3,0),"RUN no encontrado en RRHH")</f>
        <v>RUN no encontrado en RRHH</v>
      </c>
      <c r="F80" s="38"/>
      <c r="G80" s="1"/>
      <c r="H80" s="38"/>
      <c r="I80" s="1"/>
      <c r="J80" s="1"/>
      <c r="K80" s="1"/>
      <c r="L80" s="38">
        <f>++SUMIFS(RRHH!$O:$O,RRHH!$H:$H,'Programación No Medica'!B80,RRHH!$L:$L,'Programación No Medica'!D80)</f>
        <v>0</v>
      </c>
      <c r="M80" s="31">
        <f t="shared" ref="M80:M81" si="51">+IFERROR(J80/L80,0)</f>
        <v>0</v>
      </c>
      <c r="N80" s="38">
        <f>++SUMIF(RRHH!H:H,'Programación No Medica'!B80,RRHH!$O:$O)</f>
        <v>0</v>
      </c>
      <c r="O80" s="1">
        <f t="shared" si="37"/>
        <v>0</v>
      </c>
      <c r="P80" s="34">
        <f>IFERROR((IFERROR(VLOOKUP(B80,RRHH!H:U,11,0),0)+IFERROR(VLOOKUP(B80,RRHH!H:U,12,0),0)+IFERROR(VLOOKUP(B80,RRHH!H:U,13,0),0)+IFERROR(VLOOKUP(B80,RRHH!H:U,14,0),0))/5*J80+(251-(IFERROR(VLOOKUP(B80,RRHH!H:U,11,0),0)+IFERROR(VLOOKUP(B80,RRHH!H:U,12,0),0)+IFERROR(VLOOKUP(B80,RRHH!H:U,13,0),0)+IFERROR(VLOOKUP(B80,RRHH!H:U,14,0),0)))/5*(IFERROR(VLOOKUP(B80,RRHH!H:W,15,0),0)+IFERROR(VLOOKUP(B80,RRHH!H:W,16,0),0)+IFERROR(VLOOKUP(B80,RRHH!H:X,17,0),0))/60*J80/N80,0)</f>
        <v>0</v>
      </c>
      <c r="Q80" s="36" t="str">
        <f t="shared" ref="Q80:Q81" si="52">+IF(R80="R",IFERROR((J80*50.1-P80)*K80,""),"")</f>
        <v/>
      </c>
      <c r="R80" t="str">
        <f>+IFERROR(VLOOKUP(H80,Diccionarios!O:P,2,0),"Act. No ident")</f>
        <v>Act. No ident</v>
      </c>
      <c r="S80" s="37" t="str">
        <f>+IFERROR(VLOOKUP(H80,Diccionarios!O:R,4,0),"No Encontrado")</f>
        <v>No Encontrado</v>
      </c>
    </row>
    <row r="81" spans="1:19" x14ac:dyDescent="0.25">
      <c r="A81" s="4"/>
      <c r="B81" s="1"/>
      <c r="C81" s="1"/>
      <c r="D81" s="1"/>
      <c r="E81" s="38" t="str">
        <f>+IFERROR(VLOOKUP(B81,RRHH!H:J,3,0),"RUN no encontrado en RRHH")</f>
        <v>RUN no encontrado en RRHH</v>
      </c>
      <c r="F81" s="38"/>
      <c r="G81" s="1"/>
      <c r="H81" s="38"/>
      <c r="I81" s="1"/>
      <c r="J81" s="1"/>
      <c r="K81" s="1"/>
      <c r="L81" s="38">
        <f>++SUMIFS(RRHH!$O:$O,RRHH!$H:$H,'Programación No Medica'!B81,RRHH!$L:$L,'Programación No Medica'!D81)</f>
        <v>0</v>
      </c>
      <c r="M81" s="31">
        <f t="shared" si="51"/>
        <v>0</v>
      </c>
      <c r="N81" s="38">
        <f>++SUMIF(RRHH!H:H,'Programación No Medica'!B81,RRHH!$O:$O)</f>
        <v>0</v>
      </c>
      <c r="O81" s="1">
        <f t="shared" si="37"/>
        <v>0</v>
      </c>
      <c r="P81" s="34">
        <f>IFERROR((IFERROR(VLOOKUP(B81,RRHH!H:U,11,0),0)+IFERROR(VLOOKUP(B81,RRHH!H:U,12,0),0)+IFERROR(VLOOKUP(B81,RRHH!H:U,13,0),0)+IFERROR(VLOOKUP(B81,RRHH!H:U,14,0),0))/5*J81+(251-(IFERROR(VLOOKUP(B81,RRHH!H:U,11,0),0)+IFERROR(VLOOKUP(B81,RRHH!H:U,12,0),0)+IFERROR(VLOOKUP(B81,RRHH!H:U,13,0),0)+IFERROR(VLOOKUP(B81,RRHH!H:U,14,0),0)))/5*(IFERROR(VLOOKUP(B81,RRHH!H:W,15,0),0)+IFERROR(VLOOKUP(B81,RRHH!H:W,16,0),0)+IFERROR(VLOOKUP(B81,RRHH!H:X,17,0),0))/60*J81/N81,0)</f>
        <v>0</v>
      </c>
      <c r="Q81" s="36" t="str">
        <f t="shared" si="52"/>
        <v/>
      </c>
      <c r="R81" t="str">
        <f>+IFERROR(VLOOKUP(H81,Diccionarios!O:P,2,0),"Act. No ident")</f>
        <v>Act. No ident</v>
      </c>
      <c r="S81" s="37" t="str">
        <f>+IFERROR(VLOOKUP(H81,Diccionarios!O:R,4,0),"No Encontrado")</f>
        <v>No Encontrado</v>
      </c>
    </row>
    <row r="82" spans="1:19" x14ac:dyDescent="0.25">
      <c r="A82" s="4"/>
      <c r="B82" s="1"/>
      <c r="C82" s="1"/>
      <c r="D82" s="1"/>
      <c r="E82" s="38" t="str">
        <f>+IFERROR(VLOOKUP(B82,RRHH!H:J,3,0),"RUN no encontrado en RRHH")</f>
        <v>RUN no encontrado en RRHH</v>
      </c>
      <c r="F82" s="38"/>
      <c r="G82" s="1"/>
      <c r="H82" s="38"/>
      <c r="I82" s="1"/>
      <c r="J82" s="1"/>
      <c r="K82" s="1"/>
      <c r="L82" s="38">
        <f>++SUMIFS(RRHH!$O:$O,RRHH!$H:$H,'Programación No Medica'!B82,RRHH!$L:$L,'Programación No Medica'!D82)</f>
        <v>0</v>
      </c>
      <c r="M82" s="31">
        <f t="shared" ref="M82" si="53">+IFERROR(J82/L82,0)</f>
        <v>0</v>
      </c>
      <c r="N82" s="38">
        <f>++SUMIF(RRHH!H:H,'Programación No Medica'!B82,RRHH!$O:$O)</f>
        <v>0</v>
      </c>
      <c r="O82" s="1">
        <f t="shared" si="37"/>
        <v>0</v>
      </c>
      <c r="P82" s="34">
        <f>IFERROR((IFERROR(VLOOKUP(B82,RRHH!H:U,11,0),0)+IFERROR(VLOOKUP(B82,RRHH!H:U,12,0),0)+IFERROR(VLOOKUP(B82,RRHH!H:U,13,0),0)+IFERROR(VLOOKUP(B82,RRHH!H:U,14,0),0))/5*J82+(251-(IFERROR(VLOOKUP(B82,RRHH!H:U,11,0),0)+IFERROR(VLOOKUP(B82,RRHH!H:U,12,0),0)+IFERROR(VLOOKUP(B82,RRHH!H:U,13,0),0)+IFERROR(VLOOKUP(B82,RRHH!H:U,14,0),0)))/5*(IFERROR(VLOOKUP(B82,RRHH!H:W,15,0),0)+IFERROR(VLOOKUP(B82,RRHH!H:W,16,0),0)+IFERROR(VLOOKUP(B82,RRHH!H:X,17,0),0))/60*J82/N82,0)</f>
        <v>0</v>
      </c>
      <c r="Q82" s="36" t="str">
        <f t="shared" ref="Q82" si="54">+IF(R82="R",IFERROR((J82*50.1-P82)*K82,""),"")</f>
        <v/>
      </c>
      <c r="R82" t="str">
        <f>+IFERROR(VLOOKUP(H82,Diccionarios!O:P,2,0),"Act. No ident")</f>
        <v>Act. No ident</v>
      </c>
      <c r="S82" s="37" t="str">
        <f>+IFERROR(VLOOKUP(H82,Diccionarios!O:R,4,0),"No Encontrado")</f>
        <v>No Encontrado</v>
      </c>
    </row>
    <row r="83" spans="1:19" x14ac:dyDescent="0.25">
      <c r="A83" s="4"/>
      <c r="B83" s="1"/>
      <c r="C83" s="1"/>
      <c r="D83" s="1"/>
      <c r="E83" s="38" t="str">
        <f>+IFERROR(VLOOKUP(B83,RRHH!H:J,3,0),"RUN no encontrado en RRHH")</f>
        <v>RUN no encontrado en RRHH</v>
      </c>
      <c r="F83" s="38"/>
      <c r="G83" s="1"/>
      <c r="H83" s="38"/>
      <c r="I83" s="1"/>
      <c r="J83" s="79"/>
      <c r="K83" s="1"/>
      <c r="L83" s="38">
        <f>++SUMIFS(RRHH!$O:$O,RRHH!$H:$H,'Programación No Medica'!B83,RRHH!$L:$L,'Programación No Medica'!D83)</f>
        <v>0</v>
      </c>
      <c r="M83" s="31">
        <f t="shared" si="26"/>
        <v>0</v>
      </c>
      <c r="N83" s="38">
        <f>++SUMIF(RRHH!H:H,'Programación No Medica'!B83,RRHH!$O:$O)</f>
        <v>0</v>
      </c>
      <c r="O83" s="1">
        <f t="shared" si="37"/>
        <v>0</v>
      </c>
      <c r="P83" s="34">
        <f>IFERROR((IFERROR(VLOOKUP(B83,RRHH!H:U,11,0),0)+IFERROR(VLOOKUP(B83,RRHH!H:U,12,0),0)+IFERROR(VLOOKUP(B83,RRHH!H:U,13,0),0)+IFERROR(VLOOKUP(B83,RRHH!H:U,14,0),0))/5*J83+(251-(IFERROR(VLOOKUP(B83,RRHH!H:U,11,0),0)+IFERROR(VLOOKUP(B83,RRHH!H:U,12,0),0)+IFERROR(VLOOKUP(B83,RRHH!H:U,13,0),0)+IFERROR(VLOOKUP(B83,RRHH!H:U,14,0),0)))/5*(IFERROR(VLOOKUP(B83,RRHH!H:W,15,0),0)+IFERROR(VLOOKUP(B83,RRHH!H:W,16,0),0)+IFERROR(VLOOKUP(B83,RRHH!H:X,17,0),0))/60*J83/N83,0)</f>
        <v>0</v>
      </c>
      <c r="Q83" s="36" t="str">
        <f t="shared" ref="Q83:Q103" si="55">+IF(R83="R",IFERROR((J83*50.1-P83)*K83,""),"")</f>
        <v/>
      </c>
      <c r="R83" t="str">
        <f>+IFERROR(VLOOKUP(H83,Diccionarios!O:P,2,0),"Act. No ident")</f>
        <v>Act. No ident</v>
      </c>
      <c r="S83" s="37" t="str">
        <f>+IFERROR(VLOOKUP(H83,Diccionarios!O:R,4,0),"No Encontrado")</f>
        <v>No Encontrado</v>
      </c>
    </row>
    <row r="84" spans="1:19" x14ac:dyDescent="0.25">
      <c r="A84" s="4"/>
      <c r="B84" s="1"/>
      <c r="C84" s="1"/>
      <c r="D84" s="1"/>
      <c r="E84" s="38" t="str">
        <f>+IFERROR(VLOOKUP(B84,RRHH!H:J,3,0),"RUN no encontrado en RRHH")</f>
        <v>RUN no encontrado en RRHH</v>
      </c>
      <c r="F84" s="38"/>
      <c r="G84" s="1"/>
      <c r="H84" s="38"/>
      <c r="I84" s="1"/>
      <c r="J84" s="79"/>
      <c r="K84" s="1"/>
      <c r="L84" s="38">
        <f>++SUMIFS(RRHH!$O:$O,RRHH!$H:$H,'Programación No Medica'!B84,RRHH!$L:$L,'Programación No Medica'!D84)</f>
        <v>0</v>
      </c>
      <c r="M84" s="31">
        <f t="shared" si="26"/>
        <v>0</v>
      </c>
      <c r="N84" s="38">
        <f>++SUMIF(RRHH!H:H,'Programación No Medica'!B84,RRHH!$O:$O)</f>
        <v>0</v>
      </c>
      <c r="O84" s="1">
        <f t="shared" si="37"/>
        <v>0</v>
      </c>
      <c r="P84" s="34">
        <f>IFERROR((IFERROR(VLOOKUP(B84,RRHH!H:U,11,0),0)+IFERROR(VLOOKUP(B84,RRHH!H:U,12,0),0)+IFERROR(VLOOKUP(B84,RRHH!H:U,13,0),0)+IFERROR(VLOOKUP(B84,RRHH!H:U,14,0),0))/5*J84+(251-(IFERROR(VLOOKUP(B84,RRHH!H:U,11,0),0)+IFERROR(VLOOKUP(B84,RRHH!H:U,12,0),0)+IFERROR(VLOOKUP(B84,RRHH!H:U,13,0),0)+IFERROR(VLOOKUP(B84,RRHH!H:U,14,0),0)))/5*(IFERROR(VLOOKUP(B84,RRHH!H:W,15,0),0)+IFERROR(VLOOKUP(B84,RRHH!H:W,16,0),0)+IFERROR(VLOOKUP(B84,RRHH!H:X,17,0),0))/60*J84/N84,0)</f>
        <v>0</v>
      </c>
      <c r="Q84" s="36" t="str">
        <f t="shared" si="55"/>
        <v/>
      </c>
      <c r="R84" t="str">
        <f>+IFERROR(VLOOKUP(H84,Diccionarios!O:P,2,0),"Act. No ident")</f>
        <v>Act. No ident</v>
      </c>
      <c r="S84" s="37" t="str">
        <f>+IFERROR(VLOOKUP(H84,Diccionarios!O:R,4,0),"No Encontrado")</f>
        <v>No Encontrado</v>
      </c>
    </row>
    <row r="85" spans="1:19" x14ac:dyDescent="0.25">
      <c r="A85" s="4"/>
      <c r="B85" s="1"/>
      <c r="C85" s="1"/>
      <c r="D85" s="1"/>
      <c r="E85" s="38" t="str">
        <f>+IFERROR(VLOOKUP(B85,RRHH!H:J,3,0),"RUN no encontrado en RRHH")</f>
        <v>RUN no encontrado en RRHH</v>
      </c>
      <c r="F85" s="38"/>
      <c r="G85" s="1"/>
      <c r="H85" s="38"/>
      <c r="I85" s="1"/>
      <c r="J85" s="79"/>
      <c r="K85" s="1"/>
      <c r="L85" s="38">
        <f>++SUMIFS(RRHH!$O:$O,RRHH!$H:$H,'Programación No Medica'!B85,RRHH!$L:$L,'Programación No Medica'!D85)</f>
        <v>0</v>
      </c>
      <c r="M85" s="31">
        <f t="shared" si="26"/>
        <v>0</v>
      </c>
      <c r="N85" s="38">
        <f>++SUMIF(RRHH!H:H,'Programación No Medica'!B85,RRHH!$O:$O)</f>
        <v>0</v>
      </c>
      <c r="O85" s="1">
        <f t="shared" si="37"/>
        <v>0</v>
      </c>
      <c r="P85" s="34">
        <f>IFERROR((IFERROR(VLOOKUP(B85,RRHH!H:U,11,0),0)+IFERROR(VLOOKUP(B85,RRHH!H:U,12,0),0)+IFERROR(VLOOKUP(B85,RRHH!H:U,13,0),0)+IFERROR(VLOOKUP(B85,RRHH!H:U,14,0),0))/5*J85+(251-(IFERROR(VLOOKUP(B85,RRHH!H:U,11,0),0)+IFERROR(VLOOKUP(B85,RRHH!H:U,12,0),0)+IFERROR(VLOOKUP(B85,RRHH!H:U,13,0),0)+IFERROR(VLOOKUP(B85,RRHH!H:U,14,0),0)))/5*(IFERROR(VLOOKUP(B85,RRHH!H:W,15,0),0)+IFERROR(VLOOKUP(B85,RRHH!H:W,16,0),0)+IFERROR(VLOOKUP(B85,RRHH!H:X,17,0),0))/60*J85/N85,0)</f>
        <v>0</v>
      </c>
      <c r="Q85" s="36" t="str">
        <f t="shared" si="55"/>
        <v/>
      </c>
      <c r="R85" t="str">
        <f>+IFERROR(VLOOKUP(H85,Diccionarios!O:P,2,0),"Act. No ident")</f>
        <v>Act. No ident</v>
      </c>
      <c r="S85" s="37" t="str">
        <f>+IFERROR(VLOOKUP(H85,Diccionarios!O:R,4,0),"No Encontrado")</f>
        <v>No Encontrado</v>
      </c>
    </row>
    <row r="86" spans="1:19" x14ac:dyDescent="0.25">
      <c r="A86" s="4"/>
      <c r="B86" s="1"/>
      <c r="C86" s="1"/>
      <c r="D86" s="1"/>
      <c r="E86" s="38" t="str">
        <f>+IFERROR(VLOOKUP(B86,RRHH!H:J,3,0),"RUN no encontrado en RRHH")</f>
        <v>RUN no encontrado en RRHH</v>
      </c>
      <c r="F86" s="38"/>
      <c r="G86" s="1"/>
      <c r="H86" s="38"/>
      <c r="I86" s="1"/>
      <c r="J86" s="79"/>
      <c r="K86" s="1"/>
      <c r="L86" s="38">
        <f>++SUMIFS(RRHH!$O:$O,RRHH!$H:$H,'Programación No Medica'!B86,RRHH!$L:$L,'Programación No Medica'!D86)</f>
        <v>0</v>
      </c>
      <c r="M86" s="31">
        <f t="shared" si="26"/>
        <v>0</v>
      </c>
      <c r="N86" s="38">
        <f>++SUMIF(RRHH!H:H,'Programación No Medica'!B86,RRHH!$O:$O)</f>
        <v>0</v>
      </c>
      <c r="O86" s="1">
        <f t="shared" si="37"/>
        <v>0</v>
      </c>
      <c r="P86" s="34">
        <f>IFERROR((IFERROR(VLOOKUP(B86,RRHH!H:U,11,0),0)+IFERROR(VLOOKUP(B86,RRHH!H:U,12,0),0)+IFERROR(VLOOKUP(B86,RRHH!H:U,13,0),0)+IFERROR(VLOOKUP(B86,RRHH!H:U,14,0),0))/5*J86+(251-(IFERROR(VLOOKUP(B86,RRHH!H:U,11,0),0)+IFERROR(VLOOKUP(B86,RRHH!H:U,12,0),0)+IFERROR(VLOOKUP(B86,RRHH!H:U,13,0),0)+IFERROR(VLOOKUP(B86,RRHH!H:U,14,0),0)))/5*(IFERROR(VLOOKUP(B86,RRHH!H:W,15,0),0)+IFERROR(VLOOKUP(B86,RRHH!H:W,16,0),0)+IFERROR(VLOOKUP(B86,RRHH!H:X,17,0),0))/60*J86/N86,0)</f>
        <v>0</v>
      </c>
      <c r="Q86" s="36" t="str">
        <f t="shared" si="55"/>
        <v/>
      </c>
      <c r="R86" t="str">
        <f>+IFERROR(VLOOKUP(H86,Diccionarios!O:P,2,0),"Act. No ident")</f>
        <v>Act. No ident</v>
      </c>
      <c r="S86" s="37" t="str">
        <f>+IFERROR(VLOOKUP(H86,Diccionarios!O:R,4,0),"No Encontrado")</f>
        <v>No Encontrado</v>
      </c>
    </row>
    <row r="87" spans="1:19" x14ac:dyDescent="0.25">
      <c r="A87" s="4"/>
      <c r="B87" s="1"/>
      <c r="C87" s="1"/>
      <c r="D87" s="1"/>
      <c r="E87" s="38" t="str">
        <f>+IFERROR(VLOOKUP(B87,RRHH!H:J,3,0),"RUN no encontrado en RRHH")</f>
        <v>RUN no encontrado en RRHH</v>
      </c>
      <c r="F87" s="38"/>
      <c r="G87" s="1"/>
      <c r="H87" s="38"/>
      <c r="I87" s="1"/>
      <c r="J87" s="79"/>
      <c r="K87" s="1"/>
      <c r="L87" s="38">
        <f>++SUMIFS(RRHH!$O:$O,RRHH!$H:$H,'Programación No Medica'!B87,RRHH!$L:$L,'Programación No Medica'!D87)</f>
        <v>0</v>
      </c>
      <c r="M87" s="31">
        <f t="shared" si="26"/>
        <v>0</v>
      </c>
      <c r="N87" s="38">
        <f>++SUMIF(RRHH!H:H,'Programación No Medica'!B87,RRHH!$O:$O)</f>
        <v>0</v>
      </c>
      <c r="O87" s="1">
        <f t="shared" si="37"/>
        <v>0</v>
      </c>
      <c r="P87" s="34">
        <f>IFERROR((IFERROR(VLOOKUP(B87,RRHH!H:U,11,0),0)+IFERROR(VLOOKUP(B87,RRHH!H:U,12,0),0)+IFERROR(VLOOKUP(B87,RRHH!H:U,13,0),0)+IFERROR(VLOOKUP(B87,RRHH!H:U,14,0),0))/5*J87+(251-(IFERROR(VLOOKUP(B87,RRHH!H:U,11,0),0)+IFERROR(VLOOKUP(B87,RRHH!H:U,12,0),0)+IFERROR(VLOOKUP(B87,RRHH!H:U,13,0),0)+IFERROR(VLOOKUP(B87,RRHH!H:U,14,0),0)))/5*(IFERROR(VLOOKUP(B87,RRHH!H:W,15,0),0)+IFERROR(VLOOKUP(B87,RRHH!H:W,16,0),0)+IFERROR(VLOOKUP(B87,RRHH!H:X,17,0),0))/60*J87/N87,0)</f>
        <v>0</v>
      </c>
      <c r="Q87" s="36" t="str">
        <f t="shared" si="55"/>
        <v/>
      </c>
      <c r="R87" t="str">
        <f>+IFERROR(VLOOKUP(H87,Diccionarios!O:P,2,0),"Act. No ident")</f>
        <v>Act. No ident</v>
      </c>
      <c r="S87" s="37" t="str">
        <f>+IFERROR(VLOOKUP(H87,Diccionarios!O:R,4,0),"No Encontrado")</f>
        <v>No Encontrado</v>
      </c>
    </row>
    <row r="88" spans="1:19" x14ac:dyDescent="0.25">
      <c r="A88" s="4"/>
      <c r="B88" s="1"/>
      <c r="C88" s="1"/>
      <c r="D88" s="1"/>
      <c r="E88" s="38" t="str">
        <f>+IFERROR(VLOOKUP(B88,RRHH!H:J,3,0),"RUN no encontrado en RRHH")</f>
        <v>RUN no encontrado en RRHH</v>
      </c>
      <c r="F88" s="38"/>
      <c r="G88" s="1"/>
      <c r="H88" s="38"/>
      <c r="I88" s="1"/>
      <c r="J88" s="79"/>
      <c r="K88" s="1"/>
      <c r="L88" s="38">
        <f>++SUMIFS(RRHH!$O:$O,RRHH!$H:$H,'Programación No Medica'!B88,RRHH!$L:$L,'Programación No Medica'!D88)</f>
        <v>0</v>
      </c>
      <c r="M88" s="31">
        <f t="shared" si="26"/>
        <v>0</v>
      </c>
      <c r="N88" s="38">
        <f>++SUMIF(RRHH!H:H,'Programación No Medica'!B88,RRHH!$O:$O)</f>
        <v>0</v>
      </c>
      <c r="O88" s="1">
        <f t="shared" si="37"/>
        <v>0</v>
      </c>
      <c r="P88" s="34">
        <f>IFERROR((IFERROR(VLOOKUP(B88,RRHH!H:U,11,0),0)+IFERROR(VLOOKUP(B88,RRHH!H:U,12,0),0)+IFERROR(VLOOKUP(B88,RRHH!H:U,13,0),0)+IFERROR(VLOOKUP(B88,RRHH!H:U,14,0),0))/5*J88+(251-(IFERROR(VLOOKUP(B88,RRHH!H:U,11,0),0)+IFERROR(VLOOKUP(B88,RRHH!H:U,12,0),0)+IFERROR(VLOOKUP(B88,RRHH!H:U,13,0),0)+IFERROR(VLOOKUP(B88,RRHH!H:U,14,0),0)))/5*(IFERROR(VLOOKUP(B88,RRHH!H:W,15,0),0)+IFERROR(VLOOKUP(B88,RRHH!H:W,16,0),0)+IFERROR(VLOOKUP(B88,RRHH!H:X,17,0),0))/60*J88/N88,0)</f>
        <v>0</v>
      </c>
      <c r="Q88" s="36" t="str">
        <f t="shared" si="55"/>
        <v/>
      </c>
      <c r="R88" t="str">
        <f>+IFERROR(VLOOKUP(H88,Diccionarios!O:P,2,0),"Act. No ident")</f>
        <v>Act. No ident</v>
      </c>
      <c r="S88" s="37" t="str">
        <f>+IFERROR(VLOOKUP(H88,Diccionarios!O:R,4,0),"No Encontrado")</f>
        <v>No Encontrado</v>
      </c>
    </row>
    <row r="89" spans="1:19" x14ac:dyDescent="0.25">
      <c r="A89" s="4"/>
      <c r="B89" s="1"/>
      <c r="C89" s="1"/>
      <c r="D89" s="1"/>
      <c r="E89" s="38" t="str">
        <f>+IFERROR(VLOOKUP(B89,RRHH!H:J,3,0),"RUN no encontrado en RRHH")</f>
        <v>RUN no encontrado en RRHH</v>
      </c>
      <c r="F89" s="38"/>
      <c r="G89" s="1"/>
      <c r="H89" s="38"/>
      <c r="I89" s="1"/>
      <c r="J89" s="1"/>
      <c r="K89" s="1"/>
      <c r="L89" s="38">
        <f>++SUMIFS(RRHH!$O:$O,RRHH!$H:$H,'Programación No Medica'!B89,RRHH!$L:$L,'Programación No Medica'!D89)</f>
        <v>0</v>
      </c>
      <c r="M89" s="31">
        <f t="shared" ref="M89:M97" si="56">+IFERROR(J89/L89,0)</f>
        <v>0</v>
      </c>
      <c r="N89" s="38">
        <f>++SUMIF(RRHH!H:H,'Programación No Medica'!B89,RRHH!$O:$O)</f>
        <v>0</v>
      </c>
      <c r="O89" s="1">
        <f t="shared" si="37"/>
        <v>0</v>
      </c>
      <c r="P89" s="34">
        <f>IFERROR((IFERROR(VLOOKUP(B89,RRHH!H:U,11,0),0)+IFERROR(VLOOKUP(B89,RRHH!H:U,12,0),0)+IFERROR(VLOOKUP(B89,RRHH!H:U,13,0),0)+IFERROR(VLOOKUP(B89,RRHH!H:U,14,0),0))/5*J89+(251-(IFERROR(VLOOKUP(B89,RRHH!H:U,11,0),0)+IFERROR(VLOOKUP(B89,RRHH!H:U,12,0),0)+IFERROR(VLOOKUP(B89,RRHH!H:U,13,0),0)+IFERROR(VLOOKUP(B89,RRHH!H:U,14,0),0)))/5*(IFERROR(VLOOKUP(B89,RRHH!H:W,15,0),0)+IFERROR(VLOOKUP(B89,RRHH!H:W,16,0),0)+IFERROR(VLOOKUP(B89,RRHH!H:X,17,0),0))/60*J89/N89,0)</f>
        <v>0</v>
      </c>
      <c r="Q89" s="36" t="str">
        <f t="shared" si="55"/>
        <v/>
      </c>
      <c r="R89" t="str">
        <f>+IFERROR(VLOOKUP(H89,Diccionarios!O:P,2,0),"Act. No ident")</f>
        <v>Act. No ident</v>
      </c>
      <c r="S89" s="37" t="str">
        <f>+IFERROR(VLOOKUP(H89,Diccionarios!O:R,4,0),"No Encontrado")</f>
        <v>No Encontrado</v>
      </c>
    </row>
    <row r="90" spans="1:19" x14ac:dyDescent="0.25">
      <c r="A90" s="4"/>
      <c r="B90" s="1"/>
      <c r="C90" s="1"/>
      <c r="D90" s="1"/>
      <c r="E90" s="38" t="str">
        <f>+IFERROR(VLOOKUP(B90,RRHH!H:J,3,0),"RUN no encontrado en RRHH")</f>
        <v>RUN no encontrado en RRHH</v>
      </c>
      <c r="F90" s="38"/>
      <c r="G90" s="1"/>
      <c r="H90" s="38"/>
      <c r="I90" s="1"/>
      <c r="J90" s="1"/>
      <c r="K90" s="1"/>
      <c r="L90" s="38">
        <f>++SUMIFS(RRHH!$O:$O,RRHH!$H:$H,'Programación No Medica'!B90,RRHH!$L:$L,'Programación No Medica'!D90)</f>
        <v>0</v>
      </c>
      <c r="M90" s="31">
        <f t="shared" si="56"/>
        <v>0</v>
      </c>
      <c r="N90" s="38">
        <f>++SUMIF(RRHH!H:H,'Programación No Medica'!B90,RRHH!$O:$O)</f>
        <v>0</v>
      </c>
      <c r="O90" s="1">
        <f t="shared" si="37"/>
        <v>0</v>
      </c>
      <c r="P90" s="34">
        <f>IFERROR((IFERROR(VLOOKUP(B90,RRHH!H:U,11,0),0)+IFERROR(VLOOKUP(B90,RRHH!H:U,12,0),0)+IFERROR(VLOOKUP(B90,RRHH!H:U,13,0),0)+IFERROR(VLOOKUP(B90,RRHH!H:U,14,0),0))/5*J90+(251-(IFERROR(VLOOKUP(B90,RRHH!H:U,11,0),0)+IFERROR(VLOOKUP(B90,RRHH!H:U,12,0),0)+IFERROR(VLOOKUP(B90,RRHH!H:U,13,0),0)+IFERROR(VLOOKUP(B90,RRHH!H:U,14,0),0)))/5*(IFERROR(VLOOKUP(B90,RRHH!H:W,15,0),0)+IFERROR(VLOOKUP(B90,RRHH!H:W,16,0),0)+IFERROR(VLOOKUP(B90,RRHH!H:X,17,0),0))/60*J90/N90,0)</f>
        <v>0</v>
      </c>
      <c r="Q90" s="36" t="str">
        <f t="shared" si="55"/>
        <v/>
      </c>
      <c r="R90" t="str">
        <f>+IFERROR(VLOOKUP(H90,Diccionarios!O:P,2,0),"Act. No ident")</f>
        <v>Act. No ident</v>
      </c>
      <c r="S90" s="37" t="str">
        <f>+IFERROR(VLOOKUP(H90,Diccionarios!O:R,4,0),"No Encontrado")</f>
        <v>No Encontrado</v>
      </c>
    </row>
    <row r="91" spans="1:19" x14ac:dyDescent="0.25">
      <c r="A91" s="4"/>
      <c r="B91" s="1"/>
      <c r="C91" s="1"/>
      <c r="D91" s="1"/>
      <c r="E91" s="38" t="str">
        <f>+IFERROR(VLOOKUP(B91,RRHH!H:J,3,0),"RUN no encontrado en RRHH")</f>
        <v>RUN no encontrado en RRHH</v>
      </c>
      <c r="F91" s="38"/>
      <c r="G91" s="1"/>
      <c r="H91" s="38"/>
      <c r="I91" s="1"/>
      <c r="J91" s="1"/>
      <c r="K91" s="1"/>
      <c r="L91" s="38">
        <f>++SUMIFS(RRHH!$O:$O,RRHH!$H:$H,'Programación No Medica'!B91,RRHH!$L:$L,'Programación No Medica'!D91)</f>
        <v>0</v>
      </c>
      <c r="M91" s="31">
        <f t="shared" si="56"/>
        <v>0</v>
      </c>
      <c r="N91" s="38">
        <f>++SUMIF(RRHH!H:H,'Programación No Medica'!B91,RRHH!$O:$O)</f>
        <v>0</v>
      </c>
      <c r="O91" s="1">
        <f t="shared" si="37"/>
        <v>0</v>
      </c>
      <c r="P91" s="34">
        <f>IFERROR((IFERROR(VLOOKUP(B91,RRHH!H:U,11,0),0)+IFERROR(VLOOKUP(B91,RRHH!H:U,12,0),0)+IFERROR(VLOOKUP(B91,RRHH!H:U,13,0),0)+IFERROR(VLOOKUP(B91,RRHH!H:U,14,0),0))/5*J91+(251-(IFERROR(VLOOKUP(B91,RRHH!H:U,11,0),0)+IFERROR(VLOOKUP(B91,RRHH!H:U,12,0),0)+IFERROR(VLOOKUP(B91,RRHH!H:U,13,0),0)+IFERROR(VLOOKUP(B91,RRHH!H:U,14,0),0)))/5*(IFERROR(VLOOKUP(B91,RRHH!H:W,15,0),0)+IFERROR(VLOOKUP(B91,RRHH!H:W,16,0),0)+IFERROR(VLOOKUP(B91,RRHH!H:X,17,0),0))/60*J91/N91,0)</f>
        <v>0</v>
      </c>
      <c r="Q91" s="36" t="str">
        <f t="shared" si="55"/>
        <v/>
      </c>
      <c r="R91" t="str">
        <f>+IFERROR(VLOOKUP(H91,Diccionarios!O:P,2,0),"Act. No ident")</f>
        <v>Act. No ident</v>
      </c>
      <c r="S91" s="37" t="str">
        <f>+IFERROR(VLOOKUP(H91,Diccionarios!O:R,4,0),"No Encontrado")</f>
        <v>No Encontrado</v>
      </c>
    </row>
    <row r="92" spans="1:19" x14ac:dyDescent="0.25">
      <c r="A92" s="4"/>
      <c r="B92" s="1"/>
      <c r="C92" s="1"/>
      <c r="D92" s="1"/>
      <c r="E92" s="38" t="str">
        <f>+IFERROR(VLOOKUP(B92,RRHH!H:J,3,0),"RUN no encontrado en RRHH")</f>
        <v>RUN no encontrado en RRHH</v>
      </c>
      <c r="F92" s="38"/>
      <c r="G92" s="1"/>
      <c r="H92" s="38"/>
      <c r="I92" s="1"/>
      <c r="J92" s="1"/>
      <c r="K92" s="1"/>
      <c r="L92" s="38">
        <f>++SUMIFS(RRHH!$O:$O,RRHH!$H:$H,'Programación No Medica'!B92,RRHH!$L:$L,'Programación No Medica'!D92)</f>
        <v>0</v>
      </c>
      <c r="M92" s="31">
        <f t="shared" si="56"/>
        <v>0</v>
      </c>
      <c r="N92" s="38">
        <f>++SUMIF(RRHH!H:H,'Programación No Medica'!B92,RRHH!$O:$O)</f>
        <v>0</v>
      </c>
      <c r="O92" s="1">
        <f t="shared" si="37"/>
        <v>0</v>
      </c>
      <c r="P92" s="34">
        <f>IFERROR((IFERROR(VLOOKUP(B92,RRHH!H:U,11,0),0)+IFERROR(VLOOKUP(B92,RRHH!H:U,12,0),0)+IFERROR(VLOOKUP(B92,RRHH!H:U,13,0),0)+IFERROR(VLOOKUP(B92,RRHH!H:U,14,0),0))/5*J92+(251-(IFERROR(VLOOKUP(B92,RRHH!H:U,11,0),0)+IFERROR(VLOOKUP(B92,RRHH!H:U,12,0),0)+IFERROR(VLOOKUP(B92,RRHH!H:U,13,0),0)+IFERROR(VLOOKUP(B92,RRHH!H:U,14,0),0)))/5*(IFERROR(VLOOKUP(B92,RRHH!H:W,15,0),0)+IFERROR(VLOOKUP(B92,RRHH!H:W,16,0),0)+IFERROR(VLOOKUP(B92,RRHH!H:X,17,0),0))/60*J92/N92,0)</f>
        <v>0</v>
      </c>
      <c r="Q92" s="36" t="str">
        <f t="shared" si="55"/>
        <v/>
      </c>
      <c r="R92" t="str">
        <f>+IFERROR(VLOOKUP(H92,Diccionarios!O:P,2,0),"Act. No ident")</f>
        <v>Act. No ident</v>
      </c>
      <c r="S92" s="37" t="str">
        <f>+IFERROR(VLOOKUP(H92,Diccionarios!O:R,4,0),"No Encontrado")</f>
        <v>No Encontrado</v>
      </c>
    </row>
    <row r="93" spans="1:19" x14ac:dyDescent="0.25">
      <c r="A93" s="4"/>
      <c r="B93" s="1"/>
      <c r="C93" s="1"/>
      <c r="D93" s="1"/>
      <c r="E93" s="38" t="str">
        <f>+IFERROR(VLOOKUP(B93,RRHH!H:J,3,0),"RUN no encontrado en RRHH")</f>
        <v>RUN no encontrado en RRHH</v>
      </c>
      <c r="F93" s="38"/>
      <c r="G93" s="1"/>
      <c r="H93" s="38"/>
      <c r="I93" s="1"/>
      <c r="J93" s="1"/>
      <c r="K93" s="1"/>
      <c r="L93" s="38">
        <f>++SUMIFS(RRHH!$O:$O,RRHH!$H:$H,'Programación No Medica'!B93,RRHH!$L:$L,'Programación No Medica'!D93)</f>
        <v>0</v>
      </c>
      <c r="M93" s="31">
        <f t="shared" si="56"/>
        <v>0</v>
      </c>
      <c r="N93" s="38">
        <f>++SUMIF(RRHH!H:H,'Programación No Medica'!B93,RRHH!$O:$O)</f>
        <v>0</v>
      </c>
      <c r="O93" s="1">
        <f t="shared" si="37"/>
        <v>0</v>
      </c>
      <c r="P93" s="34">
        <f>IFERROR((IFERROR(VLOOKUP(B93,RRHH!H:U,11,0),0)+IFERROR(VLOOKUP(B93,RRHH!H:U,12,0),0)+IFERROR(VLOOKUP(B93,RRHH!H:U,13,0),0)+IFERROR(VLOOKUP(B93,RRHH!H:U,14,0),0))/5*J93+(251-(IFERROR(VLOOKUP(B93,RRHH!H:U,11,0),0)+IFERROR(VLOOKUP(B93,RRHH!H:U,12,0),0)+IFERROR(VLOOKUP(B93,RRHH!H:U,13,0),0)+IFERROR(VLOOKUP(B93,RRHH!H:U,14,0),0)))/5*(IFERROR(VLOOKUP(B93,RRHH!H:W,15,0),0)+IFERROR(VLOOKUP(B93,RRHH!H:W,16,0),0)+IFERROR(VLOOKUP(B93,RRHH!H:X,17,0),0))/60*J93/N93,0)</f>
        <v>0</v>
      </c>
      <c r="Q93" s="36" t="str">
        <f t="shared" si="55"/>
        <v/>
      </c>
      <c r="R93" t="str">
        <f>+IFERROR(VLOOKUP(H93,Diccionarios!O:P,2,0),"Act. No ident")</f>
        <v>Act. No ident</v>
      </c>
      <c r="S93" s="37" t="str">
        <f>+IFERROR(VLOOKUP(H93,Diccionarios!O:R,4,0),"No Encontrado")</f>
        <v>No Encontrado</v>
      </c>
    </row>
    <row r="94" spans="1:19" x14ac:dyDescent="0.25">
      <c r="A94" s="4"/>
      <c r="B94" s="1"/>
      <c r="C94" s="1"/>
      <c r="D94" s="1"/>
      <c r="E94" s="38" t="str">
        <f>+IFERROR(VLOOKUP(B94,RRHH!H:J,3,0),"RUN no encontrado en RRHH")</f>
        <v>RUN no encontrado en RRHH</v>
      </c>
      <c r="F94" s="38"/>
      <c r="G94" s="1"/>
      <c r="H94" s="38"/>
      <c r="I94" s="1"/>
      <c r="J94" s="1"/>
      <c r="K94" s="1"/>
      <c r="L94" s="38">
        <f>++SUMIFS(RRHH!$O:$O,RRHH!$H:$H,'Programación No Medica'!B94,RRHH!$L:$L,'Programación No Medica'!D94)</f>
        <v>0</v>
      </c>
      <c r="M94" s="31">
        <f t="shared" si="56"/>
        <v>0</v>
      </c>
      <c r="N94" s="38">
        <f>++SUMIF(RRHH!H:H,'Programación No Medica'!B94,RRHH!$O:$O)</f>
        <v>0</v>
      </c>
      <c r="O94" s="1">
        <f t="shared" si="37"/>
        <v>0</v>
      </c>
      <c r="P94" s="34">
        <f>IFERROR((IFERROR(VLOOKUP(B94,RRHH!H:U,11,0),0)+IFERROR(VLOOKUP(B94,RRHH!H:U,12,0),0)+IFERROR(VLOOKUP(B94,RRHH!H:U,13,0),0)+IFERROR(VLOOKUP(B94,RRHH!H:U,14,0),0))/5*J94+(251-(IFERROR(VLOOKUP(B94,RRHH!H:U,11,0),0)+IFERROR(VLOOKUP(B94,RRHH!H:U,12,0),0)+IFERROR(VLOOKUP(B94,RRHH!H:U,13,0),0)+IFERROR(VLOOKUP(B94,RRHH!H:U,14,0),0)))/5*(IFERROR(VLOOKUP(B94,RRHH!H:W,15,0),0)+IFERROR(VLOOKUP(B94,RRHH!H:W,16,0),0)+IFERROR(VLOOKUP(B94,RRHH!H:X,17,0),0))/60*J94/N94,0)</f>
        <v>0</v>
      </c>
      <c r="Q94" s="36" t="str">
        <f t="shared" si="55"/>
        <v/>
      </c>
      <c r="R94" t="str">
        <f>+IFERROR(VLOOKUP(H94,Diccionarios!O:P,2,0),"Act. No ident")</f>
        <v>Act. No ident</v>
      </c>
      <c r="S94" s="37" t="str">
        <f>+IFERROR(VLOOKUP(H94,Diccionarios!O:R,4,0),"No Encontrado")</f>
        <v>No Encontrado</v>
      </c>
    </row>
    <row r="95" spans="1:19" x14ac:dyDescent="0.25">
      <c r="A95" s="4"/>
      <c r="B95" s="1"/>
      <c r="C95" s="1"/>
      <c r="D95" s="1"/>
      <c r="E95" s="38" t="str">
        <f>+IFERROR(VLOOKUP(B95,RRHH!H:J,3,0),"RUN no encontrado en RRHH")</f>
        <v>RUN no encontrado en RRHH</v>
      </c>
      <c r="F95" s="38"/>
      <c r="G95" s="1"/>
      <c r="H95" s="38"/>
      <c r="I95" s="1"/>
      <c r="J95" s="1"/>
      <c r="K95" s="1"/>
      <c r="L95" s="38">
        <f>++SUMIFS(RRHH!$O:$O,RRHH!$H:$H,'Programación No Medica'!B95,RRHH!$L:$L,'Programación No Medica'!D95)</f>
        <v>0</v>
      </c>
      <c r="M95" s="31">
        <f t="shared" si="56"/>
        <v>0</v>
      </c>
      <c r="N95" s="38">
        <f>++SUMIF(RRHH!H:H,'Programación No Medica'!B95,RRHH!$O:$O)</f>
        <v>0</v>
      </c>
      <c r="O95" s="1">
        <f t="shared" si="37"/>
        <v>0</v>
      </c>
      <c r="P95" s="34">
        <f>IFERROR((IFERROR(VLOOKUP(B95,RRHH!H:U,11,0),0)+IFERROR(VLOOKUP(B95,RRHH!H:U,12,0),0)+IFERROR(VLOOKUP(B95,RRHH!H:U,13,0),0)+IFERROR(VLOOKUP(B95,RRHH!H:U,14,0),0))/5*J95+(251-(IFERROR(VLOOKUP(B95,RRHH!H:U,11,0),0)+IFERROR(VLOOKUP(B95,RRHH!H:U,12,0),0)+IFERROR(VLOOKUP(B95,RRHH!H:U,13,0),0)+IFERROR(VLOOKUP(B95,RRHH!H:U,14,0),0)))/5*(IFERROR(VLOOKUP(B95,RRHH!H:W,15,0),0)+IFERROR(VLOOKUP(B95,RRHH!H:W,16,0),0)+IFERROR(VLOOKUP(B95,RRHH!H:X,17,0),0))/60*J95/N95,0)</f>
        <v>0</v>
      </c>
      <c r="Q95" s="36" t="str">
        <f t="shared" si="55"/>
        <v/>
      </c>
      <c r="R95" t="str">
        <f>+IFERROR(VLOOKUP(H95,Diccionarios!O:P,2,0),"Act. No ident")</f>
        <v>Act. No ident</v>
      </c>
      <c r="S95" s="37" t="str">
        <f>+IFERROR(VLOOKUP(H95,Diccionarios!O:R,4,0),"No Encontrado")</f>
        <v>No Encontrado</v>
      </c>
    </row>
    <row r="96" spans="1:19" x14ac:dyDescent="0.25">
      <c r="A96" s="4"/>
      <c r="B96" s="1"/>
      <c r="C96" s="1"/>
      <c r="D96" s="1"/>
      <c r="E96" s="38" t="str">
        <f>+IFERROR(VLOOKUP(B96,RRHH!H:J,3,0),"RUN no encontrado en RRHH")</f>
        <v>RUN no encontrado en RRHH</v>
      </c>
      <c r="F96" s="38"/>
      <c r="G96" s="1"/>
      <c r="H96" s="38"/>
      <c r="I96" s="1"/>
      <c r="J96" s="1"/>
      <c r="K96" s="1"/>
      <c r="L96" s="38">
        <f>++SUMIFS(RRHH!$O:$O,RRHH!$H:$H,'Programación No Medica'!B96,RRHH!$L:$L,'Programación No Medica'!D96)</f>
        <v>0</v>
      </c>
      <c r="M96" s="31">
        <f t="shared" si="56"/>
        <v>0</v>
      </c>
      <c r="N96" s="38">
        <f>++SUMIF(RRHH!H:H,'Programación No Medica'!B96,RRHH!$O:$O)</f>
        <v>0</v>
      </c>
      <c r="O96" s="1">
        <f t="shared" si="37"/>
        <v>0</v>
      </c>
      <c r="P96" s="34">
        <f>IFERROR((IFERROR(VLOOKUP(B96,RRHH!H:U,11,0),0)+IFERROR(VLOOKUP(B96,RRHH!H:U,12,0),0)+IFERROR(VLOOKUP(B96,RRHH!H:U,13,0),0)+IFERROR(VLOOKUP(B96,RRHH!H:U,14,0),0))/5*J96+(251-(IFERROR(VLOOKUP(B96,RRHH!H:U,11,0),0)+IFERROR(VLOOKUP(B96,RRHH!H:U,12,0),0)+IFERROR(VLOOKUP(B96,RRHH!H:U,13,0),0)+IFERROR(VLOOKUP(B96,RRHH!H:U,14,0),0)))/5*(IFERROR(VLOOKUP(B96,RRHH!H:W,15,0),0)+IFERROR(VLOOKUP(B96,RRHH!H:W,16,0),0)+IFERROR(VLOOKUP(B96,RRHH!H:X,17,0),0))/60*J96/N96,0)</f>
        <v>0</v>
      </c>
      <c r="Q96" s="36" t="str">
        <f t="shared" si="55"/>
        <v/>
      </c>
      <c r="R96" t="str">
        <f>+IFERROR(VLOOKUP(H96,Diccionarios!O:P,2,0),"Act. No ident")</f>
        <v>Act. No ident</v>
      </c>
      <c r="S96" s="37" t="str">
        <f>+IFERROR(VLOOKUP(H96,Diccionarios!O:R,4,0),"No Encontrado")</f>
        <v>No Encontrado</v>
      </c>
    </row>
    <row r="97" spans="1:19" x14ac:dyDescent="0.25">
      <c r="A97" s="4"/>
      <c r="B97" s="1"/>
      <c r="C97" s="1"/>
      <c r="D97" s="1"/>
      <c r="E97" s="38" t="str">
        <f>+IFERROR(VLOOKUP(B97,RRHH!H:J,3,0),"RUN no encontrado en RRHH")</f>
        <v>RUN no encontrado en RRHH</v>
      </c>
      <c r="F97" s="38"/>
      <c r="G97" s="1"/>
      <c r="H97" s="38"/>
      <c r="I97" s="1"/>
      <c r="J97" s="1"/>
      <c r="K97" s="1"/>
      <c r="L97" s="38">
        <f>++SUMIFS(RRHH!$O:$O,RRHH!$H:$H,'Programación No Medica'!B97,RRHH!$L:$L,'Programación No Medica'!D97)</f>
        <v>0</v>
      </c>
      <c r="M97" s="31">
        <f t="shared" si="56"/>
        <v>0</v>
      </c>
      <c r="N97" s="38">
        <f>++SUMIF(RRHH!H:H,'Programación No Medica'!B97,RRHH!$O:$O)</f>
        <v>0</v>
      </c>
      <c r="O97" s="1">
        <f t="shared" si="37"/>
        <v>0</v>
      </c>
      <c r="P97" s="34">
        <f>IFERROR((IFERROR(VLOOKUP(B97,RRHH!H:U,11,0),0)+IFERROR(VLOOKUP(B97,RRHH!H:U,12,0),0)+IFERROR(VLOOKUP(B97,RRHH!H:U,13,0),0)+IFERROR(VLOOKUP(B97,RRHH!H:U,14,0),0))/5*J97+(251-(IFERROR(VLOOKUP(B97,RRHH!H:U,11,0),0)+IFERROR(VLOOKUP(B97,RRHH!H:U,12,0),0)+IFERROR(VLOOKUP(B97,RRHH!H:U,13,0),0)+IFERROR(VLOOKUP(B97,RRHH!H:U,14,0),0)))/5*(IFERROR(VLOOKUP(B97,RRHH!H:W,15,0),0)+IFERROR(VLOOKUP(B97,RRHH!H:W,16,0),0)+IFERROR(VLOOKUP(B97,RRHH!H:X,17,0),0))/60*J97/N97,0)</f>
        <v>0</v>
      </c>
      <c r="Q97" s="36" t="str">
        <f t="shared" si="55"/>
        <v/>
      </c>
      <c r="R97" t="str">
        <f>+IFERROR(VLOOKUP(H97,Diccionarios!O:P,2,0),"Act. No ident")</f>
        <v>Act. No ident</v>
      </c>
      <c r="S97" s="37" t="str">
        <f>+IFERROR(VLOOKUP(H97,Diccionarios!O:R,4,0),"No Encontrado")</f>
        <v>No Encontrado</v>
      </c>
    </row>
    <row r="98" spans="1:19" x14ac:dyDescent="0.25">
      <c r="A98" s="4"/>
      <c r="B98" s="1"/>
      <c r="C98" s="1"/>
      <c r="D98" s="1"/>
      <c r="E98" s="38" t="str">
        <f>+IFERROR(VLOOKUP(B98,RRHH!H:J,3,0),"RUN no encontrado en RRHH")</f>
        <v>RUN no encontrado en RRHH</v>
      </c>
      <c r="F98" s="38"/>
      <c r="G98" s="1"/>
      <c r="H98" s="38"/>
      <c r="I98" s="1"/>
      <c r="J98" s="79"/>
      <c r="K98" s="1"/>
      <c r="L98" s="38">
        <f>++SUMIFS(RRHH!$O:$O,RRHH!$H:$H,'Programación No Medica'!B98,RRHH!$L:$L,'Programación No Medica'!D98)</f>
        <v>0</v>
      </c>
      <c r="M98" s="31">
        <f t="shared" ref="M98:M103" si="57">+IFERROR(J98/L98,0)</f>
        <v>0</v>
      </c>
      <c r="N98" s="38">
        <f>++SUMIF(RRHH!H:H,'Programación No Medica'!B98,RRHH!$O:$O)</f>
        <v>0</v>
      </c>
      <c r="O98" s="1">
        <f t="shared" ref="O98:O103" si="58">+SUMIFS(J:J,B:B,B98,D:D,D98)-L98</f>
        <v>0</v>
      </c>
      <c r="P98" s="34">
        <f>IFERROR((IFERROR(VLOOKUP(B98,RRHH!H:U,11,0),0)+IFERROR(VLOOKUP(B98,RRHH!H:U,12,0),0)+IFERROR(VLOOKUP(B98,RRHH!H:U,13,0),0)+IFERROR(VLOOKUP(B98,RRHH!H:U,14,0),0))/5*J98+(251-(IFERROR(VLOOKUP(B98,RRHH!H:U,11,0),0)+IFERROR(VLOOKUP(B98,RRHH!H:U,12,0),0)+IFERROR(VLOOKUP(B98,RRHH!H:U,13,0),0)+IFERROR(VLOOKUP(B98,RRHH!H:U,14,0),0)))/5*(IFERROR(VLOOKUP(B98,RRHH!H:W,15,0),0)+IFERROR(VLOOKUP(B98,RRHH!H:W,16,0),0)+IFERROR(VLOOKUP(B98,RRHH!H:X,17,0),0))/60*J98/N98,0)</f>
        <v>0</v>
      </c>
      <c r="Q98" s="36" t="str">
        <f t="shared" si="55"/>
        <v/>
      </c>
      <c r="R98" t="str">
        <f>+IFERROR(VLOOKUP(H98,Diccionarios!O:P,2,0),"Act. No ident")</f>
        <v>Act. No ident</v>
      </c>
      <c r="S98" s="37" t="str">
        <f>+IFERROR(VLOOKUP(H98,Diccionarios!O:R,4,0),"No Encontrado")</f>
        <v>No Encontrado</v>
      </c>
    </row>
    <row r="99" spans="1:19" x14ac:dyDescent="0.25">
      <c r="A99" s="4"/>
      <c r="B99" s="1"/>
      <c r="C99" s="1"/>
      <c r="D99" s="1"/>
      <c r="E99" s="38" t="str">
        <f>+IFERROR(VLOOKUP(B99,RRHH!H:J,3,0),"RUN no encontrado en RRHH")</f>
        <v>RUN no encontrado en RRHH</v>
      </c>
      <c r="F99" s="38"/>
      <c r="G99" s="1"/>
      <c r="H99" s="38"/>
      <c r="I99" s="1"/>
      <c r="J99" s="79"/>
      <c r="K99" s="1"/>
      <c r="L99" s="38">
        <f>++SUMIFS(RRHH!$O:$O,RRHH!$H:$H,'Programación No Medica'!B99,RRHH!$L:$L,'Programación No Medica'!D99)</f>
        <v>0</v>
      </c>
      <c r="M99" s="31">
        <f t="shared" si="57"/>
        <v>0</v>
      </c>
      <c r="N99" s="38">
        <f>++SUMIF(RRHH!H:H,'Programación No Medica'!B99,RRHH!$O:$O)</f>
        <v>0</v>
      </c>
      <c r="O99" s="1">
        <f t="shared" si="58"/>
        <v>0</v>
      </c>
      <c r="P99" s="34">
        <f>IFERROR((IFERROR(VLOOKUP(B99,RRHH!H:U,11,0),0)+IFERROR(VLOOKUP(B99,RRHH!H:U,12,0),0)+IFERROR(VLOOKUP(B99,RRHH!H:U,13,0),0)+IFERROR(VLOOKUP(B99,RRHH!H:U,14,0),0))/5*J99+(251-(IFERROR(VLOOKUP(B99,RRHH!H:U,11,0),0)+IFERROR(VLOOKUP(B99,RRHH!H:U,12,0),0)+IFERROR(VLOOKUP(B99,RRHH!H:U,13,0),0)+IFERROR(VLOOKUP(B99,RRHH!H:U,14,0),0)))/5*(IFERROR(VLOOKUP(B99,RRHH!H:W,15,0),0)+IFERROR(VLOOKUP(B99,RRHH!H:W,16,0),0)+IFERROR(VLOOKUP(B99,RRHH!H:X,17,0),0))/60*J99/N99,0)</f>
        <v>0</v>
      </c>
      <c r="Q99" s="36" t="str">
        <f t="shared" si="55"/>
        <v/>
      </c>
      <c r="R99" t="str">
        <f>+IFERROR(VLOOKUP(H99,Diccionarios!O:P,2,0),"Act. No ident")</f>
        <v>Act. No ident</v>
      </c>
      <c r="S99" s="37" t="str">
        <f>+IFERROR(VLOOKUP(H99,Diccionarios!O:R,4,0),"No Encontrado")</f>
        <v>No Encontrado</v>
      </c>
    </row>
    <row r="100" spans="1:19" x14ac:dyDescent="0.25">
      <c r="A100" s="4"/>
      <c r="B100" s="1"/>
      <c r="C100" s="1"/>
      <c r="D100" s="1"/>
      <c r="E100" s="38" t="str">
        <f>+IFERROR(VLOOKUP(B100,RRHH!H:J,3,0),"RUN no encontrado en RRHH")</f>
        <v>RUN no encontrado en RRHH</v>
      </c>
      <c r="F100" s="38"/>
      <c r="G100" s="1"/>
      <c r="H100" s="38"/>
      <c r="I100" s="1"/>
      <c r="J100" s="79"/>
      <c r="K100" s="1"/>
      <c r="L100" s="38">
        <f>++SUMIFS(RRHH!$O:$O,RRHH!$H:$H,'Programación No Medica'!B100,RRHH!$L:$L,'Programación No Medica'!D100)</f>
        <v>0</v>
      </c>
      <c r="M100" s="31">
        <f t="shared" si="57"/>
        <v>0</v>
      </c>
      <c r="N100" s="38">
        <f>++SUMIF(RRHH!H:H,'Programación No Medica'!B100,RRHH!$O:$O)</f>
        <v>0</v>
      </c>
      <c r="O100" s="1">
        <f t="shared" si="58"/>
        <v>0</v>
      </c>
      <c r="P100" s="34">
        <f>IFERROR((IFERROR(VLOOKUP(B100,RRHH!H:U,11,0),0)+IFERROR(VLOOKUP(B100,RRHH!H:U,12,0),0)+IFERROR(VLOOKUP(B100,RRHH!H:U,13,0),0)+IFERROR(VLOOKUP(B100,RRHH!H:U,14,0),0))/5*J100+(251-(IFERROR(VLOOKUP(B100,RRHH!H:U,11,0),0)+IFERROR(VLOOKUP(B100,RRHH!H:U,12,0),0)+IFERROR(VLOOKUP(B100,RRHH!H:U,13,0),0)+IFERROR(VLOOKUP(B100,RRHH!H:U,14,0),0)))/5*(IFERROR(VLOOKUP(B100,RRHH!H:W,15,0),0)+IFERROR(VLOOKUP(B100,RRHH!H:W,16,0),0)+IFERROR(VLOOKUP(B100,RRHH!H:X,17,0),0))/60*J100/N100,0)</f>
        <v>0</v>
      </c>
      <c r="Q100" s="36" t="str">
        <f t="shared" si="55"/>
        <v/>
      </c>
      <c r="R100" t="str">
        <f>+IFERROR(VLOOKUP(H100,Diccionarios!O:P,2,0),"Act. No ident")</f>
        <v>Act. No ident</v>
      </c>
      <c r="S100" s="37" t="str">
        <f>+IFERROR(VLOOKUP(H100,Diccionarios!O:R,4,0),"No Encontrado")</f>
        <v>No Encontrado</v>
      </c>
    </row>
    <row r="101" spans="1:19" x14ac:dyDescent="0.25">
      <c r="A101" s="4"/>
      <c r="B101" s="1"/>
      <c r="C101" s="1"/>
      <c r="D101" s="1"/>
      <c r="E101" s="38" t="str">
        <f>+IFERROR(VLOOKUP(B101,RRHH!H:J,3,0),"RUN no encontrado en RRHH")</f>
        <v>RUN no encontrado en RRHH</v>
      </c>
      <c r="F101" s="38"/>
      <c r="G101" s="1"/>
      <c r="H101" s="38"/>
      <c r="I101" s="1"/>
      <c r="J101" s="79"/>
      <c r="K101" s="1"/>
      <c r="L101" s="38">
        <f>++SUMIFS(RRHH!$O:$O,RRHH!$H:$H,'Programación No Medica'!B101,RRHH!$L:$L,'Programación No Medica'!D101)</f>
        <v>0</v>
      </c>
      <c r="M101" s="31">
        <f t="shared" si="57"/>
        <v>0</v>
      </c>
      <c r="N101" s="38">
        <f>++SUMIF(RRHH!H:H,'Programación No Medica'!B101,RRHH!$O:$O)</f>
        <v>0</v>
      </c>
      <c r="O101" s="1">
        <f t="shared" si="58"/>
        <v>0</v>
      </c>
      <c r="P101" s="34">
        <f>IFERROR((IFERROR(VLOOKUP(B101,RRHH!H:U,11,0),0)+IFERROR(VLOOKUP(B101,RRHH!H:U,12,0),0)+IFERROR(VLOOKUP(B101,RRHH!H:U,13,0),0)+IFERROR(VLOOKUP(B101,RRHH!H:U,14,0),0))/5*J101+(251-(IFERROR(VLOOKUP(B101,RRHH!H:U,11,0),0)+IFERROR(VLOOKUP(B101,RRHH!H:U,12,0),0)+IFERROR(VLOOKUP(B101,RRHH!H:U,13,0),0)+IFERROR(VLOOKUP(B101,RRHH!H:U,14,0),0)))/5*(IFERROR(VLOOKUP(B101,RRHH!H:W,15,0),0)+IFERROR(VLOOKUP(B101,RRHH!H:W,16,0),0)+IFERROR(VLOOKUP(B101,RRHH!H:X,17,0),0))/60*J101/N101,0)</f>
        <v>0</v>
      </c>
      <c r="Q101" s="36" t="str">
        <f t="shared" si="55"/>
        <v/>
      </c>
      <c r="R101" t="str">
        <f>+IFERROR(VLOOKUP(H101,Diccionarios!O:P,2,0),"Act. No ident")</f>
        <v>Act. No ident</v>
      </c>
      <c r="S101" s="37" t="str">
        <f>+IFERROR(VLOOKUP(H101,Diccionarios!O:R,4,0),"No Encontrado")</f>
        <v>No Encontrado</v>
      </c>
    </row>
    <row r="102" spans="1:19" x14ac:dyDescent="0.25">
      <c r="A102" s="4"/>
      <c r="B102" s="1"/>
      <c r="C102" s="1"/>
      <c r="D102" s="1"/>
      <c r="E102" s="38" t="str">
        <f>+IFERROR(VLOOKUP(B102,RRHH!H:J,3,0),"RUN no encontrado en RRHH")</f>
        <v>RUN no encontrado en RRHH</v>
      </c>
      <c r="F102" s="38"/>
      <c r="G102" s="1"/>
      <c r="H102" s="38"/>
      <c r="I102" s="1"/>
      <c r="J102" s="79"/>
      <c r="K102" s="1"/>
      <c r="L102" s="38">
        <f>++SUMIFS(RRHH!$O:$O,RRHH!$H:$H,'Programación No Medica'!B102,RRHH!$L:$L,'Programación No Medica'!D102)</f>
        <v>0</v>
      </c>
      <c r="M102" s="31">
        <f t="shared" si="57"/>
        <v>0</v>
      </c>
      <c r="N102" s="38">
        <f>++SUMIF(RRHH!H:H,'Programación No Medica'!B102,RRHH!$O:$O)</f>
        <v>0</v>
      </c>
      <c r="O102" s="1">
        <f t="shared" si="58"/>
        <v>0</v>
      </c>
      <c r="P102" s="34">
        <f>IFERROR((IFERROR(VLOOKUP(B102,RRHH!H:U,11,0),0)+IFERROR(VLOOKUP(B102,RRHH!H:U,12,0),0)+IFERROR(VLOOKUP(B102,RRHH!H:U,13,0),0)+IFERROR(VLOOKUP(B102,RRHH!H:U,14,0),0))/5*J102+(251-(IFERROR(VLOOKUP(B102,RRHH!H:U,11,0),0)+IFERROR(VLOOKUP(B102,RRHH!H:U,12,0),0)+IFERROR(VLOOKUP(B102,RRHH!H:U,13,0),0)+IFERROR(VLOOKUP(B102,RRHH!H:U,14,0),0)))/5*(IFERROR(VLOOKUP(B102,RRHH!H:W,15,0),0)+IFERROR(VLOOKUP(B102,RRHH!H:W,16,0),0)+IFERROR(VLOOKUP(B102,RRHH!H:X,17,0),0))/60*J102/N102,0)</f>
        <v>0</v>
      </c>
      <c r="Q102" s="36" t="str">
        <f t="shared" si="55"/>
        <v/>
      </c>
      <c r="R102" t="str">
        <f>+IFERROR(VLOOKUP(H102,Diccionarios!O:P,2,0),"Act. No ident")</f>
        <v>Act. No ident</v>
      </c>
      <c r="S102" s="37" t="str">
        <f>+IFERROR(VLOOKUP(H102,Diccionarios!O:R,4,0),"No Encontrado")</f>
        <v>No Encontrado</v>
      </c>
    </row>
    <row r="103" spans="1:19" x14ac:dyDescent="0.25">
      <c r="A103" s="4"/>
      <c r="B103" s="1"/>
      <c r="C103" s="1"/>
      <c r="D103" s="1"/>
      <c r="E103" s="38" t="str">
        <f>+IFERROR(VLOOKUP(B103,RRHH!H:J,3,0),"RUN no encontrado en RRHH")</f>
        <v>RUN no encontrado en RRHH</v>
      </c>
      <c r="F103" s="38"/>
      <c r="G103" s="1"/>
      <c r="H103" s="38"/>
      <c r="I103" s="1"/>
      <c r="J103" s="79"/>
      <c r="K103" s="1"/>
      <c r="L103" s="38">
        <f>++SUMIFS(RRHH!$O:$O,RRHH!$H:$H,'Programación No Medica'!B103,RRHH!$L:$L,'Programación No Medica'!D103)</f>
        <v>0</v>
      </c>
      <c r="M103" s="31">
        <f t="shared" si="57"/>
        <v>0</v>
      </c>
      <c r="N103" s="38">
        <f>++SUMIF(RRHH!H:H,'Programación No Medica'!B103,RRHH!$O:$O)</f>
        <v>0</v>
      </c>
      <c r="O103" s="1">
        <f t="shared" si="58"/>
        <v>0</v>
      </c>
      <c r="P103" s="34">
        <f>IFERROR((IFERROR(VLOOKUP(B103,RRHH!H:U,11,0),0)+IFERROR(VLOOKUP(B103,RRHH!H:U,12,0),0)+IFERROR(VLOOKUP(B103,RRHH!H:U,13,0),0)+IFERROR(VLOOKUP(B103,RRHH!H:U,14,0),0))/5*J103+(251-(IFERROR(VLOOKUP(B103,RRHH!H:U,11,0),0)+IFERROR(VLOOKUP(B103,RRHH!H:U,12,0),0)+IFERROR(VLOOKUP(B103,RRHH!H:U,13,0),0)+IFERROR(VLOOKUP(B103,RRHH!H:U,14,0),0)))/5*(IFERROR(VLOOKUP(B103,RRHH!H:W,15,0),0)+IFERROR(VLOOKUP(B103,RRHH!H:W,16,0),0)+IFERROR(VLOOKUP(B103,RRHH!H:X,17,0),0))/60*J103/N103,0)</f>
        <v>0</v>
      </c>
      <c r="Q103" s="36" t="str">
        <f t="shared" si="55"/>
        <v/>
      </c>
      <c r="R103" t="str">
        <f>+IFERROR(VLOOKUP(H103,Diccionarios!O:P,2,0),"Act. No ident")</f>
        <v>Act. No ident</v>
      </c>
      <c r="S103" s="37" t="str">
        <f>+IFERROR(VLOOKUP(H103,Diccionarios!O:R,4,0),"No Encontrado")</f>
        <v>No Encontrado</v>
      </c>
    </row>
  </sheetData>
  <conditionalFormatting sqref="M2:M1048576">
    <cfRule type="cellIs" dxfId="4" priority="3" operator="greaterThan">
      <formula>1</formula>
    </cfRule>
  </conditionalFormatting>
  <conditionalFormatting sqref="O2:O1048576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R1:R1048576">
    <cfRule type="cellIs" dxfId="1" priority="1" operator="equal">
      <formula>"NR"</formula>
    </cfRule>
    <cfRule type="cellIs" dxfId="0" priority="2" operator="equal">
      <formula>"R"</formula>
    </cfRule>
  </conditionalFormatting>
  <dataValidations count="7">
    <dataValidation type="list" allowBlank="1" showInputMessage="1" showErrorMessage="1" sqref="C48:C50 C12:C17 C31:C37 C63:C64">
      <formula1>DV</formula1>
    </dataValidation>
    <dataValidation type="whole" allowBlank="1" showInputMessage="1" showErrorMessage="1" promptTitle="Solo permitidos numeros" prompt="Ingresar el RUT sin digito verificador y puntos" sqref="B48:B50 B12:B17 B31:B37 B63:B64">
      <formula1>1111111</formula1>
      <formula2>99999999</formula2>
    </dataValidation>
    <dataValidation type="list" allowBlank="1" showInputMessage="1" showErrorMessage="1" sqref="I2:I103">
      <formula1>INDIRECT(G2)</formula1>
    </dataValidation>
    <dataValidation type="whole" allowBlank="1" showInputMessage="1" showErrorMessage="1" prompt="Codigo DEIS debe tener 6 numeros" sqref="A2:A103">
      <formula1>100000</formula1>
      <formula2>999999</formula2>
    </dataValidation>
    <dataValidation type="list" allowBlank="1" showInputMessage="1" showErrorMessage="1" promptTitle="Debe ser un profesional" prompt="Debe ser un profesional de los evaluados_x000a_" sqref="G2:G103">
      <formula1>TITULO</formula1>
    </dataValidation>
    <dataValidation type="decimal" allowBlank="1" showErrorMessage="1" errorTitle="Atención" error="El numero de horas no debe exceder el numero de horas existente en el contrato" prompt="_x000a_" sqref="J1:J1048576">
      <formula1>0.1</formula1>
      <formula2>44</formula2>
    </dataValidation>
    <dataValidation type="decimal" allowBlank="1" showErrorMessage="1" errorTitle="Atención es rendimiento por hora" error="El valor puede ser entre 0 y 10, considerando 1 decimal, Ejemplo:0,1" sqref="K1:K1048576">
      <formula1>0</formula1>
      <formula2>10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05"/>
  <sheetViews>
    <sheetView showGridLines="0" zoomScale="80" zoomScaleNormal="80" workbookViewId="0">
      <selection activeCell="E59" sqref="E59"/>
    </sheetView>
  </sheetViews>
  <sheetFormatPr baseColWidth="10" defaultRowHeight="15" x14ac:dyDescent="0.25"/>
  <cols>
    <col min="1" max="1" width="3.140625" customWidth="1"/>
    <col min="2" max="2" width="14.7109375" bestFit="1" customWidth="1"/>
    <col min="3" max="3" width="66.5703125" bestFit="1" customWidth="1"/>
    <col min="4" max="4" width="16" bestFit="1" customWidth="1"/>
    <col min="5" max="5" width="5.85546875" customWidth="1"/>
    <col min="6" max="6" width="3.42578125" customWidth="1"/>
    <col min="7" max="7" width="66.85546875" bestFit="1" customWidth="1"/>
    <col min="8" max="8" width="20.140625" bestFit="1" customWidth="1"/>
    <col min="9" max="9" width="17.28515625" bestFit="1" customWidth="1"/>
    <col min="10" max="10" width="20.42578125" bestFit="1" customWidth="1"/>
    <col min="11" max="11" width="8.28515625" style="48" bestFit="1" customWidth="1"/>
    <col min="12" max="12" width="28.28515625" bestFit="1" customWidth="1"/>
    <col min="13" max="13" width="2.140625" customWidth="1"/>
    <col min="14" max="14" width="99.140625" bestFit="1" customWidth="1"/>
    <col min="15" max="15" width="12" bestFit="1" customWidth="1"/>
    <col min="16" max="16" width="12.5703125" bestFit="1" customWidth="1"/>
    <col min="17" max="17" width="12" bestFit="1" customWidth="1"/>
    <col min="18" max="18" width="9.7109375" style="48" bestFit="1" customWidth="1"/>
  </cols>
  <sheetData>
    <row r="1" spans="2:18" ht="16.5" customHeight="1" x14ac:dyDescent="0.35">
      <c r="B1" s="85" t="s">
        <v>72</v>
      </c>
      <c r="C1" s="85"/>
      <c r="G1" s="85" t="s">
        <v>119</v>
      </c>
      <c r="H1" s="85"/>
      <c r="I1" s="85"/>
      <c r="J1" s="85"/>
      <c r="N1" s="86" t="s">
        <v>178</v>
      </c>
      <c r="O1" s="86"/>
      <c r="P1" s="86"/>
      <c r="Q1" s="86"/>
      <c r="R1" s="73"/>
    </row>
    <row r="2" spans="2:18" ht="21" x14ac:dyDescent="0.35">
      <c r="B2" s="1" t="s">
        <v>69</v>
      </c>
      <c r="C2" s="1" t="s">
        <v>70</v>
      </c>
      <c r="D2" s="1" t="s">
        <v>69</v>
      </c>
      <c r="E2" s="1" t="s">
        <v>307</v>
      </c>
      <c r="G2" s="3" t="s">
        <v>74</v>
      </c>
      <c r="H2" s="3" t="s">
        <v>114</v>
      </c>
      <c r="I2" s="3" t="s">
        <v>6</v>
      </c>
      <c r="J2" s="3" t="s">
        <v>72</v>
      </c>
      <c r="K2" s="49" t="s">
        <v>261</v>
      </c>
      <c r="N2" s="74" t="s">
        <v>74</v>
      </c>
      <c r="O2" s="74" t="s">
        <v>5</v>
      </c>
      <c r="P2" s="74" t="s">
        <v>6</v>
      </c>
      <c r="Q2" s="74" t="s">
        <v>162</v>
      </c>
      <c r="R2" s="75" t="s">
        <v>261</v>
      </c>
    </row>
    <row r="3" spans="2:18" ht="21" x14ac:dyDescent="0.35">
      <c r="B3" s="1">
        <v>7030997</v>
      </c>
      <c r="C3" s="2" t="s">
        <v>224</v>
      </c>
      <c r="D3" s="1">
        <f t="shared" ref="D3:D34" si="0">+B3</f>
        <v>7030997</v>
      </c>
      <c r="E3" s="1" t="s">
        <v>304</v>
      </c>
      <c r="G3" s="1" t="s">
        <v>99</v>
      </c>
      <c r="H3" s="1">
        <v>54</v>
      </c>
      <c r="I3" s="1" t="s">
        <v>77</v>
      </c>
      <c r="J3" s="1" t="s">
        <v>288</v>
      </c>
      <c r="K3" s="50" t="s">
        <v>260</v>
      </c>
      <c r="N3" s="76" t="s">
        <v>294</v>
      </c>
      <c r="O3" s="76">
        <v>22</v>
      </c>
      <c r="P3" s="76" t="s">
        <v>77</v>
      </c>
      <c r="Q3" s="76" t="s">
        <v>112</v>
      </c>
      <c r="R3" s="77" t="s">
        <v>259</v>
      </c>
    </row>
    <row r="4" spans="2:18" ht="21" x14ac:dyDescent="0.35">
      <c r="B4" s="1">
        <v>7023100</v>
      </c>
      <c r="C4" s="2" t="s">
        <v>52</v>
      </c>
      <c r="D4" s="1">
        <f t="shared" si="0"/>
        <v>7023100</v>
      </c>
      <c r="E4" s="1" t="s">
        <v>304</v>
      </c>
      <c r="G4" s="1" t="s">
        <v>100</v>
      </c>
      <c r="H4" s="1">
        <v>55</v>
      </c>
      <c r="I4" s="1" t="s">
        <v>77</v>
      </c>
      <c r="J4" s="1" t="s">
        <v>288</v>
      </c>
      <c r="K4" s="50" t="s">
        <v>260</v>
      </c>
      <c r="L4" t="s">
        <v>110</v>
      </c>
      <c r="N4" s="76" t="s">
        <v>99</v>
      </c>
      <c r="O4" s="76">
        <v>81</v>
      </c>
      <c r="P4" s="76" t="s">
        <v>77</v>
      </c>
      <c r="Q4" s="76" t="s">
        <v>112</v>
      </c>
      <c r="R4" s="77" t="s">
        <v>260</v>
      </c>
    </row>
    <row r="5" spans="2:18" ht="21" x14ac:dyDescent="0.35">
      <c r="B5" s="1">
        <v>7020500</v>
      </c>
      <c r="C5" s="2" t="s">
        <v>15</v>
      </c>
      <c r="D5" s="1">
        <f t="shared" si="0"/>
        <v>7020500</v>
      </c>
      <c r="E5" s="1" t="s">
        <v>304</v>
      </c>
      <c r="G5" s="1" t="s">
        <v>105</v>
      </c>
      <c r="H5" s="1">
        <v>60</v>
      </c>
      <c r="I5" s="1" t="s">
        <v>77</v>
      </c>
      <c r="J5" s="1" t="s">
        <v>288</v>
      </c>
      <c r="K5" s="50" t="s">
        <v>259</v>
      </c>
      <c r="L5" t="s">
        <v>111</v>
      </c>
      <c r="N5" s="76" t="s">
        <v>100</v>
      </c>
      <c r="O5" s="76">
        <v>82</v>
      </c>
      <c r="P5" s="76" t="s">
        <v>77</v>
      </c>
      <c r="Q5" s="76" t="s">
        <v>112</v>
      </c>
      <c r="R5" s="77" t="s">
        <v>260</v>
      </c>
    </row>
    <row r="6" spans="2:18" ht="21" x14ac:dyDescent="0.35">
      <c r="B6" s="1">
        <v>7024219</v>
      </c>
      <c r="C6" s="2" t="s">
        <v>14</v>
      </c>
      <c r="D6" s="1">
        <f t="shared" si="0"/>
        <v>7024219</v>
      </c>
      <c r="E6" s="1" t="s">
        <v>304</v>
      </c>
      <c r="G6" s="1" t="s">
        <v>76</v>
      </c>
      <c r="H6" s="1">
        <v>3</v>
      </c>
      <c r="I6" s="1" t="s">
        <v>77</v>
      </c>
      <c r="J6" s="1" t="s">
        <v>112</v>
      </c>
      <c r="K6" s="50" t="s">
        <v>260</v>
      </c>
      <c r="N6" s="76" t="s">
        <v>105</v>
      </c>
      <c r="O6" s="76">
        <v>87</v>
      </c>
      <c r="P6" s="76" t="s">
        <v>77</v>
      </c>
      <c r="Q6" s="76" t="s">
        <v>112</v>
      </c>
      <c r="R6" s="77" t="s">
        <v>259</v>
      </c>
    </row>
    <row r="7" spans="2:18" ht="21" x14ac:dyDescent="0.35">
      <c r="B7" s="1">
        <v>7021701</v>
      </c>
      <c r="C7" s="2" t="s">
        <v>51</v>
      </c>
      <c r="D7" s="1">
        <f t="shared" si="0"/>
        <v>7021701</v>
      </c>
      <c r="E7" s="1" t="s">
        <v>304</v>
      </c>
      <c r="G7" s="1" t="s">
        <v>101</v>
      </c>
      <c r="H7" s="1">
        <v>56</v>
      </c>
      <c r="I7" s="1" t="s">
        <v>77</v>
      </c>
      <c r="J7" s="1" t="s">
        <v>288</v>
      </c>
      <c r="K7" s="50" t="s">
        <v>260</v>
      </c>
      <c r="N7" s="76" t="s">
        <v>151</v>
      </c>
      <c r="O7" s="76">
        <v>14</v>
      </c>
      <c r="P7" s="76" t="s">
        <v>75</v>
      </c>
      <c r="Q7" s="76" t="s">
        <v>112</v>
      </c>
      <c r="R7" s="77" t="s">
        <v>260</v>
      </c>
    </row>
    <row r="8" spans="2:18" ht="21" x14ac:dyDescent="0.35">
      <c r="B8" s="1">
        <v>7022144</v>
      </c>
      <c r="C8" s="2" t="s">
        <v>44</v>
      </c>
      <c r="D8" s="1">
        <f t="shared" si="0"/>
        <v>7022144</v>
      </c>
      <c r="E8" s="1" t="s">
        <v>304</v>
      </c>
      <c r="G8" s="1" t="s">
        <v>289</v>
      </c>
      <c r="H8" s="1">
        <v>46</v>
      </c>
      <c r="I8" s="1" t="s">
        <v>77</v>
      </c>
      <c r="J8" s="1" t="s">
        <v>288</v>
      </c>
      <c r="K8" s="50" t="s">
        <v>260</v>
      </c>
      <c r="N8" s="76" t="s">
        <v>76</v>
      </c>
      <c r="O8" s="76">
        <v>3</v>
      </c>
      <c r="P8" s="76" t="s">
        <v>77</v>
      </c>
      <c r="Q8" s="76" t="s">
        <v>112</v>
      </c>
      <c r="R8" s="77" t="s">
        <v>260</v>
      </c>
    </row>
    <row r="9" spans="2:18" ht="21" x14ac:dyDescent="0.35">
      <c r="B9" s="1">
        <v>7022143</v>
      </c>
      <c r="C9" s="2" t="s">
        <v>43</v>
      </c>
      <c r="D9" s="1">
        <f t="shared" si="0"/>
        <v>7022143</v>
      </c>
      <c r="E9" s="1" t="s">
        <v>304</v>
      </c>
      <c r="G9" s="1" t="s">
        <v>89</v>
      </c>
      <c r="H9" s="1">
        <v>18</v>
      </c>
      <c r="I9" s="1" t="s">
        <v>75</v>
      </c>
      <c r="J9" s="1" t="s">
        <v>112</v>
      </c>
      <c r="K9" s="50" t="s">
        <v>260</v>
      </c>
      <c r="N9" s="76" t="s">
        <v>295</v>
      </c>
      <c r="O9" s="76">
        <v>61</v>
      </c>
      <c r="P9" s="76" t="s">
        <v>77</v>
      </c>
      <c r="Q9" s="76" t="s">
        <v>163</v>
      </c>
      <c r="R9" s="77" t="s">
        <v>260</v>
      </c>
    </row>
    <row r="10" spans="2:18" ht="21" x14ac:dyDescent="0.35">
      <c r="B10" s="1">
        <v>7022142</v>
      </c>
      <c r="C10" s="2" t="s">
        <v>42</v>
      </c>
      <c r="D10" s="1">
        <f t="shared" si="0"/>
        <v>7022142</v>
      </c>
      <c r="E10" s="1" t="s">
        <v>304</v>
      </c>
      <c r="G10" s="1" t="s">
        <v>106</v>
      </c>
      <c r="H10" s="1">
        <v>61</v>
      </c>
      <c r="I10" s="1" t="s">
        <v>77</v>
      </c>
      <c r="J10" s="1" t="s">
        <v>288</v>
      </c>
      <c r="K10" s="50" t="s">
        <v>260</v>
      </c>
      <c r="N10" s="76" t="s">
        <v>220</v>
      </c>
      <c r="O10" s="76">
        <v>35</v>
      </c>
      <c r="P10" s="76" t="s">
        <v>75</v>
      </c>
      <c r="Q10" s="76" t="s">
        <v>112</v>
      </c>
      <c r="R10" s="77" t="s">
        <v>260</v>
      </c>
    </row>
    <row r="11" spans="2:18" ht="21" x14ac:dyDescent="0.35">
      <c r="B11" s="1">
        <v>7022130</v>
      </c>
      <c r="C11" s="2" t="s">
        <v>41</v>
      </c>
      <c r="D11" s="1">
        <f t="shared" si="0"/>
        <v>7022130</v>
      </c>
      <c r="E11" s="1" t="s">
        <v>304</v>
      </c>
      <c r="G11" s="1" t="s">
        <v>90</v>
      </c>
      <c r="H11" s="1">
        <v>19</v>
      </c>
      <c r="I11" s="1" t="s">
        <v>77</v>
      </c>
      <c r="J11" s="1" t="s">
        <v>112</v>
      </c>
      <c r="K11" s="50" t="s">
        <v>260</v>
      </c>
      <c r="N11" s="76" t="s">
        <v>154</v>
      </c>
      <c r="O11" s="76">
        <v>27</v>
      </c>
      <c r="P11" s="76" t="s">
        <v>75</v>
      </c>
      <c r="Q11" s="76" t="s">
        <v>112</v>
      </c>
      <c r="R11" s="77" t="s">
        <v>260</v>
      </c>
    </row>
    <row r="12" spans="2:18" ht="21" x14ac:dyDescent="0.35">
      <c r="B12" s="1">
        <v>7022136</v>
      </c>
      <c r="C12" s="2" t="s">
        <v>46</v>
      </c>
      <c r="D12" s="1">
        <f t="shared" si="0"/>
        <v>7022136</v>
      </c>
      <c r="E12" s="1" t="s">
        <v>304</v>
      </c>
      <c r="G12" s="1" t="s">
        <v>107</v>
      </c>
      <c r="H12" s="1">
        <v>62</v>
      </c>
      <c r="I12" s="1" t="s">
        <v>77</v>
      </c>
      <c r="J12" s="1" t="s">
        <v>288</v>
      </c>
      <c r="K12" s="50" t="s">
        <v>259</v>
      </c>
      <c r="N12" s="76" t="s">
        <v>153</v>
      </c>
      <c r="O12" s="76">
        <v>26</v>
      </c>
      <c r="P12" s="76" t="s">
        <v>75</v>
      </c>
      <c r="Q12" s="76" t="s">
        <v>112</v>
      </c>
      <c r="R12" s="77" t="s">
        <v>260</v>
      </c>
    </row>
    <row r="13" spans="2:18" ht="21" x14ac:dyDescent="0.35">
      <c r="B13" s="1">
        <v>7022135</v>
      </c>
      <c r="C13" s="2" t="s">
        <v>45</v>
      </c>
      <c r="D13" s="1">
        <f t="shared" si="0"/>
        <v>7022135</v>
      </c>
      <c r="E13" s="1" t="s">
        <v>304</v>
      </c>
      <c r="G13" s="1" t="s">
        <v>270</v>
      </c>
      <c r="H13" s="1">
        <v>15</v>
      </c>
      <c r="I13" s="1" t="s">
        <v>75</v>
      </c>
      <c r="J13" s="1" t="s">
        <v>112</v>
      </c>
      <c r="K13" s="50" t="s">
        <v>260</v>
      </c>
      <c r="N13" s="76" t="s">
        <v>101</v>
      </c>
      <c r="O13" s="76">
        <v>83</v>
      </c>
      <c r="P13" s="76" t="s">
        <v>77</v>
      </c>
      <c r="Q13" s="76" t="s">
        <v>112</v>
      </c>
      <c r="R13" s="77" t="s">
        <v>260</v>
      </c>
    </row>
    <row r="14" spans="2:18" ht="21" x14ac:dyDescent="0.35">
      <c r="B14" s="1">
        <v>7022700</v>
      </c>
      <c r="C14" s="2" t="s">
        <v>48</v>
      </c>
      <c r="D14" s="1">
        <f t="shared" si="0"/>
        <v>7022700</v>
      </c>
      <c r="E14" s="1" t="s">
        <v>304</v>
      </c>
      <c r="G14" s="1" t="s">
        <v>267</v>
      </c>
      <c r="H14" s="1">
        <v>2</v>
      </c>
      <c r="I14" s="1" t="s">
        <v>75</v>
      </c>
      <c r="J14" s="1" t="s">
        <v>112</v>
      </c>
      <c r="K14" s="50" t="s">
        <v>260</v>
      </c>
      <c r="N14" s="76" t="s">
        <v>300</v>
      </c>
      <c r="O14" s="76">
        <v>67</v>
      </c>
      <c r="P14" s="76" t="s">
        <v>77</v>
      </c>
      <c r="Q14" s="76" t="s">
        <v>112</v>
      </c>
      <c r="R14" s="77" t="s">
        <v>260</v>
      </c>
    </row>
    <row r="15" spans="2:18" ht="21" x14ac:dyDescent="0.35">
      <c r="B15" s="1">
        <v>7022800</v>
      </c>
      <c r="C15" s="2" t="s">
        <v>49</v>
      </c>
      <c r="D15" s="1">
        <f t="shared" si="0"/>
        <v>7022800</v>
      </c>
      <c r="E15" s="1" t="s">
        <v>304</v>
      </c>
      <c r="G15" s="1" t="s">
        <v>214</v>
      </c>
      <c r="H15" s="1">
        <v>64</v>
      </c>
      <c r="I15" s="1" t="s">
        <v>75</v>
      </c>
      <c r="J15" s="1" t="s">
        <v>288</v>
      </c>
      <c r="K15" s="50" t="s">
        <v>260</v>
      </c>
      <c r="N15" s="76" t="s">
        <v>122</v>
      </c>
      <c r="O15" s="76">
        <v>16</v>
      </c>
      <c r="P15" s="76" t="s">
        <v>75</v>
      </c>
      <c r="Q15" s="76" t="s">
        <v>112</v>
      </c>
      <c r="R15" s="77" t="s">
        <v>260</v>
      </c>
    </row>
    <row r="16" spans="2:18" ht="21" x14ac:dyDescent="0.35">
      <c r="B16" s="1">
        <v>7022137</v>
      </c>
      <c r="C16" s="2" t="s">
        <v>47</v>
      </c>
      <c r="D16" s="1">
        <f t="shared" si="0"/>
        <v>7022137</v>
      </c>
      <c r="E16" s="1" t="s">
        <v>304</v>
      </c>
      <c r="G16" s="1" t="s">
        <v>213</v>
      </c>
      <c r="H16" s="1">
        <v>63</v>
      </c>
      <c r="I16" s="1" t="s">
        <v>75</v>
      </c>
      <c r="J16" s="1" t="s">
        <v>288</v>
      </c>
      <c r="K16" s="50" t="s">
        <v>260</v>
      </c>
      <c r="N16" s="76" t="s">
        <v>298</v>
      </c>
      <c r="O16" s="76">
        <v>64</v>
      </c>
      <c r="P16" s="76" t="s">
        <v>77</v>
      </c>
      <c r="Q16" s="76" t="s">
        <v>163</v>
      </c>
      <c r="R16" s="77" t="s">
        <v>260</v>
      </c>
    </row>
    <row r="17" spans="2:18" ht="21" x14ac:dyDescent="0.35">
      <c r="B17" s="1">
        <v>7021300</v>
      </c>
      <c r="C17" s="2" t="s">
        <v>29</v>
      </c>
      <c r="D17" s="1">
        <f t="shared" si="0"/>
        <v>7021300</v>
      </c>
      <c r="E17" s="1" t="s">
        <v>304</v>
      </c>
      <c r="G17" s="1" t="s">
        <v>266</v>
      </c>
      <c r="H17" s="1">
        <v>1</v>
      </c>
      <c r="I17" s="1" t="s">
        <v>75</v>
      </c>
      <c r="J17" s="1" t="s">
        <v>112</v>
      </c>
      <c r="K17" s="50" t="s">
        <v>260</v>
      </c>
      <c r="N17" s="76" t="s">
        <v>301</v>
      </c>
      <c r="O17" s="76">
        <v>68</v>
      </c>
      <c r="P17" s="76" t="s">
        <v>77</v>
      </c>
      <c r="Q17" s="76" t="s">
        <v>112</v>
      </c>
      <c r="R17" s="77" t="s">
        <v>260</v>
      </c>
    </row>
    <row r="18" spans="2:18" ht="21" x14ac:dyDescent="0.35">
      <c r="B18" s="1">
        <v>7024201</v>
      </c>
      <c r="C18" s="2" t="s">
        <v>65</v>
      </c>
      <c r="D18" s="1">
        <f t="shared" si="0"/>
        <v>7024201</v>
      </c>
      <c r="E18" s="1" t="s">
        <v>304</v>
      </c>
      <c r="G18" s="1" t="s">
        <v>287</v>
      </c>
      <c r="H18" s="1">
        <v>45</v>
      </c>
      <c r="I18" s="1" t="s">
        <v>75</v>
      </c>
      <c r="J18" s="1" t="s">
        <v>288</v>
      </c>
      <c r="K18" s="50" t="s">
        <v>260</v>
      </c>
      <c r="N18" s="76" t="s">
        <v>106</v>
      </c>
      <c r="O18" s="76">
        <v>88</v>
      </c>
      <c r="P18" s="76" t="s">
        <v>75</v>
      </c>
      <c r="Q18" s="76" t="s">
        <v>112</v>
      </c>
      <c r="R18" s="77" t="s">
        <v>260</v>
      </c>
    </row>
    <row r="19" spans="2:18" ht="21" x14ac:dyDescent="0.35">
      <c r="B19" s="1">
        <v>7020600</v>
      </c>
      <c r="C19" s="2" t="s">
        <v>17</v>
      </c>
      <c r="D19" s="1">
        <f t="shared" si="0"/>
        <v>7020600</v>
      </c>
      <c r="E19" s="1" t="s">
        <v>304</v>
      </c>
      <c r="G19" s="1" t="s">
        <v>291</v>
      </c>
      <c r="H19" s="1">
        <v>50</v>
      </c>
      <c r="I19" s="1" t="s">
        <v>75</v>
      </c>
      <c r="J19" s="1" t="s">
        <v>288</v>
      </c>
      <c r="K19" s="50" t="s">
        <v>260</v>
      </c>
      <c r="N19" s="76" t="s">
        <v>90</v>
      </c>
      <c r="O19" s="76">
        <v>17</v>
      </c>
      <c r="P19" s="76" t="s">
        <v>75</v>
      </c>
      <c r="Q19" s="76" t="s">
        <v>112</v>
      </c>
      <c r="R19" s="77" t="s">
        <v>260</v>
      </c>
    </row>
    <row r="20" spans="2:18" ht="21" x14ac:dyDescent="0.35">
      <c r="B20" s="1">
        <v>7020501</v>
      </c>
      <c r="C20" s="2" t="s">
        <v>16</v>
      </c>
      <c r="D20" s="1">
        <f t="shared" si="0"/>
        <v>7020501</v>
      </c>
      <c r="E20" s="1" t="s">
        <v>304</v>
      </c>
      <c r="G20" s="1" t="s">
        <v>268</v>
      </c>
      <c r="H20" s="1">
        <v>11</v>
      </c>
      <c r="I20" s="1" t="s">
        <v>75</v>
      </c>
      <c r="J20" s="1" t="s">
        <v>112</v>
      </c>
      <c r="K20" s="50" t="s">
        <v>260</v>
      </c>
      <c r="N20" s="76" t="s">
        <v>135</v>
      </c>
      <c r="O20" s="76">
        <v>49</v>
      </c>
      <c r="P20" s="76" t="s">
        <v>77</v>
      </c>
      <c r="Q20" s="76" t="s">
        <v>163</v>
      </c>
      <c r="R20" s="77" t="s">
        <v>260</v>
      </c>
    </row>
    <row r="21" spans="2:18" ht="21" x14ac:dyDescent="0.35">
      <c r="B21" s="1">
        <v>7020332</v>
      </c>
      <c r="C21" s="2" t="s">
        <v>13</v>
      </c>
      <c r="D21" s="1">
        <f t="shared" si="0"/>
        <v>7020332</v>
      </c>
      <c r="E21" s="1" t="s">
        <v>304</v>
      </c>
      <c r="G21" s="1" t="s">
        <v>286</v>
      </c>
      <c r="H21" s="1">
        <v>44</v>
      </c>
      <c r="I21" s="1" t="s">
        <v>75</v>
      </c>
      <c r="J21" s="1" t="s">
        <v>112</v>
      </c>
      <c r="K21" s="50" t="s">
        <v>260</v>
      </c>
      <c r="N21" s="76" t="s">
        <v>107</v>
      </c>
      <c r="O21" s="76">
        <v>89</v>
      </c>
      <c r="P21" s="76" t="s">
        <v>77</v>
      </c>
      <c r="Q21" s="76" t="s">
        <v>112</v>
      </c>
      <c r="R21" s="77" t="s">
        <v>259</v>
      </c>
    </row>
    <row r="22" spans="2:18" ht="21" x14ac:dyDescent="0.35">
      <c r="B22" s="1">
        <v>7020331</v>
      </c>
      <c r="C22" s="2" t="s">
        <v>12</v>
      </c>
      <c r="D22" s="1">
        <f t="shared" si="0"/>
        <v>7020331</v>
      </c>
      <c r="E22" s="1" t="s">
        <v>304</v>
      </c>
      <c r="G22" s="1" t="s">
        <v>102</v>
      </c>
      <c r="H22" s="1">
        <v>57</v>
      </c>
      <c r="I22" s="1" t="s">
        <v>77</v>
      </c>
      <c r="J22" s="1" t="s">
        <v>288</v>
      </c>
      <c r="K22" s="50" t="s">
        <v>260</v>
      </c>
      <c r="N22" s="76" t="s">
        <v>123</v>
      </c>
      <c r="O22" s="76">
        <v>25</v>
      </c>
      <c r="P22" s="76" t="s">
        <v>222</v>
      </c>
      <c r="Q22" s="76" t="s">
        <v>112</v>
      </c>
      <c r="R22" s="77" t="s">
        <v>260</v>
      </c>
    </row>
    <row r="23" spans="2:18" ht="21" x14ac:dyDescent="0.35">
      <c r="B23" s="1">
        <v>7020700</v>
      </c>
      <c r="C23" s="2" t="s">
        <v>19</v>
      </c>
      <c r="D23" s="1">
        <f t="shared" si="0"/>
        <v>7020700</v>
      </c>
      <c r="E23" s="1" t="s">
        <v>304</v>
      </c>
      <c r="G23" s="1" t="s">
        <v>272</v>
      </c>
      <c r="H23" s="1">
        <v>24</v>
      </c>
      <c r="I23" s="1" t="s">
        <v>77</v>
      </c>
      <c r="J23" s="1" t="s">
        <v>112</v>
      </c>
      <c r="K23" s="50" t="s">
        <v>259</v>
      </c>
      <c r="N23" s="76" t="s">
        <v>144</v>
      </c>
      <c r="O23" s="76">
        <v>11</v>
      </c>
      <c r="P23" s="76" t="s">
        <v>75</v>
      </c>
      <c r="Q23" s="76" t="s">
        <v>112</v>
      </c>
      <c r="R23" s="77" t="s">
        <v>260</v>
      </c>
    </row>
    <row r="24" spans="2:18" ht="21" x14ac:dyDescent="0.35">
      <c r="B24" s="1">
        <v>7020601</v>
      </c>
      <c r="C24" s="2" t="s">
        <v>18</v>
      </c>
      <c r="D24" s="1">
        <f t="shared" si="0"/>
        <v>7020601</v>
      </c>
      <c r="E24" s="1" t="s">
        <v>304</v>
      </c>
      <c r="G24" s="1" t="s">
        <v>255</v>
      </c>
      <c r="H24" s="1">
        <v>29</v>
      </c>
      <c r="I24" s="1" t="s">
        <v>75</v>
      </c>
      <c r="J24" s="1" t="s">
        <v>112</v>
      </c>
      <c r="K24" s="50" t="s">
        <v>260</v>
      </c>
      <c r="N24" s="76" t="s">
        <v>293</v>
      </c>
      <c r="O24" s="76">
        <v>2</v>
      </c>
      <c r="P24" s="76" t="s">
        <v>75</v>
      </c>
      <c r="Q24" s="76" t="s">
        <v>112</v>
      </c>
      <c r="R24" s="77" t="s">
        <v>260</v>
      </c>
    </row>
    <row r="25" spans="2:18" ht="21" x14ac:dyDescent="0.35">
      <c r="B25" s="1">
        <v>7020800</v>
      </c>
      <c r="C25" s="2" t="s">
        <v>20</v>
      </c>
      <c r="D25" s="1">
        <f t="shared" si="0"/>
        <v>7020800</v>
      </c>
      <c r="E25" s="1" t="s">
        <v>304</v>
      </c>
      <c r="G25" s="1" t="s">
        <v>254</v>
      </c>
      <c r="H25" s="1">
        <v>28</v>
      </c>
      <c r="I25" s="1" t="s">
        <v>75</v>
      </c>
      <c r="J25" s="1" t="s">
        <v>112</v>
      </c>
      <c r="K25" s="50" t="s">
        <v>260</v>
      </c>
      <c r="N25" s="76" t="s">
        <v>214</v>
      </c>
      <c r="O25" s="76">
        <v>70</v>
      </c>
      <c r="P25" s="76" t="s">
        <v>75</v>
      </c>
      <c r="Q25" s="76" t="s">
        <v>112</v>
      </c>
      <c r="R25" s="77" t="s">
        <v>260</v>
      </c>
    </row>
    <row r="26" spans="2:18" ht="21" x14ac:dyDescent="0.35">
      <c r="B26" s="1">
        <v>7021531</v>
      </c>
      <c r="C26" s="2" t="s">
        <v>33</v>
      </c>
      <c r="D26" s="1">
        <f t="shared" si="0"/>
        <v>7021531</v>
      </c>
      <c r="E26" s="1" t="s">
        <v>304</v>
      </c>
      <c r="G26" s="1" t="s">
        <v>269</v>
      </c>
      <c r="H26" s="1">
        <v>14</v>
      </c>
      <c r="I26" s="1" t="s">
        <v>75</v>
      </c>
      <c r="J26" s="1" t="s">
        <v>112</v>
      </c>
      <c r="K26" s="50" t="s">
        <v>260</v>
      </c>
      <c r="N26" s="76" t="s">
        <v>218</v>
      </c>
      <c r="O26" s="76">
        <v>66</v>
      </c>
      <c r="P26" s="76" t="s">
        <v>75</v>
      </c>
      <c r="Q26" s="76" t="s">
        <v>112</v>
      </c>
      <c r="R26" s="77" t="s">
        <v>260</v>
      </c>
    </row>
    <row r="27" spans="2:18" ht="21" x14ac:dyDescent="0.35">
      <c r="B27" s="1">
        <v>7023202</v>
      </c>
      <c r="C27" s="2" t="s">
        <v>55</v>
      </c>
      <c r="D27" s="1">
        <f t="shared" si="0"/>
        <v>7023202</v>
      </c>
      <c r="E27" s="1" t="s">
        <v>304</v>
      </c>
      <c r="G27" s="1" t="s">
        <v>92</v>
      </c>
      <c r="H27" s="1">
        <v>23</v>
      </c>
      <c r="I27" s="1" t="s">
        <v>77</v>
      </c>
      <c r="J27" s="1" t="s">
        <v>112</v>
      </c>
      <c r="K27" s="50" t="s">
        <v>259</v>
      </c>
      <c r="N27" s="76" t="s">
        <v>213</v>
      </c>
      <c r="O27" s="76">
        <v>69</v>
      </c>
      <c r="P27" s="76" t="s">
        <v>75</v>
      </c>
      <c r="Q27" s="76" t="s">
        <v>112</v>
      </c>
      <c r="R27" s="77" t="s">
        <v>260</v>
      </c>
    </row>
    <row r="28" spans="2:18" ht="21" x14ac:dyDescent="0.35">
      <c r="B28" s="1">
        <v>7023201</v>
      </c>
      <c r="C28" s="2" t="s">
        <v>54</v>
      </c>
      <c r="D28" s="1">
        <f t="shared" si="0"/>
        <v>7023201</v>
      </c>
      <c r="E28" s="1" t="s">
        <v>304</v>
      </c>
      <c r="G28" s="1" t="s">
        <v>93</v>
      </c>
      <c r="H28" s="1">
        <v>27</v>
      </c>
      <c r="I28" s="1" t="s">
        <v>77</v>
      </c>
      <c r="J28" s="1" t="s">
        <v>112</v>
      </c>
      <c r="K28" s="50" t="s">
        <v>260</v>
      </c>
      <c r="N28" s="76" t="s">
        <v>292</v>
      </c>
      <c r="O28" s="76">
        <v>1</v>
      </c>
      <c r="P28" s="76" t="s">
        <v>75</v>
      </c>
      <c r="Q28" s="76" t="s">
        <v>112</v>
      </c>
      <c r="R28" s="77" t="s">
        <v>260</v>
      </c>
    </row>
    <row r="29" spans="2:18" ht="21" x14ac:dyDescent="0.35">
      <c r="B29" s="1">
        <v>7020900</v>
      </c>
      <c r="C29" s="2" t="s">
        <v>22</v>
      </c>
      <c r="D29" s="1">
        <f t="shared" si="0"/>
        <v>7020900</v>
      </c>
      <c r="E29" s="1" t="s">
        <v>304</v>
      </c>
      <c r="G29" s="1" t="s">
        <v>271</v>
      </c>
      <c r="H29" s="1">
        <v>17</v>
      </c>
      <c r="I29" s="1" t="s">
        <v>75</v>
      </c>
      <c r="J29" s="1" t="s">
        <v>112</v>
      </c>
      <c r="K29" s="50" t="s">
        <v>260</v>
      </c>
      <c r="N29" s="76" t="s">
        <v>302</v>
      </c>
      <c r="O29" s="76">
        <v>74</v>
      </c>
      <c r="P29" s="76" t="s">
        <v>75</v>
      </c>
      <c r="Q29" s="76" t="s">
        <v>112</v>
      </c>
      <c r="R29" s="77" t="s">
        <v>260</v>
      </c>
    </row>
    <row r="30" spans="2:18" ht="21" x14ac:dyDescent="0.35">
      <c r="B30" s="1">
        <v>7020801</v>
      </c>
      <c r="C30" s="2" t="s">
        <v>21</v>
      </c>
      <c r="D30" s="1">
        <f t="shared" si="0"/>
        <v>7020801</v>
      </c>
      <c r="E30" s="1" t="s">
        <v>304</v>
      </c>
      <c r="G30" s="1" t="s">
        <v>215</v>
      </c>
      <c r="H30" s="1">
        <v>65</v>
      </c>
      <c r="I30" s="1" t="s">
        <v>77</v>
      </c>
      <c r="J30" s="1" t="s">
        <v>288</v>
      </c>
      <c r="K30" s="50" t="s">
        <v>260</v>
      </c>
      <c r="N30" s="76" t="s">
        <v>84</v>
      </c>
      <c r="O30" s="76">
        <v>7</v>
      </c>
      <c r="P30" s="76" t="s">
        <v>75</v>
      </c>
      <c r="Q30" s="76" t="s">
        <v>112</v>
      </c>
      <c r="R30" s="77" t="s">
        <v>260</v>
      </c>
    </row>
    <row r="31" spans="2:18" ht="21" x14ac:dyDescent="0.35">
      <c r="B31" s="1">
        <v>7030501</v>
      </c>
      <c r="C31" s="2" t="s">
        <v>67</v>
      </c>
      <c r="D31" s="1">
        <f t="shared" si="0"/>
        <v>7030501</v>
      </c>
      <c r="E31" s="1" t="s">
        <v>304</v>
      </c>
      <c r="G31" s="1" t="s">
        <v>96</v>
      </c>
      <c r="H31" s="1">
        <v>51</v>
      </c>
      <c r="I31" s="1" t="s">
        <v>75</v>
      </c>
      <c r="J31" s="1" t="s">
        <v>288</v>
      </c>
      <c r="K31" s="50" t="s">
        <v>260</v>
      </c>
      <c r="N31" s="76" t="s">
        <v>286</v>
      </c>
      <c r="O31" s="76">
        <v>103</v>
      </c>
      <c r="P31" s="76" t="s">
        <v>75</v>
      </c>
      <c r="Q31" s="76" t="s">
        <v>112</v>
      </c>
      <c r="R31" s="77" t="s">
        <v>260</v>
      </c>
    </row>
    <row r="32" spans="2:18" ht="21" x14ac:dyDescent="0.35">
      <c r="B32" s="1">
        <v>7022000</v>
      </c>
      <c r="C32" s="2" t="s">
        <v>31</v>
      </c>
      <c r="D32" s="1">
        <f t="shared" si="0"/>
        <v>7022000</v>
      </c>
      <c r="E32" s="1" t="s">
        <v>304</v>
      </c>
      <c r="G32" s="1" t="s">
        <v>216</v>
      </c>
      <c r="H32" s="1">
        <v>66</v>
      </c>
      <c r="I32" s="1" t="s">
        <v>77</v>
      </c>
      <c r="J32" s="1" t="s">
        <v>288</v>
      </c>
      <c r="K32" s="50" t="s">
        <v>260</v>
      </c>
      <c r="N32" s="76" t="s">
        <v>121</v>
      </c>
      <c r="O32" s="76">
        <v>12</v>
      </c>
      <c r="P32" s="76" t="s">
        <v>75</v>
      </c>
      <c r="Q32" s="76" t="s">
        <v>112</v>
      </c>
      <c r="R32" s="77" t="s">
        <v>260</v>
      </c>
    </row>
    <row r="33" spans="2:18" ht="21" x14ac:dyDescent="0.35">
      <c r="B33" s="1">
        <v>7021301</v>
      </c>
      <c r="C33" s="2" t="s">
        <v>30</v>
      </c>
      <c r="D33" s="1">
        <f t="shared" si="0"/>
        <v>7021301</v>
      </c>
      <c r="E33" s="1" t="s">
        <v>304</v>
      </c>
      <c r="G33" s="1" t="s">
        <v>115</v>
      </c>
      <c r="H33" s="1">
        <v>26</v>
      </c>
      <c r="I33" s="1" t="s">
        <v>77</v>
      </c>
      <c r="J33" s="1" t="s">
        <v>112</v>
      </c>
      <c r="K33" s="50" t="s">
        <v>259</v>
      </c>
      <c r="N33" s="76" t="s">
        <v>102</v>
      </c>
      <c r="O33" s="76">
        <v>84</v>
      </c>
      <c r="P33" s="76" t="s">
        <v>77</v>
      </c>
      <c r="Q33" s="76" t="s">
        <v>112</v>
      </c>
      <c r="R33" s="77" t="s">
        <v>259</v>
      </c>
    </row>
    <row r="34" spans="2:18" ht="21" x14ac:dyDescent="0.35">
      <c r="B34" s="1">
        <v>7022001</v>
      </c>
      <c r="C34" s="2" t="s">
        <v>32</v>
      </c>
      <c r="D34" s="1">
        <f t="shared" si="0"/>
        <v>7022001</v>
      </c>
      <c r="E34" s="1" t="s">
        <v>304</v>
      </c>
      <c r="G34" s="1" t="s">
        <v>91</v>
      </c>
      <c r="H34" s="1">
        <v>22</v>
      </c>
      <c r="I34" s="1" t="s">
        <v>75</v>
      </c>
      <c r="J34" s="1" t="s">
        <v>112</v>
      </c>
      <c r="K34" s="50" t="s">
        <v>260</v>
      </c>
      <c r="N34" s="76" t="s">
        <v>156</v>
      </c>
      <c r="O34" s="76">
        <v>43</v>
      </c>
      <c r="P34" s="76" t="s">
        <v>77</v>
      </c>
      <c r="Q34" s="76" t="s">
        <v>163</v>
      </c>
      <c r="R34" s="77" t="s">
        <v>260</v>
      </c>
    </row>
    <row r="35" spans="2:18" ht="21" x14ac:dyDescent="0.35">
      <c r="B35" s="1">
        <v>7030996</v>
      </c>
      <c r="C35" s="2" t="s">
        <v>252</v>
      </c>
      <c r="D35" s="1">
        <f t="shared" ref="D35:D66" si="1">+B35</f>
        <v>7030996</v>
      </c>
      <c r="E35" s="1" t="s">
        <v>304</v>
      </c>
      <c r="G35" s="1" t="s">
        <v>80</v>
      </c>
      <c r="H35" s="1">
        <v>7</v>
      </c>
      <c r="I35" s="1" t="s">
        <v>75</v>
      </c>
      <c r="J35" s="1" t="s">
        <v>112</v>
      </c>
      <c r="K35" s="50" t="s">
        <v>260</v>
      </c>
      <c r="N35" s="76" t="s">
        <v>145</v>
      </c>
      <c r="O35" s="76">
        <v>40</v>
      </c>
      <c r="P35" s="76" t="s">
        <v>77</v>
      </c>
      <c r="Q35" s="76" t="s">
        <v>163</v>
      </c>
      <c r="R35" s="77" t="s">
        <v>260</v>
      </c>
    </row>
    <row r="36" spans="2:18" ht="21" x14ac:dyDescent="0.35">
      <c r="B36" s="1">
        <v>7030998</v>
      </c>
      <c r="C36" s="2" t="s">
        <v>225</v>
      </c>
      <c r="D36" s="1">
        <f t="shared" si="1"/>
        <v>7030998</v>
      </c>
      <c r="E36" s="1" t="s">
        <v>304</v>
      </c>
      <c r="G36" s="1" t="s">
        <v>79</v>
      </c>
      <c r="H36" s="1">
        <v>6</v>
      </c>
      <c r="I36" s="1" t="s">
        <v>75</v>
      </c>
      <c r="J36" s="1" t="s">
        <v>112</v>
      </c>
      <c r="K36" s="50" t="s">
        <v>260</v>
      </c>
      <c r="N36" s="76" t="s">
        <v>146</v>
      </c>
      <c r="O36" s="76">
        <v>41</v>
      </c>
      <c r="P36" s="76" t="s">
        <v>77</v>
      </c>
      <c r="Q36" s="76" t="s">
        <v>163</v>
      </c>
      <c r="R36" s="77" t="s">
        <v>260</v>
      </c>
    </row>
    <row r="37" spans="2:18" ht="21" x14ac:dyDescent="0.35">
      <c r="B37" s="1">
        <v>7024200</v>
      </c>
      <c r="C37" s="2" t="s">
        <v>63</v>
      </c>
      <c r="D37" s="1">
        <f t="shared" si="1"/>
        <v>7024200</v>
      </c>
      <c r="E37" s="1" t="s">
        <v>304</v>
      </c>
      <c r="G37" s="1" t="s">
        <v>81</v>
      </c>
      <c r="H37" s="1">
        <v>8</v>
      </c>
      <c r="I37" s="1" t="s">
        <v>75</v>
      </c>
      <c r="J37" s="1" t="s">
        <v>112</v>
      </c>
      <c r="K37" s="50" t="s">
        <v>260</v>
      </c>
      <c r="N37" s="76" t="s">
        <v>147</v>
      </c>
      <c r="O37" s="76">
        <v>42</v>
      </c>
      <c r="P37" s="76" t="s">
        <v>77</v>
      </c>
      <c r="Q37" s="76" t="s">
        <v>163</v>
      </c>
      <c r="R37" s="77" t="s">
        <v>260</v>
      </c>
    </row>
    <row r="38" spans="2:18" ht="21" x14ac:dyDescent="0.35">
      <c r="B38" s="1">
        <v>7030500</v>
      </c>
      <c r="C38" s="2" t="s">
        <v>64</v>
      </c>
      <c r="D38" s="1">
        <f t="shared" si="1"/>
        <v>7030500</v>
      </c>
      <c r="E38" s="1" t="s">
        <v>304</v>
      </c>
      <c r="G38" s="1" t="s">
        <v>82</v>
      </c>
      <c r="H38" s="1">
        <v>9</v>
      </c>
      <c r="I38" s="1" t="s">
        <v>75</v>
      </c>
      <c r="J38" s="1" t="s">
        <v>112</v>
      </c>
      <c r="K38" s="50" t="s">
        <v>260</v>
      </c>
      <c r="N38" s="76" t="s">
        <v>137</v>
      </c>
      <c r="O38" s="76">
        <v>52</v>
      </c>
      <c r="P38" s="76" t="s">
        <v>77</v>
      </c>
      <c r="Q38" s="76" t="s">
        <v>163</v>
      </c>
      <c r="R38" s="77" t="s">
        <v>260</v>
      </c>
    </row>
    <row r="39" spans="2:18" ht="21" x14ac:dyDescent="0.35">
      <c r="B39" s="1">
        <v>7024001</v>
      </c>
      <c r="C39" s="2" t="s">
        <v>62</v>
      </c>
      <c r="D39" s="1">
        <f t="shared" si="1"/>
        <v>7024001</v>
      </c>
      <c r="E39" s="1" t="s">
        <v>304</v>
      </c>
      <c r="G39" s="1" t="s">
        <v>118</v>
      </c>
      <c r="H39" s="1">
        <v>4</v>
      </c>
      <c r="I39" s="1" t="s">
        <v>77</v>
      </c>
      <c r="J39" s="1" t="s">
        <v>112</v>
      </c>
      <c r="K39" s="50" t="s">
        <v>260</v>
      </c>
      <c r="N39" s="76" t="s">
        <v>152</v>
      </c>
      <c r="O39" s="76">
        <v>15</v>
      </c>
      <c r="P39" s="76" t="s">
        <v>75</v>
      </c>
      <c r="Q39" s="76" t="s">
        <v>112</v>
      </c>
      <c r="R39" s="77" t="s">
        <v>260</v>
      </c>
    </row>
    <row r="40" spans="2:18" ht="21" x14ac:dyDescent="0.35">
      <c r="B40" s="1">
        <v>7022133</v>
      </c>
      <c r="C40" s="2" t="s">
        <v>35</v>
      </c>
      <c r="D40" s="1">
        <f t="shared" si="1"/>
        <v>7022133</v>
      </c>
      <c r="E40" s="1" t="s">
        <v>304</v>
      </c>
      <c r="G40" s="1" t="s">
        <v>88</v>
      </c>
      <c r="H40" s="1">
        <v>16</v>
      </c>
      <c r="I40" s="1" t="s">
        <v>75</v>
      </c>
      <c r="J40" s="1" t="s">
        <v>112</v>
      </c>
      <c r="K40" s="50" t="s">
        <v>260</v>
      </c>
      <c r="N40" s="76" t="s">
        <v>124</v>
      </c>
      <c r="O40" s="76">
        <v>28</v>
      </c>
      <c r="P40" s="76" t="s">
        <v>75</v>
      </c>
      <c r="Q40" s="76" t="s">
        <v>112</v>
      </c>
      <c r="R40" s="77" t="s">
        <v>260</v>
      </c>
    </row>
    <row r="41" spans="2:18" ht="21" x14ac:dyDescent="0.35">
      <c r="B41" s="1">
        <v>7022132</v>
      </c>
      <c r="C41" s="2" t="s">
        <v>34</v>
      </c>
      <c r="D41" s="1">
        <f t="shared" si="1"/>
        <v>7022132</v>
      </c>
      <c r="E41" s="1" t="s">
        <v>304</v>
      </c>
      <c r="G41" s="1" t="s">
        <v>95</v>
      </c>
      <c r="H41" s="1">
        <v>49</v>
      </c>
      <c r="I41" s="1" t="s">
        <v>75</v>
      </c>
      <c r="J41" s="1" t="s">
        <v>288</v>
      </c>
      <c r="K41" s="50" t="s">
        <v>260</v>
      </c>
      <c r="N41" s="76" t="s">
        <v>297</v>
      </c>
      <c r="O41" s="76">
        <v>63</v>
      </c>
      <c r="P41" s="76" t="s">
        <v>77</v>
      </c>
      <c r="Q41" s="76" t="s">
        <v>163</v>
      </c>
      <c r="R41" s="77" t="s">
        <v>260</v>
      </c>
    </row>
    <row r="42" spans="2:18" ht="21" x14ac:dyDescent="0.35">
      <c r="B42" s="1">
        <v>7030999</v>
      </c>
      <c r="C42" s="2" t="s">
        <v>226</v>
      </c>
      <c r="D42" s="1">
        <f t="shared" si="1"/>
        <v>7030999</v>
      </c>
      <c r="E42" s="1" t="s">
        <v>304</v>
      </c>
      <c r="G42" s="1" t="s">
        <v>94</v>
      </c>
      <c r="H42" s="1">
        <v>48</v>
      </c>
      <c r="I42" s="1" t="s">
        <v>75</v>
      </c>
      <c r="J42" s="1" t="s">
        <v>288</v>
      </c>
      <c r="K42" s="50" t="s">
        <v>260</v>
      </c>
      <c r="N42" s="76" t="s">
        <v>141</v>
      </c>
      <c r="O42" s="76">
        <v>57</v>
      </c>
      <c r="P42" s="76" t="s">
        <v>77</v>
      </c>
      <c r="Q42" s="76" t="s">
        <v>163</v>
      </c>
      <c r="R42" s="77" t="s">
        <v>260</v>
      </c>
    </row>
    <row r="43" spans="2:18" ht="21" x14ac:dyDescent="0.35">
      <c r="B43" s="1">
        <v>7020230</v>
      </c>
      <c r="C43" s="2" t="s">
        <v>10</v>
      </c>
      <c r="D43" s="1">
        <f t="shared" si="1"/>
        <v>7020230</v>
      </c>
      <c r="E43" s="1" t="s">
        <v>304</v>
      </c>
      <c r="G43" s="1" t="s">
        <v>290</v>
      </c>
      <c r="H43" s="1">
        <v>47</v>
      </c>
      <c r="I43" s="1" t="s">
        <v>75</v>
      </c>
      <c r="J43" s="1" t="s">
        <v>288</v>
      </c>
      <c r="K43" s="50" t="s">
        <v>260</v>
      </c>
      <c r="N43" s="76" t="s">
        <v>125</v>
      </c>
      <c r="O43" s="76">
        <v>29</v>
      </c>
      <c r="P43" s="76" t="s">
        <v>75</v>
      </c>
      <c r="Q43" s="76" t="s">
        <v>112</v>
      </c>
      <c r="R43" s="77" t="s">
        <v>260</v>
      </c>
    </row>
    <row r="44" spans="2:18" ht="21" x14ac:dyDescent="0.35">
      <c r="B44" s="1">
        <v>7024202</v>
      </c>
      <c r="C44" s="2" t="s">
        <v>66</v>
      </c>
      <c r="D44" s="1">
        <f t="shared" si="1"/>
        <v>7024202</v>
      </c>
      <c r="E44" s="1" t="s">
        <v>304</v>
      </c>
      <c r="G44" s="1" t="s">
        <v>256</v>
      </c>
      <c r="H44" s="1">
        <v>30</v>
      </c>
      <c r="I44" s="1" t="s">
        <v>75</v>
      </c>
      <c r="J44" s="1" t="s">
        <v>112</v>
      </c>
      <c r="K44" s="50" t="s">
        <v>260</v>
      </c>
      <c r="N44" s="76" t="s">
        <v>126</v>
      </c>
      <c r="O44" s="76">
        <v>30</v>
      </c>
      <c r="P44" s="76" t="s">
        <v>75</v>
      </c>
      <c r="Q44" s="76" t="s">
        <v>112</v>
      </c>
      <c r="R44" s="77" t="s">
        <v>260</v>
      </c>
    </row>
    <row r="45" spans="2:18" ht="21" x14ac:dyDescent="0.35">
      <c r="B45" s="1">
        <v>7021000</v>
      </c>
      <c r="C45" s="2" t="s">
        <v>24</v>
      </c>
      <c r="D45" s="1">
        <f t="shared" si="1"/>
        <v>7021000</v>
      </c>
      <c r="E45" s="1" t="s">
        <v>304</v>
      </c>
      <c r="G45" s="1" t="s">
        <v>97</v>
      </c>
      <c r="H45" s="1">
        <v>52</v>
      </c>
      <c r="I45" s="1" t="s">
        <v>75</v>
      </c>
      <c r="J45" s="1" t="s">
        <v>288</v>
      </c>
      <c r="K45" s="50" t="s">
        <v>260</v>
      </c>
      <c r="N45" s="76" t="s">
        <v>155</v>
      </c>
      <c r="O45" s="76">
        <v>38</v>
      </c>
      <c r="P45" s="76" t="s">
        <v>222</v>
      </c>
      <c r="Q45" s="76" t="s">
        <v>112</v>
      </c>
      <c r="R45" s="77" t="s">
        <v>260</v>
      </c>
    </row>
    <row r="46" spans="2:18" ht="21" x14ac:dyDescent="0.35">
      <c r="B46" s="1">
        <v>7020901</v>
      </c>
      <c r="C46" s="2" t="s">
        <v>23</v>
      </c>
      <c r="D46" s="1">
        <f t="shared" si="1"/>
        <v>7020901</v>
      </c>
      <c r="E46" s="1" t="s">
        <v>304</v>
      </c>
      <c r="G46" s="1" t="s">
        <v>117</v>
      </c>
      <c r="H46" s="1">
        <v>20</v>
      </c>
      <c r="I46" s="1" t="s">
        <v>75</v>
      </c>
      <c r="J46" s="1" t="s">
        <v>112</v>
      </c>
      <c r="K46" s="50" t="s">
        <v>259</v>
      </c>
      <c r="N46" s="76" t="s">
        <v>130</v>
      </c>
      <c r="O46" s="76">
        <v>36</v>
      </c>
      <c r="P46" s="76" t="s">
        <v>77</v>
      </c>
      <c r="Q46" s="76" t="s">
        <v>112</v>
      </c>
      <c r="R46" s="77" t="s">
        <v>260</v>
      </c>
    </row>
    <row r="47" spans="2:18" ht="21" x14ac:dyDescent="0.35">
      <c r="B47" s="1">
        <v>7020330</v>
      </c>
      <c r="C47" s="2" t="s">
        <v>11</v>
      </c>
      <c r="D47" s="1">
        <f t="shared" si="1"/>
        <v>7020330</v>
      </c>
      <c r="E47" s="1" t="s">
        <v>304</v>
      </c>
      <c r="G47" s="1" t="s">
        <v>116</v>
      </c>
      <c r="H47" s="1">
        <v>21</v>
      </c>
      <c r="I47" s="1" t="s">
        <v>75</v>
      </c>
      <c r="J47" s="1" t="s">
        <v>112</v>
      </c>
      <c r="K47" s="50" t="s">
        <v>259</v>
      </c>
      <c r="N47" s="76" t="s">
        <v>131</v>
      </c>
      <c r="O47" s="76">
        <v>37</v>
      </c>
      <c r="P47" s="76" t="s">
        <v>77</v>
      </c>
      <c r="Q47" s="76" t="s">
        <v>112</v>
      </c>
      <c r="R47" s="77" t="s">
        <v>260</v>
      </c>
    </row>
    <row r="48" spans="2:18" ht="21" x14ac:dyDescent="0.35">
      <c r="B48" s="1">
        <v>7022900</v>
      </c>
      <c r="C48" s="2" t="s">
        <v>50</v>
      </c>
      <c r="D48" s="1">
        <f t="shared" si="1"/>
        <v>7022900</v>
      </c>
      <c r="E48" s="1" t="s">
        <v>304</v>
      </c>
      <c r="G48" s="1" t="s">
        <v>85</v>
      </c>
      <c r="H48" s="1">
        <v>12</v>
      </c>
      <c r="I48" s="1" t="s">
        <v>77</v>
      </c>
      <c r="J48" s="1" t="s">
        <v>112</v>
      </c>
      <c r="K48" s="50" t="s">
        <v>260</v>
      </c>
      <c r="N48" s="76" t="s">
        <v>296</v>
      </c>
      <c r="O48" s="76">
        <v>62</v>
      </c>
      <c r="P48" s="76" t="s">
        <v>77</v>
      </c>
      <c r="Q48" s="76" t="s">
        <v>163</v>
      </c>
      <c r="R48" s="77" t="s">
        <v>260</v>
      </c>
    </row>
    <row r="49" spans="2:18" ht="21" x14ac:dyDescent="0.35">
      <c r="B49" s="1">
        <v>7021700</v>
      </c>
      <c r="C49" s="2" t="s">
        <v>37</v>
      </c>
      <c r="D49" s="1">
        <f t="shared" si="1"/>
        <v>7021700</v>
      </c>
      <c r="E49" s="1" t="s">
        <v>304</v>
      </c>
      <c r="G49" s="1" t="s">
        <v>283</v>
      </c>
      <c r="H49" s="1">
        <v>41</v>
      </c>
      <c r="I49" s="1" t="s">
        <v>75</v>
      </c>
      <c r="J49" s="1" t="s">
        <v>112</v>
      </c>
      <c r="K49" s="50" t="s">
        <v>260</v>
      </c>
      <c r="N49" s="76" t="s">
        <v>157</v>
      </c>
      <c r="O49" s="76">
        <v>47</v>
      </c>
      <c r="P49" s="76" t="s">
        <v>77</v>
      </c>
      <c r="Q49" s="76" t="s">
        <v>163</v>
      </c>
      <c r="R49" s="77" t="s">
        <v>260</v>
      </c>
    </row>
    <row r="50" spans="2:18" ht="21" x14ac:dyDescent="0.35">
      <c r="B50" s="1">
        <v>7022134</v>
      </c>
      <c r="C50" s="2" t="s">
        <v>36</v>
      </c>
      <c r="D50" s="1">
        <f t="shared" si="1"/>
        <v>7022134</v>
      </c>
      <c r="E50" s="1" t="s">
        <v>304</v>
      </c>
      <c r="G50" s="1" t="s">
        <v>281</v>
      </c>
      <c r="H50" s="1">
        <v>39</v>
      </c>
      <c r="I50" s="1" t="s">
        <v>75</v>
      </c>
      <c r="J50" s="1" t="s">
        <v>112</v>
      </c>
      <c r="K50" s="50" t="s">
        <v>260</v>
      </c>
      <c r="N50" s="76" t="s">
        <v>87</v>
      </c>
      <c r="O50" s="76">
        <v>10</v>
      </c>
      <c r="P50" s="76" t="s">
        <v>75</v>
      </c>
      <c r="Q50" s="76" t="s">
        <v>112</v>
      </c>
      <c r="R50" s="77" t="s">
        <v>260</v>
      </c>
    </row>
    <row r="51" spans="2:18" ht="21" x14ac:dyDescent="0.35">
      <c r="B51" s="1">
        <v>7021100</v>
      </c>
      <c r="C51" s="2" t="s">
        <v>26</v>
      </c>
      <c r="D51" s="1">
        <f t="shared" si="1"/>
        <v>7021100</v>
      </c>
      <c r="E51" s="1" t="s">
        <v>304</v>
      </c>
      <c r="G51" s="1" t="s">
        <v>278</v>
      </c>
      <c r="H51" s="1">
        <v>36</v>
      </c>
      <c r="I51" s="1" t="s">
        <v>75</v>
      </c>
      <c r="J51" s="1" t="s">
        <v>112</v>
      </c>
      <c r="K51" s="50" t="s">
        <v>260</v>
      </c>
      <c r="N51" s="76" t="s">
        <v>299</v>
      </c>
      <c r="O51" s="76">
        <v>65</v>
      </c>
      <c r="P51" s="76" t="s">
        <v>77</v>
      </c>
      <c r="Q51" s="76" t="s">
        <v>163</v>
      </c>
      <c r="R51" s="77" t="s">
        <v>259</v>
      </c>
    </row>
    <row r="52" spans="2:18" ht="21" x14ac:dyDescent="0.35">
      <c r="B52" s="1">
        <v>7021001</v>
      </c>
      <c r="C52" s="2" t="s">
        <v>25</v>
      </c>
      <c r="D52" s="1">
        <f t="shared" si="1"/>
        <v>7021001</v>
      </c>
      <c r="E52" s="1" t="s">
        <v>304</v>
      </c>
      <c r="G52" s="1" t="s">
        <v>282</v>
      </c>
      <c r="H52" s="1">
        <v>40</v>
      </c>
      <c r="I52" s="1" t="s">
        <v>75</v>
      </c>
      <c r="J52" s="1" t="s">
        <v>112</v>
      </c>
      <c r="K52" s="50" t="s">
        <v>260</v>
      </c>
      <c r="N52" s="76" t="s">
        <v>92</v>
      </c>
      <c r="O52" s="76">
        <v>21</v>
      </c>
      <c r="P52" s="76" t="s">
        <v>77</v>
      </c>
      <c r="Q52" s="76" t="s">
        <v>112</v>
      </c>
      <c r="R52" s="77" t="s">
        <v>259</v>
      </c>
    </row>
    <row r="53" spans="2:18" ht="21" x14ac:dyDescent="0.35">
      <c r="B53" s="1">
        <v>7023200</v>
      </c>
      <c r="C53" s="2" t="s">
        <v>53</v>
      </c>
      <c r="D53" s="1">
        <f t="shared" si="1"/>
        <v>7023200</v>
      </c>
      <c r="E53" s="1" t="s">
        <v>304</v>
      </c>
      <c r="G53" s="1" t="s">
        <v>280</v>
      </c>
      <c r="H53" s="1">
        <v>38</v>
      </c>
      <c r="I53" s="1" t="s">
        <v>75</v>
      </c>
      <c r="J53" s="1" t="s">
        <v>112</v>
      </c>
      <c r="K53" s="50" t="s">
        <v>260</v>
      </c>
      <c r="N53" s="76" t="s">
        <v>93</v>
      </c>
      <c r="O53" s="76">
        <v>24</v>
      </c>
      <c r="P53" s="76" t="s">
        <v>77</v>
      </c>
      <c r="Q53" s="76" t="s">
        <v>112</v>
      </c>
      <c r="R53" s="77" t="s">
        <v>260</v>
      </c>
    </row>
    <row r="54" spans="2:18" ht="21" x14ac:dyDescent="0.35">
      <c r="B54" s="1">
        <v>7023203</v>
      </c>
      <c r="C54" s="2" t="s">
        <v>56</v>
      </c>
      <c r="D54" s="1">
        <f t="shared" si="1"/>
        <v>7023203</v>
      </c>
      <c r="E54" s="1" t="s">
        <v>304</v>
      </c>
      <c r="G54" s="1" t="s">
        <v>277</v>
      </c>
      <c r="H54" s="1">
        <v>35</v>
      </c>
      <c r="I54" s="1" t="s">
        <v>75</v>
      </c>
      <c r="J54" s="1" t="s">
        <v>112</v>
      </c>
      <c r="K54" s="50" t="s">
        <v>260</v>
      </c>
      <c r="N54" s="76" t="s">
        <v>215</v>
      </c>
      <c r="O54" s="76">
        <v>71</v>
      </c>
      <c r="P54" s="76" t="s">
        <v>77</v>
      </c>
      <c r="Q54" s="76" t="s">
        <v>112</v>
      </c>
      <c r="R54" s="77" t="s">
        <v>260</v>
      </c>
    </row>
    <row r="55" spans="2:18" ht="21" x14ac:dyDescent="0.35">
      <c r="B55" s="1">
        <v>7021800</v>
      </c>
      <c r="C55" s="2" t="s">
        <v>38</v>
      </c>
      <c r="D55" s="1">
        <f t="shared" si="1"/>
        <v>7021800</v>
      </c>
      <c r="E55" s="1" t="s">
        <v>304</v>
      </c>
      <c r="G55" s="1" t="s">
        <v>276</v>
      </c>
      <c r="H55" s="1">
        <v>34</v>
      </c>
      <c r="I55" s="1" t="s">
        <v>75</v>
      </c>
      <c r="J55" s="1" t="s">
        <v>112</v>
      </c>
      <c r="K55" s="50" t="s">
        <v>260</v>
      </c>
      <c r="N55" s="76" t="s">
        <v>96</v>
      </c>
      <c r="O55" s="76">
        <v>78</v>
      </c>
      <c r="P55" s="76" t="s">
        <v>77</v>
      </c>
      <c r="Q55" s="76" t="s">
        <v>112</v>
      </c>
      <c r="R55" s="77" t="s">
        <v>260</v>
      </c>
    </row>
    <row r="56" spans="2:18" ht="21" x14ac:dyDescent="0.35">
      <c r="B56" s="1">
        <v>7023700</v>
      </c>
      <c r="C56" s="2" t="s">
        <v>57</v>
      </c>
      <c r="D56" s="1">
        <f t="shared" si="1"/>
        <v>7023700</v>
      </c>
      <c r="E56" s="1" t="s">
        <v>304</v>
      </c>
      <c r="G56" s="1" t="s">
        <v>275</v>
      </c>
      <c r="H56" s="1">
        <v>33</v>
      </c>
      <c r="I56" s="1" t="s">
        <v>75</v>
      </c>
      <c r="J56" s="1" t="s">
        <v>112</v>
      </c>
      <c r="K56" s="50" t="s">
        <v>260</v>
      </c>
      <c r="N56" s="76" t="s">
        <v>216</v>
      </c>
      <c r="O56" s="76">
        <v>72</v>
      </c>
      <c r="P56" s="76" t="s">
        <v>77</v>
      </c>
      <c r="Q56" s="76" t="s">
        <v>112</v>
      </c>
      <c r="R56" s="77" t="s">
        <v>260</v>
      </c>
    </row>
    <row r="57" spans="2:18" ht="21" x14ac:dyDescent="0.35">
      <c r="B57" s="1">
        <v>7020130</v>
      </c>
      <c r="C57" s="2" t="s">
        <v>9</v>
      </c>
      <c r="D57" s="1">
        <f t="shared" si="1"/>
        <v>7020130</v>
      </c>
      <c r="E57" s="1" t="s">
        <v>304</v>
      </c>
      <c r="G57" s="1" t="s">
        <v>285</v>
      </c>
      <c r="H57" s="1">
        <v>43</v>
      </c>
      <c r="I57" s="1" t="s">
        <v>75</v>
      </c>
      <c r="J57" s="1" t="s">
        <v>112</v>
      </c>
      <c r="K57" s="50" t="s">
        <v>260</v>
      </c>
      <c r="N57" s="76" t="s">
        <v>160</v>
      </c>
      <c r="O57" s="76">
        <v>58</v>
      </c>
      <c r="P57" s="76" t="s">
        <v>77</v>
      </c>
      <c r="Q57" s="76" t="s">
        <v>163</v>
      </c>
      <c r="R57" s="77" t="s">
        <v>260</v>
      </c>
    </row>
    <row r="58" spans="2:18" ht="21" x14ac:dyDescent="0.35">
      <c r="B58" s="1">
        <v>7021900</v>
      </c>
      <c r="C58" s="2" t="s">
        <v>40</v>
      </c>
      <c r="D58" s="1">
        <f t="shared" si="1"/>
        <v>7021900</v>
      </c>
      <c r="E58" s="1" t="s">
        <v>288</v>
      </c>
      <c r="G58" s="1" t="s">
        <v>284</v>
      </c>
      <c r="H58" s="1">
        <v>42</v>
      </c>
      <c r="I58" s="1" t="s">
        <v>75</v>
      </c>
      <c r="J58" s="1" t="s">
        <v>112</v>
      </c>
      <c r="K58" s="50" t="s">
        <v>260</v>
      </c>
      <c r="N58" s="76" t="s">
        <v>159</v>
      </c>
      <c r="O58" s="76">
        <v>53</v>
      </c>
      <c r="P58" s="76" t="s">
        <v>77</v>
      </c>
      <c r="Q58" s="76" t="s">
        <v>163</v>
      </c>
      <c r="R58" s="77" t="s">
        <v>260</v>
      </c>
    </row>
    <row r="59" spans="2:18" ht="21" x14ac:dyDescent="0.35">
      <c r="B59" s="1">
        <v>7021801</v>
      </c>
      <c r="C59" s="2" t="s">
        <v>39</v>
      </c>
      <c r="D59" s="1">
        <f t="shared" si="1"/>
        <v>7021801</v>
      </c>
      <c r="E59" s="1" t="s">
        <v>288</v>
      </c>
      <c r="G59" s="1" t="s">
        <v>279</v>
      </c>
      <c r="H59" s="1">
        <v>37</v>
      </c>
      <c r="I59" s="1" t="s">
        <v>75</v>
      </c>
      <c r="J59" s="1" t="s">
        <v>112</v>
      </c>
      <c r="K59" s="50" t="s">
        <v>260</v>
      </c>
      <c r="N59" s="76" t="s">
        <v>140</v>
      </c>
      <c r="O59" s="76">
        <v>56</v>
      </c>
      <c r="P59" s="76" t="s">
        <v>77</v>
      </c>
      <c r="Q59" s="76" t="s">
        <v>163</v>
      </c>
      <c r="R59" s="77" t="s">
        <v>260</v>
      </c>
    </row>
    <row r="60" spans="2:18" ht="21" x14ac:dyDescent="0.35">
      <c r="B60" s="1">
        <v>7030502</v>
      </c>
      <c r="C60" s="2" t="s">
        <v>68</v>
      </c>
      <c r="D60" s="1">
        <f t="shared" si="1"/>
        <v>7030502</v>
      </c>
      <c r="E60" s="1" t="s">
        <v>304</v>
      </c>
      <c r="G60" s="1" t="s">
        <v>273</v>
      </c>
      <c r="H60" s="1">
        <v>31</v>
      </c>
      <c r="I60" s="1" t="s">
        <v>77</v>
      </c>
      <c r="J60" s="1" t="s">
        <v>112</v>
      </c>
      <c r="K60" s="50" t="s">
        <v>259</v>
      </c>
      <c r="N60" s="76" t="s">
        <v>139</v>
      </c>
      <c r="O60" s="76">
        <v>55</v>
      </c>
      <c r="P60" s="76" t="s">
        <v>77</v>
      </c>
      <c r="Q60" s="76" t="s">
        <v>163</v>
      </c>
      <c r="R60" s="77" t="s">
        <v>260</v>
      </c>
    </row>
    <row r="61" spans="2:18" ht="21" x14ac:dyDescent="0.35">
      <c r="B61" s="1">
        <v>7021230</v>
      </c>
      <c r="C61" s="2" t="s">
        <v>28</v>
      </c>
      <c r="D61" s="1">
        <f t="shared" si="1"/>
        <v>7021230</v>
      </c>
      <c r="E61" s="1" t="s">
        <v>304</v>
      </c>
      <c r="G61" s="1" t="s">
        <v>274</v>
      </c>
      <c r="H61" s="1">
        <v>32</v>
      </c>
      <c r="I61" s="1" t="s">
        <v>77</v>
      </c>
      <c r="J61" s="1" t="s">
        <v>112</v>
      </c>
      <c r="K61" s="50" t="s">
        <v>259</v>
      </c>
      <c r="N61" s="76" t="s">
        <v>138</v>
      </c>
      <c r="O61" s="76">
        <v>54</v>
      </c>
      <c r="P61" s="76" t="s">
        <v>77</v>
      </c>
      <c r="Q61" s="76" t="s">
        <v>163</v>
      </c>
      <c r="R61" s="77" t="s">
        <v>260</v>
      </c>
    </row>
    <row r="62" spans="2:18" ht="21" x14ac:dyDescent="0.35">
      <c r="B62" s="1">
        <v>7021101</v>
      </c>
      <c r="C62" s="2" t="s">
        <v>27</v>
      </c>
      <c r="D62" s="1">
        <f t="shared" si="1"/>
        <v>7021101</v>
      </c>
      <c r="E62" s="1" t="s">
        <v>304</v>
      </c>
      <c r="G62" s="1" t="s">
        <v>104</v>
      </c>
      <c r="H62" s="1">
        <v>59</v>
      </c>
      <c r="I62" s="1" t="s">
        <v>77</v>
      </c>
      <c r="J62" s="1" t="s">
        <v>288</v>
      </c>
      <c r="K62" s="50" t="s">
        <v>259</v>
      </c>
      <c r="N62" s="76" t="s">
        <v>115</v>
      </c>
      <c r="O62" s="76">
        <v>23</v>
      </c>
      <c r="P62" s="76" t="s">
        <v>77</v>
      </c>
      <c r="Q62" s="76" t="s">
        <v>112</v>
      </c>
      <c r="R62" s="77" t="s">
        <v>259</v>
      </c>
    </row>
    <row r="63" spans="2:18" ht="21" x14ac:dyDescent="0.35">
      <c r="B63" s="1">
        <v>7023702</v>
      </c>
      <c r="C63" s="2" t="s">
        <v>59</v>
      </c>
      <c r="D63" s="1">
        <f t="shared" si="1"/>
        <v>7023702</v>
      </c>
      <c r="E63" s="1" t="s">
        <v>304</v>
      </c>
      <c r="G63" s="1" t="s">
        <v>103</v>
      </c>
      <c r="H63" s="1">
        <v>58</v>
      </c>
      <c r="I63" s="1" t="s">
        <v>77</v>
      </c>
      <c r="J63" s="1" t="s">
        <v>288</v>
      </c>
      <c r="K63" s="50" t="s">
        <v>259</v>
      </c>
      <c r="N63" s="76" t="s">
        <v>91</v>
      </c>
      <c r="O63" s="76">
        <v>20</v>
      </c>
      <c r="P63" s="76" t="s">
        <v>77</v>
      </c>
      <c r="Q63" s="76" t="s">
        <v>112</v>
      </c>
      <c r="R63" s="77" t="s">
        <v>260</v>
      </c>
    </row>
    <row r="64" spans="2:18" ht="21" x14ac:dyDescent="0.35">
      <c r="B64" s="1">
        <v>7023701</v>
      </c>
      <c r="C64" s="2" t="s">
        <v>58</v>
      </c>
      <c r="D64" s="1">
        <f t="shared" si="1"/>
        <v>7023701</v>
      </c>
      <c r="E64" s="1" t="s">
        <v>304</v>
      </c>
      <c r="G64" s="1" t="s">
        <v>78</v>
      </c>
      <c r="H64" s="1">
        <v>5</v>
      </c>
      <c r="I64" s="1" t="s">
        <v>77</v>
      </c>
      <c r="J64" s="1" t="s">
        <v>112</v>
      </c>
      <c r="K64" s="50" t="s">
        <v>260</v>
      </c>
      <c r="N64" s="76" t="s">
        <v>132</v>
      </c>
      <c r="O64" s="76">
        <v>39</v>
      </c>
      <c r="P64" s="76" t="s">
        <v>222</v>
      </c>
      <c r="Q64" s="76" t="s">
        <v>112</v>
      </c>
      <c r="R64" s="77" t="s">
        <v>260</v>
      </c>
    </row>
    <row r="65" spans="2:18" ht="21" x14ac:dyDescent="0.35">
      <c r="B65" s="1">
        <v>7024000</v>
      </c>
      <c r="C65" s="2" t="s">
        <v>61</v>
      </c>
      <c r="D65" s="1">
        <f t="shared" si="1"/>
        <v>7024000</v>
      </c>
      <c r="E65" s="1" t="s">
        <v>304</v>
      </c>
      <c r="G65" s="1" t="s">
        <v>83</v>
      </c>
      <c r="H65" s="1">
        <v>10</v>
      </c>
      <c r="I65" s="1" t="s">
        <v>75</v>
      </c>
      <c r="J65" s="1" t="s">
        <v>112</v>
      </c>
      <c r="K65" s="50" t="s">
        <v>260</v>
      </c>
      <c r="N65" s="78" t="s">
        <v>143</v>
      </c>
      <c r="O65" s="78">
        <v>6</v>
      </c>
      <c r="P65" s="78" t="s">
        <v>222</v>
      </c>
      <c r="Q65" s="76" t="s">
        <v>112</v>
      </c>
      <c r="R65" s="77" t="s">
        <v>260</v>
      </c>
    </row>
    <row r="66" spans="2:18" ht="21" x14ac:dyDescent="0.35">
      <c r="B66" s="1">
        <v>7023703</v>
      </c>
      <c r="C66" s="2" t="s">
        <v>60</v>
      </c>
      <c r="D66" s="1">
        <f t="shared" si="1"/>
        <v>7023703</v>
      </c>
      <c r="E66" s="1" t="s">
        <v>304</v>
      </c>
      <c r="G66" s="1" t="s">
        <v>86</v>
      </c>
      <c r="H66" s="1">
        <v>13</v>
      </c>
      <c r="I66" s="1" t="s">
        <v>75</v>
      </c>
      <c r="J66" s="1" t="s">
        <v>112</v>
      </c>
      <c r="K66" s="50" t="s">
        <v>260</v>
      </c>
      <c r="N66" s="76" t="s">
        <v>149</v>
      </c>
      <c r="O66" s="76">
        <v>46</v>
      </c>
      <c r="P66" s="76" t="s">
        <v>77</v>
      </c>
      <c r="Q66" s="76" t="s">
        <v>163</v>
      </c>
      <c r="R66" s="77" t="s">
        <v>260</v>
      </c>
    </row>
    <row r="67" spans="2:18" ht="21" x14ac:dyDescent="0.35">
      <c r="G67" s="1" t="s">
        <v>98</v>
      </c>
      <c r="H67" s="1">
        <v>53</v>
      </c>
      <c r="I67" s="1" t="s">
        <v>75</v>
      </c>
      <c r="J67" s="1" t="s">
        <v>288</v>
      </c>
      <c r="K67" s="50" t="s">
        <v>260</v>
      </c>
      <c r="N67" s="76" t="s">
        <v>148</v>
      </c>
      <c r="O67" s="76">
        <v>45</v>
      </c>
      <c r="P67" s="76" t="s">
        <v>77</v>
      </c>
      <c r="Q67" s="76" t="s">
        <v>163</v>
      </c>
      <c r="R67" s="77" t="s">
        <v>260</v>
      </c>
    </row>
    <row r="68" spans="2:18" ht="21" x14ac:dyDescent="0.35">
      <c r="G68" s="1" t="s">
        <v>217</v>
      </c>
      <c r="H68" s="1">
        <v>67</v>
      </c>
      <c r="I68" s="1" t="s">
        <v>77</v>
      </c>
      <c r="J68" s="1" t="s">
        <v>288</v>
      </c>
      <c r="K68" s="50" t="s">
        <v>260</v>
      </c>
      <c r="N68" s="76" t="s">
        <v>120</v>
      </c>
      <c r="O68" s="76">
        <v>4</v>
      </c>
      <c r="P68" s="76" t="s">
        <v>77</v>
      </c>
      <c r="Q68" s="76" t="s">
        <v>112</v>
      </c>
      <c r="R68" s="77" t="s">
        <v>260</v>
      </c>
    </row>
    <row r="69" spans="2:18" ht="21" x14ac:dyDescent="0.35">
      <c r="N69" s="76" t="s">
        <v>142</v>
      </c>
      <c r="O69" s="76">
        <v>59</v>
      </c>
      <c r="P69" s="76" t="s">
        <v>77</v>
      </c>
      <c r="Q69" s="76" t="s">
        <v>163</v>
      </c>
      <c r="R69" s="77" t="s">
        <v>260</v>
      </c>
    </row>
    <row r="70" spans="2:18" ht="21" x14ac:dyDescent="0.35">
      <c r="N70" s="76" t="s">
        <v>128</v>
      </c>
      <c r="O70" s="76">
        <v>32</v>
      </c>
      <c r="P70" s="76" t="s">
        <v>75</v>
      </c>
      <c r="Q70" s="76" t="s">
        <v>112</v>
      </c>
      <c r="R70" s="77" t="s">
        <v>260</v>
      </c>
    </row>
    <row r="71" spans="2:18" ht="21" x14ac:dyDescent="0.35">
      <c r="N71" s="76" t="s">
        <v>221</v>
      </c>
      <c r="O71" s="76">
        <v>34</v>
      </c>
      <c r="P71" s="76" t="s">
        <v>75</v>
      </c>
      <c r="Q71" s="76" t="s">
        <v>112</v>
      </c>
      <c r="R71" s="77" t="s">
        <v>260</v>
      </c>
    </row>
    <row r="72" spans="2:18" ht="21" x14ac:dyDescent="0.35">
      <c r="N72" s="76" t="s">
        <v>95</v>
      </c>
      <c r="O72" s="76">
        <v>77</v>
      </c>
      <c r="P72" s="76" t="s">
        <v>75</v>
      </c>
      <c r="Q72" s="76" t="s">
        <v>112</v>
      </c>
      <c r="R72" s="77" t="s">
        <v>260</v>
      </c>
    </row>
    <row r="73" spans="2:18" ht="21" x14ac:dyDescent="0.35">
      <c r="N73" s="76" t="s">
        <v>94</v>
      </c>
      <c r="O73" s="76">
        <v>76</v>
      </c>
      <c r="P73" s="76" t="s">
        <v>75</v>
      </c>
      <c r="Q73" s="76" t="s">
        <v>112</v>
      </c>
      <c r="R73" s="77" t="s">
        <v>260</v>
      </c>
    </row>
    <row r="74" spans="2:18" ht="21" x14ac:dyDescent="0.35">
      <c r="N74" s="76" t="s">
        <v>129</v>
      </c>
      <c r="O74" s="76">
        <v>33</v>
      </c>
      <c r="P74" s="76" t="s">
        <v>75</v>
      </c>
      <c r="Q74" s="76" t="s">
        <v>112</v>
      </c>
      <c r="R74" s="77" t="s">
        <v>260</v>
      </c>
    </row>
    <row r="75" spans="2:18" ht="21" x14ac:dyDescent="0.35">
      <c r="N75" s="76" t="s">
        <v>303</v>
      </c>
      <c r="O75" s="76">
        <v>75</v>
      </c>
      <c r="P75" s="76" t="s">
        <v>75</v>
      </c>
      <c r="Q75" s="76" t="s">
        <v>112</v>
      </c>
      <c r="R75" s="77" t="s">
        <v>260</v>
      </c>
    </row>
    <row r="76" spans="2:18" ht="21" x14ac:dyDescent="0.35">
      <c r="N76" s="76" t="s">
        <v>134</v>
      </c>
      <c r="O76" s="76">
        <v>48</v>
      </c>
      <c r="P76" s="76" t="s">
        <v>77</v>
      </c>
      <c r="Q76" s="76" t="s">
        <v>163</v>
      </c>
      <c r="R76" s="77" t="s">
        <v>260</v>
      </c>
    </row>
    <row r="77" spans="2:18" ht="21" x14ac:dyDescent="0.35">
      <c r="N77" s="76" t="s">
        <v>133</v>
      </c>
      <c r="O77" s="76">
        <v>44</v>
      </c>
      <c r="P77" s="76" t="s">
        <v>77</v>
      </c>
      <c r="Q77" s="76" t="s">
        <v>163</v>
      </c>
      <c r="R77" s="77" t="s">
        <v>260</v>
      </c>
    </row>
    <row r="78" spans="2:18" ht="21" x14ac:dyDescent="0.35">
      <c r="N78" s="76" t="s">
        <v>97</v>
      </c>
      <c r="O78" s="76">
        <v>79</v>
      </c>
      <c r="P78" s="76" t="s">
        <v>77</v>
      </c>
      <c r="Q78" s="76" t="s">
        <v>112</v>
      </c>
      <c r="R78" s="77" t="s">
        <v>260</v>
      </c>
    </row>
    <row r="79" spans="2:18" ht="21" x14ac:dyDescent="0.35">
      <c r="N79" s="76" t="s">
        <v>117</v>
      </c>
      <c r="O79" s="76">
        <v>18</v>
      </c>
      <c r="P79" s="76" t="s">
        <v>77</v>
      </c>
      <c r="Q79" s="76" t="s">
        <v>112</v>
      </c>
      <c r="R79" s="77" t="s">
        <v>259</v>
      </c>
    </row>
    <row r="80" spans="2:18" ht="21" x14ac:dyDescent="0.35">
      <c r="N80" s="76" t="s">
        <v>116</v>
      </c>
      <c r="O80" s="76">
        <v>19</v>
      </c>
      <c r="P80" s="76" t="s">
        <v>77</v>
      </c>
      <c r="Q80" s="76" t="s">
        <v>112</v>
      </c>
      <c r="R80" s="77" t="s">
        <v>259</v>
      </c>
    </row>
    <row r="81" spans="14:18" ht="21" x14ac:dyDescent="0.35">
      <c r="N81" s="76" t="s">
        <v>136</v>
      </c>
      <c r="O81" s="76">
        <v>50</v>
      </c>
      <c r="P81" s="76" t="s">
        <v>77</v>
      </c>
      <c r="Q81" s="76" t="s">
        <v>163</v>
      </c>
      <c r="R81" s="77" t="s">
        <v>260</v>
      </c>
    </row>
    <row r="82" spans="14:18" ht="21" x14ac:dyDescent="0.35">
      <c r="N82" s="76" t="s">
        <v>85</v>
      </c>
      <c r="O82" s="76">
        <v>8</v>
      </c>
      <c r="P82" s="76" t="s">
        <v>222</v>
      </c>
      <c r="Q82" s="76" t="s">
        <v>112</v>
      </c>
      <c r="R82" s="77" t="s">
        <v>260</v>
      </c>
    </row>
    <row r="83" spans="14:18" ht="21" x14ac:dyDescent="0.35">
      <c r="N83" s="76" t="s">
        <v>161</v>
      </c>
      <c r="O83" s="76">
        <v>60</v>
      </c>
      <c r="P83" s="76" t="s">
        <v>77</v>
      </c>
      <c r="Q83" s="76" t="s">
        <v>163</v>
      </c>
      <c r="R83" s="77" t="s">
        <v>259</v>
      </c>
    </row>
    <row r="84" spans="14:18" ht="21" x14ac:dyDescent="0.35">
      <c r="N84" s="76" t="s">
        <v>158</v>
      </c>
      <c r="O84" s="76">
        <v>51</v>
      </c>
      <c r="P84" s="76" t="s">
        <v>77</v>
      </c>
      <c r="Q84" s="76" t="s">
        <v>163</v>
      </c>
      <c r="R84" s="77" t="s">
        <v>260</v>
      </c>
    </row>
    <row r="85" spans="14:18" ht="21" x14ac:dyDescent="0.35">
      <c r="N85" s="76" t="s">
        <v>127</v>
      </c>
      <c r="O85" s="76">
        <v>31</v>
      </c>
      <c r="P85" s="76" t="s">
        <v>75</v>
      </c>
      <c r="Q85" s="76" t="s">
        <v>112</v>
      </c>
      <c r="R85" s="77" t="s">
        <v>260</v>
      </c>
    </row>
    <row r="86" spans="14:18" ht="21" x14ac:dyDescent="0.35">
      <c r="N86" s="76" t="s">
        <v>150</v>
      </c>
      <c r="O86" s="76">
        <v>13</v>
      </c>
      <c r="P86" s="76" t="s">
        <v>77</v>
      </c>
      <c r="Q86" s="76" t="s">
        <v>112</v>
      </c>
      <c r="R86" s="77" t="s">
        <v>260</v>
      </c>
    </row>
    <row r="87" spans="14:18" ht="21" x14ac:dyDescent="0.35">
      <c r="N87" s="76" t="s">
        <v>283</v>
      </c>
      <c r="O87" s="76">
        <v>100</v>
      </c>
      <c r="P87" s="76" t="s">
        <v>75</v>
      </c>
      <c r="Q87" s="76" t="s">
        <v>112</v>
      </c>
      <c r="R87" s="77" t="s">
        <v>260</v>
      </c>
    </row>
    <row r="88" spans="14:18" ht="21" x14ac:dyDescent="0.35">
      <c r="N88" s="76" t="s">
        <v>281</v>
      </c>
      <c r="O88" s="76">
        <v>98</v>
      </c>
      <c r="P88" s="76" t="s">
        <v>75</v>
      </c>
      <c r="Q88" s="76" t="s">
        <v>112</v>
      </c>
      <c r="R88" s="77" t="s">
        <v>260</v>
      </c>
    </row>
    <row r="89" spans="14:18" ht="21" x14ac:dyDescent="0.35">
      <c r="N89" s="76" t="s">
        <v>278</v>
      </c>
      <c r="O89" s="76">
        <v>95</v>
      </c>
      <c r="P89" s="76" t="s">
        <v>75</v>
      </c>
      <c r="Q89" s="76" t="s">
        <v>112</v>
      </c>
      <c r="R89" s="77" t="s">
        <v>260</v>
      </c>
    </row>
    <row r="90" spans="14:18" ht="21" x14ac:dyDescent="0.35">
      <c r="N90" s="76" t="s">
        <v>282</v>
      </c>
      <c r="O90" s="76">
        <v>99</v>
      </c>
      <c r="P90" s="76" t="s">
        <v>75</v>
      </c>
      <c r="Q90" s="76" t="s">
        <v>112</v>
      </c>
      <c r="R90" s="77" t="s">
        <v>260</v>
      </c>
    </row>
    <row r="91" spans="14:18" ht="21" x14ac:dyDescent="0.35">
      <c r="N91" s="76" t="s">
        <v>280</v>
      </c>
      <c r="O91" s="76">
        <v>97</v>
      </c>
      <c r="P91" s="76" t="s">
        <v>75</v>
      </c>
      <c r="Q91" s="76" t="s">
        <v>112</v>
      </c>
      <c r="R91" s="77" t="s">
        <v>260</v>
      </c>
    </row>
    <row r="92" spans="14:18" ht="21" x14ac:dyDescent="0.35">
      <c r="N92" s="76" t="s">
        <v>277</v>
      </c>
      <c r="O92" s="76">
        <v>94</v>
      </c>
      <c r="P92" s="76" t="s">
        <v>75</v>
      </c>
      <c r="Q92" s="76" t="s">
        <v>112</v>
      </c>
      <c r="R92" s="77" t="s">
        <v>260</v>
      </c>
    </row>
    <row r="93" spans="14:18" ht="21" x14ac:dyDescent="0.35">
      <c r="N93" s="76" t="s">
        <v>276</v>
      </c>
      <c r="O93" s="76">
        <v>93</v>
      </c>
      <c r="P93" s="76" t="s">
        <v>75</v>
      </c>
      <c r="Q93" s="76" t="s">
        <v>112</v>
      </c>
      <c r="R93" s="77" t="s">
        <v>260</v>
      </c>
    </row>
    <row r="94" spans="14:18" ht="21" x14ac:dyDescent="0.35">
      <c r="N94" s="76" t="s">
        <v>275</v>
      </c>
      <c r="O94" s="76">
        <v>92</v>
      </c>
      <c r="P94" s="76" t="s">
        <v>75</v>
      </c>
      <c r="Q94" s="76" t="s">
        <v>112</v>
      </c>
      <c r="R94" s="77" t="s">
        <v>260</v>
      </c>
    </row>
    <row r="95" spans="14:18" ht="21" x14ac:dyDescent="0.35">
      <c r="N95" s="76" t="s">
        <v>285</v>
      </c>
      <c r="O95" s="76">
        <v>102</v>
      </c>
      <c r="P95" s="76" t="s">
        <v>75</v>
      </c>
      <c r="Q95" s="76" t="s">
        <v>112</v>
      </c>
      <c r="R95" s="77" t="s">
        <v>260</v>
      </c>
    </row>
    <row r="96" spans="14:18" ht="21" x14ac:dyDescent="0.35">
      <c r="N96" s="76" t="s">
        <v>284</v>
      </c>
      <c r="O96" s="76">
        <v>101</v>
      </c>
      <c r="P96" s="76" t="s">
        <v>75</v>
      </c>
      <c r="Q96" s="76" t="s">
        <v>112</v>
      </c>
      <c r="R96" s="77" t="s">
        <v>260</v>
      </c>
    </row>
    <row r="97" spans="14:18" ht="21" x14ac:dyDescent="0.35">
      <c r="N97" s="76" t="s">
        <v>279</v>
      </c>
      <c r="O97" s="76">
        <v>96</v>
      </c>
      <c r="P97" s="76" t="s">
        <v>75</v>
      </c>
      <c r="Q97" s="76" t="s">
        <v>112</v>
      </c>
      <c r="R97" s="77" t="s">
        <v>260</v>
      </c>
    </row>
    <row r="98" spans="14:18" ht="21" x14ac:dyDescent="0.35">
      <c r="N98" s="76" t="s">
        <v>273</v>
      </c>
      <c r="O98" s="76">
        <v>90</v>
      </c>
      <c r="P98" s="76" t="s">
        <v>75</v>
      </c>
      <c r="Q98" s="76" t="s">
        <v>112</v>
      </c>
      <c r="R98" s="77" t="s">
        <v>260</v>
      </c>
    </row>
    <row r="99" spans="14:18" ht="21" x14ac:dyDescent="0.35">
      <c r="N99" s="76" t="s">
        <v>274</v>
      </c>
      <c r="O99" s="76">
        <v>91</v>
      </c>
      <c r="P99" s="76" t="s">
        <v>75</v>
      </c>
      <c r="Q99" s="76" t="s">
        <v>112</v>
      </c>
      <c r="R99" s="77" t="s">
        <v>260</v>
      </c>
    </row>
    <row r="100" spans="14:18" ht="21" x14ac:dyDescent="0.35">
      <c r="N100" s="76" t="s">
        <v>104</v>
      </c>
      <c r="O100" s="76">
        <v>86</v>
      </c>
      <c r="P100" s="76" t="s">
        <v>77</v>
      </c>
      <c r="Q100" s="76" t="s">
        <v>112</v>
      </c>
      <c r="R100" s="77" t="s">
        <v>259</v>
      </c>
    </row>
    <row r="101" spans="14:18" ht="21" x14ac:dyDescent="0.35">
      <c r="N101" s="76" t="s">
        <v>103</v>
      </c>
      <c r="O101" s="76">
        <v>85</v>
      </c>
      <c r="P101" s="76" t="s">
        <v>77</v>
      </c>
      <c r="Q101" s="76" t="s">
        <v>112</v>
      </c>
      <c r="R101" s="77" t="s">
        <v>259</v>
      </c>
    </row>
    <row r="102" spans="14:18" ht="21" x14ac:dyDescent="0.35">
      <c r="N102" s="76" t="s">
        <v>78</v>
      </c>
      <c r="O102" s="76">
        <v>5</v>
      </c>
      <c r="P102" s="76" t="s">
        <v>77</v>
      </c>
      <c r="Q102" s="76" t="s">
        <v>112</v>
      </c>
      <c r="R102" s="77" t="s">
        <v>260</v>
      </c>
    </row>
    <row r="103" spans="14:18" ht="21" x14ac:dyDescent="0.35">
      <c r="N103" s="76" t="s">
        <v>86</v>
      </c>
      <c r="O103" s="76">
        <v>9</v>
      </c>
      <c r="P103" s="76" t="s">
        <v>77</v>
      </c>
      <c r="Q103" s="76" t="s">
        <v>112</v>
      </c>
      <c r="R103" s="77" t="s">
        <v>260</v>
      </c>
    </row>
    <row r="104" spans="14:18" ht="21" x14ac:dyDescent="0.35">
      <c r="N104" s="76" t="s">
        <v>98</v>
      </c>
      <c r="O104" s="76">
        <v>80</v>
      </c>
      <c r="P104" s="76" t="s">
        <v>77</v>
      </c>
      <c r="Q104" s="76" t="s">
        <v>112</v>
      </c>
      <c r="R104" s="77" t="s">
        <v>260</v>
      </c>
    </row>
    <row r="105" spans="14:18" ht="21" x14ac:dyDescent="0.35">
      <c r="N105" s="76" t="s">
        <v>217</v>
      </c>
      <c r="O105" s="76">
        <v>73</v>
      </c>
      <c r="P105" s="76" t="s">
        <v>77</v>
      </c>
      <c r="Q105" s="76" t="s">
        <v>112</v>
      </c>
      <c r="R105" s="77" t="s">
        <v>260</v>
      </c>
    </row>
  </sheetData>
  <autoFilter ref="N2:S105"/>
  <sortState ref="N3:R105">
    <sortCondition ref="N3:N105"/>
  </sortState>
  <mergeCells count="3">
    <mergeCell ref="B1:C1"/>
    <mergeCell ref="G1:J1"/>
    <mergeCell ref="N1:Q1"/>
  </mergeCells>
  <pageMargins left="0.25" right="0.25" top="0.75" bottom="0.75" header="0.3" footer="0.3"/>
  <pageSetup scale="24" fitToHeight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showGridLines="0" topLeftCell="E36" zoomScale="55" zoomScaleNormal="55" workbookViewId="0">
      <selection activeCell="N88" sqref="N88"/>
    </sheetView>
  </sheetViews>
  <sheetFormatPr baseColWidth="10" defaultRowHeight="15" x14ac:dyDescent="0.25"/>
  <cols>
    <col min="1" max="1" width="36.7109375" bestFit="1" customWidth="1"/>
    <col min="2" max="2" width="10.28515625" bestFit="1" customWidth="1"/>
    <col min="3" max="3" width="3.7109375" customWidth="1"/>
    <col min="4" max="4" width="59.140625" bestFit="1" customWidth="1"/>
    <col min="5" max="5" width="5" customWidth="1"/>
    <col min="6" max="6" width="59.140625" bestFit="1" customWidth="1"/>
    <col min="7" max="7" width="4.42578125" customWidth="1"/>
    <col min="8" max="8" width="59.140625" bestFit="1" customWidth="1"/>
    <col min="9" max="9" width="2.85546875" customWidth="1"/>
    <col min="10" max="10" width="59.140625" bestFit="1" customWidth="1"/>
    <col min="11" max="11" width="3.85546875" customWidth="1"/>
    <col min="12" max="12" width="59.140625" bestFit="1" customWidth="1"/>
    <col min="13" max="13" width="4.7109375" customWidth="1"/>
    <col min="14" max="14" width="59.140625" bestFit="1" customWidth="1"/>
    <col min="15" max="15" width="4.28515625" customWidth="1"/>
    <col min="16" max="16" width="66.5703125" customWidth="1"/>
    <col min="17" max="17" width="4.140625" customWidth="1"/>
    <col min="18" max="18" width="53.7109375" bestFit="1" customWidth="1"/>
    <col min="19" max="19" width="4.42578125" customWidth="1"/>
    <col min="20" max="20" width="49.28515625" bestFit="1" customWidth="1"/>
    <col min="21" max="21" width="7.28515625" customWidth="1"/>
    <col min="22" max="22" width="59.140625" bestFit="1" customWidth="1"/>
    <col min="24" max="24" width="58.28515625" bestFit="1" customWidth="1"/>
    <col min="30" max="30" width="4.85546875" bestFit="1" customWidth="1"/>
    <col min="32" max="32" width="32.140625" bestFit="1" customWidth="1"/>
    <col min="34" max="35" width="63.7109375" bestFit="1" customWidth="1"/>
  </cols>
  <sheetData>
    <row r="1" spans="1:35" x14ac:dyDescent="0.25">
      <c r="A1" s="1" t="s">
        <v>73</v>
      </c>
      <c r="B1" s="1" t="s">
        <v>176</v>
      </c>
      <c r="D1" t="s">
        <v>173</v>
      </c>
      <c r="F1" t="s">
        <v>164</v>
      </c>
      <c r="H1" t="s">
        <v>175</v>
      </c>
      <c r="J1" t="s">
        <v>167</v>
      </c>
      <c r="L1" t="s">
        <v>165</v>
      </c>
      <c r="N1" t="s">
        <v>166</v>
      </c>
      <c r="P1" t="s">
        <v>168</v>
      </c>
      <c r="R1" t="s">
        <v>174</v>
      </c>
      <c r="T1" t="s">
        <v>177</v>
      </c>
      <c r="V1" t="s">
        <v>172</v>
      </c>
      <c r="X1" t="s">
        <v>243</v>
      </c>
      <c r="Z1" t="s">
        <v>223</v>
      </c>
      <c r="AB1" t="s">
        <v>71</v>
      </c>
      <c r="AD1" s="1" t="s">
        <v>2</v>
      </c>
      <c r="AH1" t="s">
        <v>304</v>
      </c>
      <c r="AI1" t="s">
        <v>288</v>
      </c>
    </row>
    <row r="2" spans="1:35" x14ac:dyDescent="0.25">
      <c r="A2" s="1" t="s">
        <v>240</v>
      </c>
      <c r="B2" s="1">
        <v>2</v>
      </c>
      <c r="D2" t="s">
        <v>292</v>
      </c>
      <c r="F2" t="s">
        <v>292</v>
      </c>
      <c r="H2" t="s">
        <v>292</v>
      </c>
      <c r="J2" t="s">
        <v>292</v>
      </c>
      <c r="L2" t="s">
        <v>292</v>
      </c>
      <c r="N2" t="s">
        <v>292</v>
      </c>
      <c r="P2" t="s">
        <v>292</v>
      </c>
      <c r="R2" t="s">
        <v>292</v>
      </c>
      <c r="T2" t="s">
        <v>292</v>
      </c>
      <c r="V2" t="s">
        <v>292</v>
      </c>
      <c r="X2" t="s">
        <v>292</v>
      </c>
      <c r="Z2" s="42" t="s">
        <v>229</v>
      </c>
      <c r="AB2" s="42" t="s">
        <v>169</v>
      </c>
      <c r="AD2" s="1">
        <v>0</v>
      </c>
      <c r="AF2" s="42" t="s">
        <v>244</v>
      </c>
      <c r="AH2" t="s">
        <v>266</v>
      </c>
      <c r="AI2" t="s">
        <v>266</v>
      </c>
    </row>
    <row r="3" spans="1:35" x14ac:dyDescent="0.25">
      <c r="A3" s="1" t="s">
        <v>246</v>
      </c>
      <c r="B3" s="1">
        <v>3</v>
      </c>
      <c r="D3" t="s">
        <v>293</v>
      </c>
      <c r="F3" t="s">
        <v>293</v>
      </c>
      <c r="H3" t="s">
        <v>293</v>
      </c>
      <c r="J3" t="s">
        <v>293</v>
      </c>
      <c r="L3" t="s">
        <v>293</v>
      </c>
      <c r="N3" t="s">
        <v>293</v>
      </c>
      <c r="P3" t="s">
        <v>293</v>
      </c>
      <c r="R3" t="s">
        <v>293</v>
      </c>
      <c r="T3" t="s">
        <v>293</v>
      </c>
      <c r="V3" t="s">
        <v>293</v>
      </c>
      <c r="X3" t="s">
        <v>293</v>
      </c>
      <c r="Z3" s="42" t="s">
        <v>230</v>
      </c>
      <c r="AB3" s="42" t="s">
        <v>170</v>
      </c>
      <c r="AD3" s="1">
        <v>1</v>
      </c>
      <c r="AF3" s="42" t="s">
        <v>243</v>
      </c>
      <c r="AH3" t="s">
        <v>267</v>
      </c>
      <c r="AI3" t="s">
        <v>267</v>
      </c>
    </row>
    <row r="4" spans="1:35" x14ac:dyDescent="0.25">
      <c r="A4" s="1" t="s">
        <v>248</v>
      </c>
      <c r="B4" s="1">
        <v>4</v>
      </c>
      <c r="D4" t="s">
        <v>76</v>
      </c>
      <c r="F4" t="s">
        <v>76</v>
      </c>
      <c r="H4" t="s">
        <v>76</v>
      </c>
      <c r="J4" t="s">
        <v>76</v>
      </c>
      <c r="L4" t="s">
        <v>76</v>
      </c>
      <c r="N4" t="s">
        <v>76</v>
      </c>
      <c r="P4" t="s">
        <v>76</v>
      </c>
      <c r="R4" t="s">
        <v>76</v>
      </c>
      <c r="T4" t="s">
        <v>76</v>
      </c>
      <c r="V4" t="s">
        <v>76</v>
      </c>
      <c r="X4" t="s">
        <v>76</v>
      </c>
      <c r="Z4" s="42" t="s">
        <v>231</v>
      </c>
      <c r="AD4" s="1">
        <v>2</v>
      </c>
      <c r="AF4" s="42" t="s">
        <v>240</v>
      </c>
      <c r="AH4" t="s">
        <v>76</v>
      </c>
      <c r="AI4" t="s">
        <v>76</v>
      </c>
    </row>
    <row r="5" spans="1:35" x14ac:dyDescent="0.25">
      <c r="A5" s="1" t="s">
        <v>245</v>
      </c>
      <c r="B5" s="1">
        <v>5</v>
      </c>
      <c r="D5" t="s">
        <v>120</v>
      </c>
      <c r="F5" t="s">
        <v>120</v>
      </c>
      <c r="H5" t="s">
        <v>120</v>
      </c>
      <c r="J5" t="s">
        <v>120</v>
      </c>
      <c r="L5" t="s">
        <v>120</v>
      </c>
      <c r="N5" t="s">
        <v>120</v>
      </c>
      <c r="P5" t="s">
        <v>120</v>
      </c>
      <c r="R5" t="s">
        <v>120</v>
      </c>
      <c r="T5" t="s">
        <v>120</v>
      </c>
      <c r="V5" t="s">
        <v>120</v>
      </c>
      <c r="X5" t="s">
        <v>120</v>
      </c>
      <c r="Z5" s="42" t="s">
        <v>306</v>
      </c>
      <c r="AD5" s="1">
        <v>3</v>
      </c>
      <c r="AF5" s="42" t="s">
        <v>241</v>
      </c>
      <c r="AH5" t="s">
        <v>118</v>
      </c>
      <c r="AI5" t="s">
        <v>118</v>
      </c>
    </row>
    <row r="6" spans="1:35" x14ac:dyDescent="0.25">
      <c r="A6" s="1" t="s">
        <v>242</v>
      </c>
      <c r="B6" s="1">
        <v>6</v>
      </c>
      <c r="D6" t="s">
        <v>78</v>
      </c>
      <c r="F6" t="s">
        <v>78</v>
      </c>
      <c r="H6" t="s">
        <v>78</v>
      </c>
      <c r="J6" t="s">
        <v>78</v>
      </c>
      <c r="L6" t="s">
        <v>78</v>
      </c>
      <c r="N6" t="s">
        <v>78</v>
      </c>
      <c r="P6" t="s">
        <v>78</v>
      </c>
      <c r="R6" t="s">
        <v>78</v>
      </c>
      <c r="T6" t="s">
        <v>78</v>
      </c>
      <c r="V6" t="s">
        <v>78</v>
      </c>
      <c r="X6" t="s">
        <v>78</v>
      </c>
      <c r="AD6" s="1">
        <v>4</v>
      </c>
      <c r="AF6" s="42" t="s">
        <v>242</v>
      </c>
      <c r="AH6" t="s">
        <v>78</v>
      </c>
      <c r="AI6" t="s">
        <v>78</v>
      </c>
    </row>
    <row r="7" spans="1:35" x14ac:dyDescent="0.25">
      <c r="A7" s="1" t="s">
        <v>239</v>
      </c>
      <c r="B7" s="1">
        <v>7</v>
      </c>
      <c r="D7" t="s">
        <v>143</v>
      </c>
      <c r="F7" t="s">
        <v>143</v>
      </c>
      <c r="H7" t="s">
        <v>143</v>
      </c>
      <c r="J7" t="s">
        <v>143</v>
      </c>
      <c r="L7" t="s">
        <v>143</v>
      </c>
      <c r="N7" t="s">
        <v>143</v>
      </c>
      <c r="P7" t="s">
        <v>143</v>
      </c>
      <c r="R7" t="s">
        <v>143</v>
      </c>
      <c r="T7" t="s">
        <v>143</v>
      </c>
      <c r="V7" t="s">
        <v>143</v>
      </c>
      <c r="X7" t="s">
        <v>143</v>
      </c>
      <c r="AD7" s="1">
        <v>5</v>
      </c>
      <c r="AF7" s="42" t="s">
        <v>245</v>
      </c>
      <c r="AH7" t="s">
        <v>79</v>
      </c>
      <c r="AI7" t="s">
        <v>79</v>
      </c>
    </row>
    <row r="8" spans="1:35" x14ac:dyDescent="0.25">
      <c r="A8" s="1" t="s">
        <v>249</v>
      </c>
      <c r="B8" s="1">
        <v>8</v>
      </c>
      <c r="D8" t="s">
        <v>84</v>
      </c>
      <c r="F8" t="s">
        <v>84</v>
      </c>
      <c r="H8" t="s">
        <v>84</v>
      </c>
      <c r="J8" t="s">
        <v>84</v>
      </c>
      <c r="L8" t="s">
        <v>84</v>
      </c>
      <c r="N8" t="s">
        <v>84</v>
      </c>
      <c r="P8" t="s">
        <v>84</v>
      </c>
      <c r="R8" t="s">
        <v>84</v>
      </c>
      <c r="T8" t="s">
        <v>84</v>
      </c>
      <c r="V8" t="s">
        <v>84</v>
      </c>
      <c r="X8" t="s">
        <v>84</v>
      </c>
      <c r="AD8" s="1">
        <v>6</v>
      </c>
      <c r="AF8" s="42" t="s">
        <v>246</v>
      </c>
      <c r="AH8" t="s">
        <v>80</v>
      </c>
      <c r="AI8" t="s">
        <v>80</v>
      </c>
    </row>
    <row r="9" spans="1:35" x14ac:dyDescent="0.25">
      <c r="A9" s="1" t="s">
        <v>244</v>
      </c>
      <c r="B9" s="1">
        <v>9</v>
      </c>
      <c r="D9" t="s">
        <v>85</v>
      </c>
      <c r="F9" t="s">
        <v>85</v>
      </c>
      <c r="H9" t="s">
        <v>85</v>
      </c>
      <c r="J9" t="s">
        <v>85</v>
      </c>
      <c r="L9" t="s">
        <v>85</v>
      </c>
      <c r="N9" t="s">
        <v>85</v>
      </c>
      <c r="P9" t="s">
        <v>85</v>
      </c>
      <c r="R9" t="s">
        <v>85</v>
      </c>
      <c r="T9" t="s">
        <v>85</v>
      </c>
      <c r="V9" t="s">
        <v>85</v>
      </c>
      <c r="X9" t="s">
        <v>85</v>
      </c>
      <c r="AD9" s="1">
        <v>7</v>
      </c>
      <c r="AF9" s="42" t="s">
        <v>247</v>
      </c>
      <c r="AH9" t="s">
        <v>81</v>
      </c>
      <c r="AI9" t="s">
        <v>81</v>
      </c>
    </row>
    <row r="10" spans="1:35" x14ac:dyDescent="0.25">
      <c r="A10" s="1" t="s">
        <v>250</v>
      </c>
      <c r="B10" s="1">
        <v>10</v>
      </c>
      <c r="D10" t="s">
        <v>86</v>
      </c>
      <c r="F10" t="s">
        <v>86</v>
      </c>
      <c r="H10" t="s">
        <v>86</v>
      </c>
      <c r="J10" t="s">
        <v>86</v>
      </c>
      <c r="L10" t="s">
        <v>86</v>
      </c>
      <c r="N10" t="s">
        <v>86</v>
      </c>
      <c r="P10" t="s">
        <v>86</v>
      </c>
      <c r="R10" t="s">
        <v>86</v>
      </c>
      <c r="T10" t="s">
        <v>86</v>
      </c>
      <c r="V10" t="s">
        <v>86</v>
      </c>
      <c r="X10" t="s">
        <v>86</v>
      </c>
      <c r="AD10" s="1">
        <v>8</v>
      </c>
      <c r="AF10" s="42" t="s">
        <v>248</v>
      </c>
      <c r="AH10" t="s">
        <v>82</v>
      </c>
      <c r="AI10" t="s">
        <v>82</v>
      </c>
    </row>
    <row r="11" spans="1:35" x14ac:dyDescent="0.25">
      <c r="A11" s="1" t="s">
        <v>251</v>
      </c>
      <c r="B11" s="1">
        <v>11</v>
      </c>
      <c r="D11" t="s">
        <v>87</v>
      </c>
      <c r="F11" t="s">
        <v>87</v>
      </c>
      <c r="H11" t="s">
        <v>87</v>
      </c>
      <c r="J11" t="s">
        <v>87</v>
      </c>
      <c r="L11" t="s">
        <v>87</v>
      </c>
      <c r="N11" t="s">
        <v>87</v>
      </c>
      <c r="P11" t="s">
        <v>87</v>
      </c>
      <c r="R11" t="s">
        <v>87</v>
      </c>
      <c r="T11" t="s">
        <v>87</v>
      </c>
      <c r="V11" t="s">
        <v>87</v>
      </c>
      <c r="X11" t="s">
        <v>87</v>
      </c>
      <c r="AD11" s="1">
        <v>9</v>
      </c>
      <c r="AF11" s="42" t="s">
        <v>239</v>
      </c>
      <c r="AH11" t="s">
        <v>83</v>
      </c>
      <c r="AI11" t="s">
        <v>83</v>
      </c>
    </row>
    <row r="12" spans="1:35" x14ac:dyDescent="0.25">
      <c r="A12" s="1" t="s">
        <v>243</v>
      </c>
      <c r="B12" s="1">
        <v>12</v>
      </c>
      <c r="D12" t="s">
        <v>144</v>
      </c>
      <c r="F12" t="s">
        <v>144</v>
      </c>
      <c r="H12" t="s">
        <v>144</v>
      </c>
      <c r="J12" t="s">
        <v>144</v>
      </c>
      <c r="L12" t="s">
        <v>144</v>
      </c>
      <c r="N12" t="s">
        <v>144</v>
      </c>
      <c r="P12" t="s">
        <v>144</v>
      </c>
      <c r="R12" t="s">
        <v>144</v>
      </c>
      <c r="T12" t="s">
        <v>144</v>
      </c>
      <c r="V12" t="s">
        <v>144</v>
      </c>
      <c r="X12" t="s">
        <v>144</v>
      </c>
      <c r="AD12" s="1" t="s">
        <v>113</v>
      </c>
      <c r="AF12" s="42" t="s">
        <v>251</v>
      </c>
      <c r="AH12" t="s">
        <v>268</v>
      </c>
      <c r="AI12" t="s">
        <v>268</v>
      </c>
    </row>
    <row r="13" spans="1:35" x14ac:dyDescent="0.25">
      <c r="D13" t="s">
        <v>121</v>
      </c>
      <c r="F13" t="s">
        <v>121</v>
      </c>
      <c r="H13" t="s">
        <v>121</v>
      </c>
      <c r="J13" t="s">
        <v>121</v>
      </c>
      <c r="L13" t="s">
        <v>121</v>
      </c>
      <c r="N13" t="s">
        <v>121</v>
      </c>
      <c r="P13" t="s">
        <v>121</v>
      </c>
      <c r="R13" t="s">
        <v>121</v>
      </c>
      <c r="T13" t="s">
        <v>121</v>
      </c>
      <c r="V13" t="s">
        <v>121</v>
      </c>
      <c r="X13" t="s">
        <v>121</v>
      </c>
      <c r="AF13" s="42" t="s">
        <v>250</v>
      </c>
      <c r="AH13" t="s">
        <v>85</v>
      </c>
      <c r="AI13" t="s">
        <v>85</v>
      </c>
    </row>
    <row r="14" spans="1:35" x14ac:dyDescent="0.25">
      <c r="D14" t="s">
        <v>150</v>
      </c>
      <c r="F14" t="s">
        <v>150</v>
      </c>
      <c r="H14" t="s">
        <v>150</v>
      </c>
      <c r="J14" t="s">
        <v>150</v>
      </c>
      <c r="L14" t="s">
        <v>150</v>
      </c>
      <c r="N14" t="s">
        <v>150</v>
      </c>
      <c r="P14" t="s">
        <v>150</v>
      </c>
      <c r="R14" t="s">
        <v>150</v>
      </c>
      <c r="T14" t="s">
        <v>150</v>
      </c>
      <c r="V14" t="s">
        <v>150</v>
      </c>
      <c r="X14" t="s">
        <v>150</v>
      </c>
      <c r="AF14" s="42" t="s">
        <v>249</v>
      </c>
      <c r="AH14" t="s">
        <v>86</v>
      </c>
      <c r="AI14" t="s">
        <v>86</v>
      </c>
    </row>
    <row r="15" spans="1:35" x14ac:dyDescent="0.25">
      <c r="D15" t="s">
        <v>151</v>
      </c>
      <c r="F15" t="s">
        <v>151</v>
      </c>
      <c r="H15" s="5" t="s">
        <v>151</v>
      </c>
      <c r="J15" s="5" t="s">
        <v>151</v>
      </c>
      <c r="L15" t="s">
        <v>151</v>
      </c>
      <c r="N15" s="5" t="s">
        <v>151</v>
      </c>
      <c r="P15" t="s">
        <v>151</v>
      </c>
      <c r="R15" t="s">
        <v>151</v>
      </c>
      <c r="T15" t="s">
        <v>151</v>
      </c>
      <c r="V15" t="s">
        <v>151</v>
      </c>
      <c r="X15" t="s">
        <v>151</v>
      </c>
      <c r="AH15" t="s">
        <v>269</v>
      </c>
      <c r="AI15" t="s">
        <v>269</v>
      </c>
    </row>
    <row r="16" spans="1:35" x14ac:dyDescent="0.25">
      <c r="D16" t="s">
        <v>152</v>
      </c>
      <c r="F16" t="s">
        <v>152</v>
      </c>
      <c r="H16" t="s">
        <v>152</v>
      </c>
      <c r="J16" t="s">
        <v>152</v>
      </c>
      <c r="L16" t="s">
        <v>152</v>
      </c>
      <c r="N16" t="s">
        <v>152</v>
      </c>
      <c r="P16" t="s">
        <v>152</v>
      </c>
      <c r="R16" t="s">
        <v>152</v>
      </c>
      <c r="T16" t="s">
        <v>152</v>
      </c>
      <c r="V16" t="s">
        <v>152</v>
      </c>
      <c r="X16" t="s">
        <v>152</v>
      </c>
      <c r="AH16" t="s">
        <v>270</v>
      </c>
      <c r="AI16" t="s">
        <v>270</v>
      </c>
    </row>
    <row r="17" spans="4:35" x14ac:dyDescent="0.25">
      <c r="D17" t="s">
        <v>122</v>
      </c>
      <c r="F17" t="s">
        <v>122</v>
      </c>
      <c r="H17" t="s">
        <v>122</v>
      </c>
      <c r="J17" t="s">
        <v>122</v>
      </c>
      <c r="L17" t="s">
        <v>122</v>
      </c>
      <c r="N17" t="s">
        <v>122</v>
      </c>
      <c r="P17" t="s">
        <v>122</v>
      </c>
      <c r="R17" t="s">
        <v>122</v>
      </c>
      <c r="T17" t="s">
        <v>122</v>
      </c>
      <c r="V17" t="s">
        <v>122</v>
      </c>
      <c r="X17" t="s">
        <v>122</v>
      </c>
      <c r="AH17" t="s">
        <v>88</v>
      </c>
      <c r="AI17" t="s">
        <v>88</v>
      </c>
    </row>
    <row r="18" spans="4:35" x14ac:dyDescent="0.25">
      <c r="D18" t="s">
        <v>90</v>
      </c>
      <c r="F18" t="s">
        <v>90</v>
      </c>
      <c r="H18" t="s">
        <v>90</v>
      </c>
      <c r="J18" t="s">
        <v>90</v>
      </c>
      <c r="L18" t="s">
        <v>90</v>
      </c>
      <c r="N18" t="s">
        <v>90</v>
      </c>
      <c r="P18" t="s">
        <v>90</v>
      </c>
      <c r="R18" t="s">
        <v>90</v>
      </c>
      <c r="T18" t="s">
        <v>90</v>
      </c>
      <c r="V18" t="s">
        <v>90</v>
      </c>
      <c r="X18" t="s">
        <v>90</v>
      </c>
      <c r="AH18" t="s">
        <v>271</v>
      </c>
      <c r="AI18" t="s">
        <v>271</v>
      </c>
    </row>
    <row r="19" spans="4:35" x14ac:dyDescent="0.25">
      <c r="D19" t="s">
        <v>117</v>
      </c>
      <c r="F19" t="s">
        <v>117</v>
      </c>
      <c r="H19" t="s">
        <v>117</v>
      </c>
      <c r="J19" t="s">
        <v>117</v>
      </c>
      <c r="L19" t="s">
        <v>117</v>
      </c>
      <c r="N19" t="s">
        <v>117</v>
      </c>
      <c r="P19" t="s">
        <v>117</v>
      </c>
      <c r="R19" t="s">
        <v>117</v>
      </c>
      <c r="T19" t="s">
        <v>117</v>
      </c>
      <c r="V19" t="s">
        <v>117</v>
      </c>
      <c r="X19" t="s">
        <v>117</v>
      </c>
      <c r="AH19" t="s">
        <v>89</v>
      </c>
      <c r="AI19" t="s">
        <v>89</v>
      </c>
    </row>
    <row r="20" spans="4:35" x14ac:dyDescent="0.25">
      <c r="D20" t="s">
        <v>116</v>
      </c>
      <c r="F20" t="s">
        <v>116</v>
      </c>
      <c r="H20" t="s">
        <v>116</v>
      </c>
      <c r="J20" t="s">
        <v>116</v>
      </c>
      <c r="L20" t="s">
        <v>116</v>
      </c>
      <c r="N20" t="s">
        <v>116</v>
      </c>
      <c r="P20" t="s">
        <v>116</v>
      </c>
      <c r="R20" t="s">
        <v>116</v>
      </c>
      <c r="T20" t="s">
        <v>116</v>
      </c>
      <c r="V20" t="s">
        <v>116</v>
      </c>
      <c r="X20" t="s">
        <v>116</v>
      </c>
      <c r="AH20" t="s">
        <v>90</v>
      </c>
      <c r="AI20" t="s">
        <v>90</v>
      </c>
    </row>
    <row r="21" spans="4:35" x14ac:dyDescent="0.25">
      <c r="D21" t="s">
        <v>91</v>
      </c>
      <c r="F21" t="s">
        <v>91</v>
      </c>
      <c r="H21" t="s">
        <v>91</v>
      </c>
      <c r="J21" t="s">
        <v>91</v>
      </c>
      <c r="L21" t="s">
        <v>91</v>
      </c>
      <c r="N21" t="s">
        <v>91</v>
      </c>
      <c r="P21" t="s">
        <v>91</v>
      </c>
      <c r="R21" t="s">
        <v>91</v>
      </c>
      <c r="T21" t="s">
        <v>91</v>
      </c>
      <c r="V21" t="s">
        <v>91</v>
      </c>
      <c r="X21" t="s">
        <v>91</v>
      </c>
      <c r="AH21" t="s">
        <v>117</v>
      </c>
      <c r="AI21" t="s">
        <v>117</v>
      </c>
    </row>
    <row r="22" spans="4:35" x14ac:dyDescent="0.25">
      <c r="D22" t="s">
        <v>92</v>
      </c>
      <c r="F22" t="s">
        <v>92</v>
      </c>
      <c r="H22" t="s">
        <v>92</v>
      </c>
      <c r="J22" t="s">
        <v>92</v>
      </c>
      <c r="L22" t="s">
        <v>92</v>
      </c>
      <c r="N22" t="s">
        <v>92</v>
      </c>
      <c r="P22" t="s">
        <v>92</v>
      </c>
      <c r="R22" t="s">
        <v>92</v>
      </c>
      <c r="T22" t="s">
        <v>92</v>
      </c>
      <c r="V22" t="s">
        <v>92</v>
      </c>
      <c r="X22" t="s">
        <v>92</v>
      </c>
      <c r="AH22" t="s">
        <v>116</v>
      </c>
      <c r="AI22" t="s">
        <v>116</v>
      </c>
    </row>
    <row r="23" spans="4:35" x14ac:dyDescent="0.25">
      <c r="D23" t="s">
        <v>294</v>
      </c>
      <c r="F23" t="s">
        <v>294</v>
      </c>
      <c r="H23" t="s">
        <v>294</v>
      </c>
      <c r="J23" t="s">
        <v>294</v>
      </c>
      <c r="L23" t="s">
        <v>294</v>
      </c>
      <c r="N23" s="30" t="s">
        <v>294</v>
      </c>
      <c r="P23" t="s">
        <v>294</v>
      </c>
      <c r="R23" t="s">
        <v>294</v>
      </c>
      <c r="T23" s="42" t="s">
        <v>294</v>
      </c>
      <c r="V23" t="s">
        <v>294</v>
      </c>
      <c r="X23" t="s">
        <v>294</v>
      </c>
      <c r="AH23" t="s">
        <v>91</v>
      </c>
      <c r="AI23" t="s">
        <v>91</v>
      </c>
    </row>
    <row r="24" spans="4:35" x14ac:dyDescent="0.25">
      <c r="D24" t="s">
        <v>115</v>
      </c>
      <c r="F24" t="s">
        <v>115</v>
      </c>
      <c r="H24" t="s">
        <v>115</v>
      </c>
      <c r="J24" t="s">
        <v>115</v>
      </c>
      <c r="L24" t="s">
        <v>115</v>
      </c>
      <c r="N24" t="s">
        <v>115</v>
      </c>
      <c r="P24" t="s">
        <v>115</v>
      </c>
      <c r="R24" t="s">
        <v>115</v>
      </c>
      <c r="T24" s="42" t="s">
        <v>115</v>
      </c>
      <c r="V24" t="s">
        <v>115</v>
      </c>
      <c r="X24" t="s">
        <v>115</v>
      </c>
      <c r="AH24" t="s">
        <v>92</v>
      </c>
      <c r="AI24" t="s">
        <v>92</v>
      </c>
    </row>
    <row r="25" spans="4:35" x14ac:dyDescent="0.25">
      <c r="D25" t="s">
        <v>93</v>
      </c>
      <c r="F25" t="s">
        <v>93</v>
      </c>
      <c r="H25" t="s">
        <v>93</v>
      </c>
      <c r="J25" t="s">
        <v>93</v>
      </c>
      <c r="L25" s="30" t="s">
        <v>93</v>
      </c>
      <c r="N25" t="s">
        <v>93</v>
      </c>
      <c r="P25" t="s">
        <v>93</v>
      </c>
      <c r="R25" t="s">
        <v>93</v>
      </c>
      <c r="T25" s="42" t="s">
        <v>93</v>
      </c>
      <c r="V25" t="s">
        <v>93</v>
      </c>
      <c r="X25" t="s">
        <v>93</v>
      </c>
      <c r="AH25" t="s">
        <v>272</v>
      </c>
      <c r="AI25" t="s">
        <v>272</v>
      </c>
    </row>
    <row r="26" spans="4:35" x14ac:dyDescent="0.25">
      <c r="D26" t="s">
        <v>123</v>
      </c>
      <c r="F26" t="s">
        <v>123</v>
      </c>
      <c r="H26" t="s">
        <v>123</v>
      </c>
      <c r="J26" t="s">
        <v>123</v>
      </c>
      <c r="L26" t="s">
        <v>123</v>
      </c>
      <c r="N26" t="s">
        <v>123</v>
      </c>
      <c r="P26" t="s">
        <v>123</v>
      </c>
      <c r="R26" t="s">
        <v>123</v>
      </c>
      <c r="T26" s="42" t="s">
        <v>123</v>
      </c>
      <c r="V26" t="s">
        <v>123</v>
      </c>
      <c r="X26" t="s">
        <v>123</v>
      </c>
      <c r="AH26" t="s">
        <v>115</v>
      </c>
      <c r="AI26" t="s">
        <v>115</v>
      </c>
    </row>
    <row r="27" spans="4:35" x14ac:dyDescent="0.25">
      <c r="D27" t="s">
        <v>153</v>
      </c>
      <c r="F27" t="s">
        <v>153</v>
      </c>
      <c r="H27" t="s">
        <v>153</v>
      </c>
      <c r="J27" t="s">
        <v>153</v>
      </c>
      <c r="L27" t="s">
        <v>153</v>
      </c>
      <c r="N27" t="s">
        <v>153</v>
      </c>
      <c r="P27" t="s">
        <v>153</v>
      </c>
      <c r="R27" t="s">
        <v>153</v>
      </c>
      <c r="T27" s="42" t="s">
        <v>153</v>
      </c>
      <c r="V27" t="s">
        <v>153</v>
      </c>
      <c r="X27" t="s">
        <v>153</v>
      </c>
      <c r="AH27" t="s">
        <v>93</v>
      </c>
      <c r="AI27" t="s">
        <v>93</v>
      </c>
    </row>
    <row r="28" spans="4:35" x14ac:dyDescent="0.25">
      <c r="D28" t="s">
        <v>154</v>
      </c>
      <c r="F28" t="s">
        <v>154</v>
      </c>
      <c r="H28" t="s">
        <v>154</v>
      </c>
      <c r="J28" t="s">
        <v>154</v>
      </c>
      <c r="L28" t="s">
        <v>154</v>
      </c>
      <c r="N28" t="s">
        <v>154</v>
      </c>
      <c r="P28" t="s">
        <v>154</v>
      </c>
      <c r="R28" s="30" t="s">
        <v>154</v>
      </c>
      <c r="T28" s="42" t="s">
        <v>154</v>
      </c>
      <c r="V28" t="s">
        <v>154</v>
      </c>
      <c r="X28" s="30" t="s">
        <v>154</v>
      </c>
      <c r="AH28" t="s">
        <v>254</v>
      </c>
      <c r="AI28" t="s">
        <v>254</v>
      </c>
    </row>
    <row r="29" spans="4:35" x14ac:dyDescent="0.25">
      <c r="D29" t="s">
        <v>124</v>
      </c>
      <c r="F29" t="s">
        <v>124</v>
      </c>
      <c r="H29" t="s">
        <v>124</v>
      </c>
      <c r="J29" t="s">
        <v>124</v>
      </c>
      <c r="L29" t="s">
        <v>124</v>
      </c>
      <c r="N29" t="s">
        <v>124</v>
      </c>
      <c r="P29" t="s">
        <v>124</v>
      </c>
      <c r="R29" t="s">
        <v>124</v>
      </c>
      <c r="T29" s="42" t="s">
        <v>124</v>
      </c>
      <c r="V29" t="s">
        <v>124</v>
      </c>
      <c r="X29" t="s">
        <v>124</v>
      </c>
      <c r="AH29" t="s">
        <v>255</v>
      </c>
      <c r="AI29" t="s">
        <v>255</v>
      </c>
    </row>
    <row r="30" spans="4:35" x14ac:dyDescent="0.25">
      <c r="D30" t="s">
        <v>125</v>
      </c>
      <c r="F30" t="s">
        <v>125</v>
      </c>
      <c r="H30" t="s">
        <v>125</v>
      </c>
      <c r="J30" t="s">
        <v>125</v>
      </c>
      <c r="L30" t="s">
        <v>125</v>
      </c>
      <c r="N30" t="s">
        <v>125</v>
      </c>
      <c r="P30" t="s">
        <v>125</v>
      </c>
      <c r="R30" s="42" t="s">
        <v>125</v>
      </c>
      <c r="T30" s="42" t="s">
        <v>125</v>
      </c>
      <c r="V30" t="s">
        <v>125</v>
      </c>
      <c r="X30" s="42" t="s">
        <v>125</v>
      </c>
      <c r="AH30" t="s">
        <v>256</v>
      </c>
      <c r="AI30" t="s">
        <v>256</v>
      </c>
    </row>
    <row r="31" spans="4:35" x14ac:dyDescent="0.25">
      <c r="D31" t="s">
        <v>126</v>
      </c>
      <c r="F31" t="s">
        <v>126</v>
      </c>
      <c r="H31" t="s">
        <v>126</v>
      </c>
      <c r="J31" t="s">
        <v>126</v>
      </c>
      <c r="L31" t="s">
        <v>126</v>
      </c>
      <c r="N31" t="s">
        <v>126</v>
      </c>
      <c r="P31" s="30" t="s">
        <v>126</v>
      </c>
      <c r="R31" s="42" t="s">
        <v>126</v>
      </c>
      <c r="T31" s="42" t="s">
        <v>126</v>
      </c>
      <c r="V31" t="s">
        <v>126</v>
      </c>
      <c r="X31" s="42" t="s">
        <v>126</v>
      </c>
      <c r="AH31" t="s">
        <v>273</v>
      </c>
      <c r="AI31" t="s">
        <v>273</v>
      </c>
    </row>
    <row r="32" spans="4:35" x14ac:dyDescent="0.25">
      <c r="D32" t="s">
        <v>127</v>
      </c>
      <c r="F32" t="s">
        <v>127</v>
      </c>
      <c r="H32" t="s">
        <v>127</v>
      </c>
      <c r="J32" t="s">
        <v>127</v>
      </c>
      <c r="L32" t="s">
        <v>127</v>
      </c>
      <c r="N32" t="s">
        <v>127</v>
      </c>
      <c r="P32" t="s">
        <v>127</v>
      </c>
      <c r="R32" s="42" t="s">
        <v>127</v>
      </c>
      <c r="T32" t="s">
        <v>127</v>
      </c>
      <c r="V32" t="s">
        <v>127</v>
      </c>
      <c r="X32" s="42" t="s">
        <v>127</v>
      </c>
      <c r="AH32" t="s">
        <v>274</v>
      </c>
      <c r="AI32" t="s">
        <v>274</v>
      </c>
    </row>
    <row r="33" spans="4:35" x14ac:dyDescent="0.25">
      <c r="D33" t="s">
        <v>128</v>
      </c>
      <c r="F33" t="s">
        <v>128</v>
      </c>
      <c r="H33" t="s">
        <v>128</v>
      </c>
      <c r="J33" t="s">
        <v>128</v>
      </c>
      <c r="L33" t="s">
        <v>128</v>
      </c>
      <c r="N33" t="s">
        <v>128</v>
      </c>
      <c r="P33" t="s">
        <v>128</v>
      </c>
      <c r="R33" s="42" t="s">
        <v>128</v>
      </c>
      <c r="T33" t="s">
        <v>128</v>
      </c>
      <c r="V33" t="s">
        <v>128</v>
      </c>
      <c r="X33" s="42" t="s">
        <v>128</v>
      </c>
      <c r="AH33" t="s">
        <v>275</v>
      </c>
      <c r="AI33" t="s">
        <v>275</v>
      </c>
    </row>
    <row r="34" spans="4:35" x14ac:dyDescent="0.25">
      <c r="D34" s="42" t="s">
        <v>129</v>
      </c>
      <c r="F34" t="s">
        <v>129</v>
      </c>
      <c r="H34" t="s">
        <v>129</v>
      </c>
      <c r="J34" t="s">
        <v>129</v>
      </c>
      <c r="L34" t="s">
        <v>129</v>
      </c>
      <c r="N34" t="s">
        <v>129</v>
      </c>
      <c r="P34" t="s">
        <v>129</v>
      </c>
      <c r="R34" s="42" t="s">
        <v>129</v>
      </c>
      <c r="T34" t="s">
        <v>129</v>
      </c>
      <c r="V34" t="s">
        <v>129</v>
      </c>
      <c r="X34" s="42" t="s">
        <v>129</v>
      </c>
      <c r="AH34" t="s">
        <v>276</v>
      </c>
      <c r="AI34" t="s">
        <v>276</v>
      </c>
    </row>
    <row r="35" spans="4:35" x14ac:dyDescent="0.25">
      <c r="D35" s="42" t="s">
        <v>221</v>
      </c>
      <c r="F35" t="s">
        <v>221</v>
      </c>
      <c r="H35" t="s">
        <v>221</v>
      </c>
      <c r="J35" t="s">
        <v>221</v>
      </c>
      <c r="L35" t="s">
        <v>221</v>
      </c>
      <c r="N35" s="42" t="s">
        <v>221</v>
      </c>
      <c r="P35" t="s">
        <v>221</v>
      </c>
      <c r="R35" s="42" t="s">
        <v>221</v>
      </c>
      <c r="T35" t="s">
        <v>221</v>
      </c>
      <c r="V35" t="s">
        <v>221</v>
      </c>
      <c r="X35" s="42" t="s">
        <v>221</v>
      </c>
      <c r="AH35" t="s">
        <v>277</v>
      </c>
      <c r="AI35" t="s">
        <v>277</v>
      </c>
    </row>
    <row r="36" spans="4:35" x14ac:dyDescent="0.25">
      <c r="D36" s="42" t="s">
        <v>220</v>
      </c>
      <c r="F36" t="s">
        <v>220</v>
      </c>
      <c r="H36" t="s">
        <v>220</v>
      </c>
      <c r="J36" t="s">
        <v>220</v>
      </c>
      <c r="L36" t="s">
        <v>220</v>
      </c>
      <c r="N36" s="42" t="s">
        <v>220</v>
      </c>
      <c r="P36" t="s">
        <v>220</v>
      </c>
      <c r="R36" s="42" t="s">
        <v>220</v>
      </c>
      <c r="T36" t="s">
        <v>220</v>
      </c>
      <c r="V36" t="s">
        <v>220</v>
      </c>
      <c r="X36" s="42" t="s">
        <v>220</v>
      </c>
      <c r="AH36" t="s">
        <v>278</v>
      </c>
      <c r="AI36" t="s">
        <v>278</v>
      </c>
    </row>
    <row r="37" spans="4:35" x14ac:dyDescent="0.25">
      <c r="D37" s="42" t="s">
        <v>130</v>
      </c>
      <c r="F37" t="s">
        <v>130</v>
      </c>
      <c r="H37" t="s">
        <v>130</v>
      </c>
      <c r="J37" t="s">
        <v>130</v>
      </c>
      <c r="L37" s="42" t="s">
        <v>130</v>
      </c>
      <c r="N37" s="42" t="s">
        <v>130</v>
      </c>
      <c r="P37" t="s">
        <v>130</v>
      </c>
      <c r="R37" s="42" t="s">
        <v>130</v>
      </c>
      <c r="T37" t="s">
        <v>130</v>
      </c>
      <c r="V37" t="s">
        <v>130</v>
      </c>
      <c r="X37" s="42" t="s">
        <v>130</v>
      </c>
      <c r="AH37" t="s">
        <v>279</v>
      </c>
      <c r="AI37" t="s">
        <v>279</v>
      </c>
    </row>
    <row r="38" spans="4:35" x14ac:dyDescent="0.25">
      <c r="D38" s="42" t="s">
        <v>131</v>
      </c>
      <c r="F38" s="42" t="s">
        <v>131</v>
      </c>
      <c r="H38" t="s">
        <v>131</v>
      </c>
      <c r="J38" t="s">
        <v>131</v>
      </c>
      <c r="L38" s="42" t="s">
        <v>131</v>
      </c>
      <c r="N38" s="42" t="s">
        <v>131</v>
      </c>
      <c r="P38" t="s">
        <v>131</v>
      </c>
      <c r="R38" s="42" t="s">
        <v>131</v>
      </c>
      <c r="T38" t="s">
        <v>131</v>
      </c>
      <c r="V38" t="s">
        <v>131</v>
      </c>
      <c r="X38" s="42" t="s">
        <v>131</v>
      </c>
      <c r="AH38" t="s">
        <v>280</v>
      </c>
      <c r="AI38" t="s">
        <v>280</v>
      </c>
    </row>
    <row r="39" spans="4:35" x14ac:dyDescent="0.25">
      <c r="D39" s="42" t="s">
        <v>155</v>
      </c>
      <c r="F39" s="42" t="s">
        <v>155</v>
      </c>
      <c r="H39" t="s">
        <v>155</v>
      </c>
      <c r="J39" t="s">
        <v>155</v>
      </c>
      <c r="L39" s="42" t="s">
        <v>155</v>
      </c>
      <c r="N39" s="42" t="s">
        <v>155</v>
      </c>
      <c r="P39" t="s">
        <v>155</v>
      </c>
      <c r="R39" t="s">
        <v>155</v>
      </c>
      <c r="T39" t="s">
        <v>155</v>
      </c>
      <c r="V39" s="42" t="s">
        <v>155</v>
      </c>
      <c r="X39" t="s">
        <v>155</v>
      </c>
      <c r="AH39" t="s">
        <v>281</v>
      </c>
      <c r="AI39" t="s">
        <v>281</v>
      </c>
    </row>
    <row r="40" spans="4:35" x14ac:dyDescent="0.25">
      <c r="D40" s="42" t="s">
        <v>132</v>
      </c>
      <c r="F40" s="42" t="s">
        <v>132</v>
      </c>
      <c r="H40" t="s">
        <v>132</v>
      </c>
      <c r="J40" t="s">
        <v>132</v>
      </c>
      <c r="L40" s="42" t="s">
        <v>132</v>
      </c>
      <c r="N40" s="42" t="s">
        <v>132</v>
      </c>
      <c r="P40" t="s">
        <v>132</v>
      </c>
      <c r="R40" t="s">
        <v>132</v>
      </c>
      <c r="T40" t="s">
        <v>132</v>
      </c>
      <c r="V40" s="42" t="s">
        <v>132</v>
      </c>
      <c r="X40" t="s">
        <v>132</v>
      </c>
      <c r="AH40" t="s">
        <v>282</v>
      </c>
      <c r="AI40" t="s">
        <v>282</v>
      </c>
    </row>
    <row r="41" spans="4:35" x14ac:dyDescent="0.25">
      <c r="D41" s="42" t="s">
        <v>218</v>
      </c>
      <c r="F41" s="42" t="s">
        <v>218</v>
      </c>
      <c r="H41" s="42" t="s">
        <v>218</v>
      </c>
      <c r="J41" s="42" t="s">
        <v>218</v>
      </c>
      <c r="L41" s="42" t="s">
        <v>218</v>
      </c>
      <c r="N41" s="42" t="s">
        <v>218</v>
      </c>
      <c r="P41" t="s">
        <v>218</v>
      </c>
      <c r="R41" t="s">
        <v>145</v>
      </c>
      <c r="T41" t="s">
        <v>218</v>
      </c>
      <c r="V41" s="42" t="s">
        <v>218</v>
      </c>
      <c r="X41" t="s">
        <v>218</v>
      </c>
      <c r="AH41" t="s">
        <v>283</v>
      </c>
      <c r="AI41" t="s">
        <v>283</v>
      </c>
    </row>
    <row r="42" spans="4:35" x14ac:dyDescent="0.25">
      <c r="D42" s="42" t="s">
        <v>300</v>
      </c>
      <c r="F42" s="42" t="s">
        <v>300</v>
      </c>
      <c r="H42" s="42" t="s">
        <v>300</v>
      </c>
      <c r="J42" s="42" t="s">
        <v>300</v>
      </c>
      <c r="L42" s="42" t="s">
        <v>300</v>
      </c>
      <c r="N42" s="42" t="s">
        <v>300</v>
      </c>
      <c r="P42" s="42" t="s">
        <v>300</v>
      </c>
      <c r="R42" t="s">
        <v>146</v>
      </c>
      <c r="T42" t="s">
        <v>300</v>
      </c>
      <c r="V42" s="42" t="s">
        <v>300</v>
      </c>
      <c r="X42" t="s">
        <v>300</v>
      </c>
      <c r="AH42" t="s">
        <v>284</v>
      </c>
      <c r="AI42" t="s">
        <v>284</v>
      </c>
    </row>
    <row r="43" spans="4:35" x14ac:dyDescent="0.25">
      <c r="D43" t="s">
        <v>301</v>
      </c>
      <c r="F43" s="42" t="s">
        <v>301</v>
      </c>
      <c r="H43" s="42" t="s">
        <v>301</v>
      </c>
      <c r="J43" s="42" t="s">
        <v>301</v>
      </c>
      <c r="L43" s="42" t="s">
        <v>301</v>
      </c>
      <c r="N43" s="42" t="s">
        <v>301</v>
      </c>
      <c r="P43" s="42" t="s">
        <v>301</v>
      </c>
      <c r="R43" t="s">
        <v>147</v>
      </c>
      <c r="T43" t="s">
        <v>301</v>
      </c>
      <c r="V43" s="42" t="s">
        <v>301</v>
      </c>
      <c r="X43" t="s">
        <v>301</v>
      </c>
      <c r="AH43" t="s">
        <v>285</v>
      </c>
      <c r="AI43" t="s">
        <v>285</v>
      </c>
    </row>
    <row r="44" spans="4:35" x14ac:dyDescent="0.25">
      <c r="D44" t="s">
        <v>213</v>
      </c>
      <c r="F44" s="42" t="s">
        <v>213</v>
      </c>
      <c r="H44" s="42" t="s">
        <v>213</v>
      </c>
      <c r="J44" s="42" t="s">
        <v>213</v>
      </c>
      <c r="L44" s="42" t="s">
        <v>213</v>
      </c>
      <c r="N44" t="s">
        <v>213</v>
      </c>
      <c r="P44" s="42" t="s">
        <v>213</v>
      </c>
      <c r="R44" t="s">
        <v>156</v>
      </c>
      <c r="T44" t="s">
        <v>213</v>
      </c>
      <c r="V44" s="42" t="s">
        <v>213</v>
      </c>
      <c r="X44" t="s">
        <v>213</v>
      </c>
      <c r="AH44" t="s">
        <v>286</v>
      </c>
      <c r="AI44" t="s">
        <v>286</v>
      </c>
    </row>
    <row r="45" spans="4:35" x14ac:dyDescent="0.25">
      <c r="D45" t="s">
        <v>214</v>
      </c>
      <c r="F45" s="42" t="s">
        <v>214</v>
      </c>
      <c r="H45" s="42" t="s">
        <v>214</v>
      </c>
      <c r="J45" s="42" t="s">
        <v>214</v>
      </c>
      <c r="L45" s="42" t="s">
        <v>214</v>
      </c>
      <c r="N45" t="s">
        <v>214</v>
      </c>
      <c r="P45" s="42" t="s">
        <v>214</v>
      </c>
      <c r="R45" t="s">
        <v>133</v>
      </c>
      <c r="T45" t="s">
        <v>214</v>
      </c>
      <c r="V45" s="42" t="s">
        <v>214</v>
      </c>
      <c r="X45" t="s">
        <v>214</v>
      </c>
      <c r="AI45" t="s">
        <v>287</v>
      </c>
    </row>
    <row r="46" spans="4:35" x14ac:dyDescent="0.25">
      <c r="D46" t="s">
        <v>215</v>
      </c>
      <c r="F46" s="42" t="s">
        <v>215</v>
      </c>
      <c r="H46" s="42" t="s">
        <v>215</v>
      </c>
      <c r="J46" s="42" t="s">
        <v>215</v>
      </c>
      <c r="L46" t="s">
        <v>215</v>
      </c>
      <c r="N46" t="s">
        <v>215</v>
      </c>
      <c r="P46" s="42" t="s">
        <v>215</v>
      </c>
      <c r="R46" t="s">
        <v>148</v>
      </c>
      <c r="T46" t="s">
        <v>215</v>
      </c>
      <c r="V46" s="42" t="s">
        <v>215</v>
      </c>
      <c r="X46" t="s">
        <v>215</v>
      </c>
      <c r="AI46" t="s">
        <v>289</v>
      </c>
    </row>
    <row r="47" spans="4:35" x14ac:dyDescent="0.25">
      <c r="D47" t="s">
        <v>216</v>
      </c>
      <c r="F47" t="s">
        <v>216</v>
      </c>
      <c r="H47" s="42" t="s">
        <v>216</v>
      </c>
      <c r="J47" s="42" t="s">
        <v>216</v>
      </c>
      <c r="L47" t="s">
        <v>216</v>
      </c>
      <c r="N47" t="s">
        <v>216</v>
      </c>
      <c r="P47" s="42" t="s">
        <v>216</v>
      </c>
      <c r="R47" t="s">
        <v>149</v>
      </c>
      <c r="T47" t="s">
        <v>216</v>
      </c>
      <c r="V47" s="42" t="s">
        <v>216</v>
      </c>
      <c r="X47" t="s">
        <v>216</v>
      </c>
      <c r="AI47" t="s">
        <v>290</v>
      </c>
    </row>
    <row r="48" spans="4:35" x14ac:dyDescent="0.25">
      <c r="D48" t="s">
        <v>217</v>
      </c>
      <c r="F48" t="s">
        <v>217</v>
      </c>
      <c r="H48" s="42" t="s">
        <v>217</v>
      </c>
      <c r="J48" s="42" t="s">
        <v>217</v>
      </c>
      <c r="L48" t="s">
        <v>217</v>
      </c>
      <c r="N48" t="s">
        <v>217</v>
      </c>
      <c r="P48" s="42" t="s">
        <v>217</v>
      </c>
      <c r="R48" t="s">
        <v>157</v>
      </c>
      <c r="T48" t="s">
        <v>217</v>
      </c>
      <c r="V48" s="42" t="s">
        <v>217</v>
      </c>
      <c r="X48" t="s">
        <v>217</v>
      </c>
      <c r="AI48" t="s">
        <v>94</v>
      </c>
    </row>
    <row r="49" spans="4:35" x14ac:dyDescent="0.25">
      <c r="D49" t="s">
        <v>302</v>
      </c>
      <c r="F49" t="s">
        <v>302</v>
      </c>
      <c r="H49" s="42" t="s">
        <v>302</v>
      </c>
      <c r="J49" s="42" t="s">
        <v>302</v>
      </c>
      <c r="L49" t="s">
        <v>302</v>
      </c>
      <c r="N49" t="s">
        <v>302</v>
      </c>
      <c r="P49" s="42" t="s">
        <v>302</v>
      </c>
      <c r="R49" t="s">
        <v>134</v>
      </c>
      <c r="T49" t="s">
        <v>302</v>
      </c>
      <c r="V49" s="42" t="s">
        <v>302</v>
      </c>
      <c r="X49" t="s">
        <v>302</v>
      </c>
      <c r="AI49" t="s">
        <v>95</v>
      </c>
    </row>
    <row r="50" spans="4:35" x14ac:dyDescent="0.25">
      <c r="D50" t="s">
        <v>303</v>
      </c>
      <c r="F50" t="s">
        <v>303</v>
      </c>
      <c r="H50" s="42" t="s">
        <v>303</v>
      </c>
      <c r="J50" s="42" t="s">
        <v>303</v>
      </c>
      <c r="L50" t="s">
        <v>303</v>
      </c>
      <c r="N50" t="s">
        <v>303</v>
      </c>
      <c r="P50" s="42" t="s">
        <v>303</v>
      </c>
      <c r="R50" t="s">
        <v>135</v>
      </c>
      <c r="T50" t="s">
        <v>303</v>
      </c>
      <c r="V50" s="42" t="s">
        <v>303</v>
      </c>
      <c r="X50" t="s">
        <v>303</v>
      </c>
      <c r="AI50" t="s">
        <v>291</v>
      </c>
    </row>
    <row r="51" spans="4:35" x14ac:dyDescent="0.25">
      <c r="D51" t="s">
        <v>94</v>
      </c>
      <c r="F51" t="s">
        <v>94</v>
      </c>
      <c r="H51" s="42" t="s">
        <v>94</v>
      </c>
      <c r="J51" s="42" t="s">
        <v>94</v>
      </c>
      <c r="L51" t="s">
        <v>94</v>
      </c>
      <c r="N51" t="s">
        <v>94</v>
      </c>
      <c r="P51" t="s">
        <v>94</v>
      </c>
      <c r="R51" t="s">
        <v>136</v>
      </c>
      <c r="T51" t="s">
        <v>94</v>
      </c>
      <c r="V51" s="42" t="s">
        <v>94</v>
      </c>
      <c r="X51" t="s">
        <v>94</v>
      </c>
      <c r="AI51" t="s">
        <v>96</v>
      </c>
    </row>
    <row r="52" spans="4:35" x14ac:dyDescent="0.25">
      <c r="D52" t="s">
        <v>95</v>
      </c>
      <c r="F52" t="s">
        <v>95</v>
      </c>
      <c r="H52" s="42" t="s">
        <v>95</v>
      </c>
      <c r="J52" s="42" t="s">
        <v>95</v>
      </c>
      <c r="L52" t="s">
        <v>95</v>
      </c>
      <c r="N52" t="s">
        <v>95</v>
      </c>
      <c r="P52" t="s">
        <v>95</v>
      </c>
      <c r="R52" t="s">
        <v>158</v>
      </c>
      <c r="T52" t="s">
        <v>95</v>
      </c>
      <c r="V52" t="s">
        <v>95</v>
      </c>
      <c r="X52" t="s">
        <v>95</v>
      </c>
      <c r="AI52" t="s">
        <v>97</v>
      </c>
    </row>
    <row r="53" spans="4:35" x14ac:dyDescent="0.25">
      <c r="D53" t="s">
        <v>96</v>
      </c>
      <c r="F53" t="s">
        <v>96</v>
      </c>
      <c r="H53" s="42" t="s">
        <v>96</v>
      </c>
      <c r="J53" s="42" t="s">
        <v>96</v>
      </c>
      <c r="L53" t="s">
        <v>96</v>
      </c>
      <c r="N53" t="s">
        <v>96</v>
      </c>
      <c r="P53" t="s">
        <v>96</v>
      </c>
      <c r="R53" t="s">
        <v>137</v>
      </c>
      <c r="T53" t="s">
        <v>96</v>
      </c>
      <c r="V53" t="s">
        <v>96</v>
      </c>
      <c r="X53" t="s">
        <v>96</v>
      </c>
      <c r="AI53" t="s">
        <v>98</v>
      </c>
    </row>
    <row r="54" spans="4:35" x14ac:dyDescent="0.25">
      <c r="D54" t="s">
        <v>97</v>
      </c>
      <c r="F54" t="s">
        <v>97</v>
      </c>
      <c r="H54" t="s">
        <v>97</v>
      </c>
      <c r="J54" t="s">
        <v>97</v>
      </c>
      <c r="L54" t="s">
        <v>97</v>
      </c>
      <c r="N54" t="s">
        <v>97</v>
      </c>
      <c r="P54" t="s">
        <v>97</v>
      </c>
      <c r="R54" t="s">
        <v>159</v>
      </c>
      <c r="T54" t="s">
        <v>97</v>
      </c>
      <c r="V54" t="s">
        <v>97</v>
      </c>
      <c r="X54" t="s">
        <v>97</v>
      </c>
      <c r="AI54" t="s">
        <v>99</v>
      </c>
    </row>
    <row r="55" spans="4:35" x14ac:dyDescent="0.25">
      <c r="D55" t="s">
        <v>98</v>
      </c>
      <c r="F55" t="s">
        <v>98</v>
      </c>
      <c r="H55" t="s">
        <v>98</v>
      </c>
      <c r="J55" t="s">
        <v>98</v>
      </c>
      <c r="L55" t="s">
        <v>98</v>
      </c>
      <c r="N55" t="s">
        <v>98</v>
      </c>
      <c r="P55" t="s">
        <v>98</v>
      </c>
      <c r="R55" t="s">
        <v>138</v>
      </c>
      <c r="T55" t="s">
        <v>98</v>
      </c>
      <c r="V55" t="s">
        <v>98</v>
      </c>
      <c r="X55" t="s">
        <v>98</v>
      </c>
      <c r="AI55" t="s">
        <v>100</v>
      </c>
    </row>
    <row r="56" spans="4:35" x14ac:dyDescent="0.25">
      <c r="D56" t="s">
        <v>99</v>
      </c>
      <c r="F56" t="s">
        <v>99</v>
      </c>
      <c r="H56" t="s">
        <v>99</v>
      </c>
      <c r="J56" t="s">
        <v>99</v>
      </c>
      <c r="L56" t="s">
        <v>99</v>
      </c>
      <c r="N56" t="s">
        <v>99</v>
      </c>
      <c r="P56" t="s">
        <v>99</v>
      </c>
      <c r="R56" t="s">
        <v>139</v>
      </c>
      <c r="T56" t="s">
        <v>99</v>
      </c>
      <c r="V56" t="s">
        <v>99</v>
      </c>
      <c r="X56" t="s">
        <v>99</v>
      </c>
      <c r="AI56" t="s">
        <v>101</v>
      </c>
    </row>
    <row r="57" spans="4:35" x14ac:dyDescent="0.25">
      <c r="D57" t="s">
        <v>100</v>
      </c>
      <c r="F57" t="s">
        <v>100</v>
      </c>
      <c r="H57" t="s">
        <v>100</v>
      </c>
      <c r="J57" t="s">
        <v>100</v>
      </c>
      <c r="L57" t="s">
        <v>100</v>
      </c>
      <c r="N57" t="s">
        <v>100</v>
      </c>
      <c r="P57" t="s">
        <v>100</v>
      </c>
      <c r="R57" t="s">
        <v>140</v>
      </c>
      <c r="T57" t="s">
        <v>100</v>
      </c>
      <c r="V57" t="s">
        <v>100</v>
      </c>
      <c r="X57" t="s">
        <v>100</v>
      </c>
      <c r="AI57" t="s">
        <v>102</v>
      </c>
    </row>
    <row r="58" spans="4:35" x14ac:dyDescent="0.25">
      <c r="D58" t="s">
        <v>101</v>
      </c>
      <c r="F58" t="s">
        <v>101</v>
      </c>
      <c r="H58" t="s">
        <v>101</v>
      </c>
      <c r="J58" t="s">
        <v>101</v>
      </c>
      <c r="L58" t="s">
        <v>101</v>
      </c>
      <c r="N58" t="s">
        <v>101</v>
      </c>
      <c r="P58" t="s">
        <v>101</v>
      </c>
      <c r="R58" t="s">
        <v>141</v>
      </c>
      <c r="T58" t="s">
        <v>101</v>
      </c>
      <c r="V58" t="s">
        <v>101</v>
      </c>
      <c r="X58" t="s">
        <v>101</v>
      </c>
      <c r="AI58" t="s">
        <v>103</v>
      </c>
    </row>
    <row r="59" spans="4:35" x14ac:dyDescent="0.25">
      <c r="D59" t="s">
        <v>102</v>
      </c>
      <c r="F59" t="s">
        <v>102</v>
      </c>
      <c r="H59" t="s">
        <v>102</v>
      </c>
      <c r="J59" t="s">
        <v>102</v>
      </c>
      <c r="L59" t="s">
        <v>102</v>
      </c>
      <c r="N59" t="s">
        <v>102</v>
      </c>
      <c r="P59" t="s">
        <v>102</v>
      </c>
      <c r="R59" t="s">
        <v>160</v>
      </c>
      <c r="T59" t="s">
        <v>102</v>
      </c>
      <c r="V59" t="s">
        <v>102</v>
      </c>
      <c r="X59" t="s">
        <v>102</v>
      </c>
      <c r="AI59" t="s">
        <v>104</v>
      </c>
    </row>
    <row r="60" spans="4:35" x14ac:dyDescent="0.25">
      <c r="D60" t="s">
        <v>103</v>
      </c>
      <c r="F60" t="s">
        <v>103</v>
      </c>
      <c r="H60" t="s">
        <v>103</v>
      </c>
      <c r="J60" t="s">
        <v>103</v>
      </c>
      <c r="L60" t="s">
        <v>103</v>
      </c>
      <c r="N60" t="s">
        <v>103</v>
      </c>
      <c r="P60" t="s">
        <v>103</v>
      </c>
      <c r="R60" t="s">
        <v>142</v>
      </c>
      <c r="T60" t="s">
        <v>103</v>
      </c>
      <c r="V60" t="s">
        <v>103</v>
      </c>
      <c r="X60" t="s">
        <v>103</v>
      </c>
      <c r="AI60" t="s">
        <v>105</v>
      </c>
    </row>
    <row r="61" spans="4:35" x14ac:dyDescent="0.25">
      <c r="D61" t="s">
        <v>104</v>
      </c>
      <c r="F61" t="s">
        <v>104</v>
      </c>
      <c r="H61" t="s">
        <v>104</v>
      </c>
      <c r="J61" t="s">
        <v>104</v>
      </c>
      <c r="L61" t="s">
        <v>104</v>
      </c>
      <c r="N61" t="s">
        <v>104</v>
      </c>
      <c r="P61" t="s">
        <v>104</v>
      </c>
      <c r="R61" t="s">
        <v>161</v>
      </c>
      <c r="T61" t="s">
        <v>104</v>
      </c>
      <c r="V61" t="s">
        <v>104</v>
      </c>
      <c r="X61" t="s">
        <v>104</v>
      </c>
      <c r="AI61" t="s">
        <v>106</v>
      </c>
    </row>
    <row r="62" spans="4:35" x14ac:dyDescent="0.25">
      <c r="D62" t="s">
        <v>105</v>
      </c>
      <c r="F62" t="s">
        <v>105</v>
      </c>
      <c r="H62" t="s">
        <v>105</v>
      </c>
      <c r="J62" t="s">
        <v>105</v>
      </c>
      <c r="L62" t="s">
        <v>105</v>
      </c>
      <c r="N62" t="s">
        <v>105</v>
      </c>
      <c r="P62" t="s">
        <v>105</v>
      </c>
      <c r="R62" t="s">
        <v>295</v>
      </c>
      <c r="T62" t="s">
        <v>105</v>
      </c>
      <c r="V62" t="s">
        <v>105</v>
      </c>
      <c r="X62" t="s">
        <v>105</v>
      </c>
      <c r="AI62" t="s">
        <v>107</v>
      </c>
    </row>
    <row r="63" spans="4:35" x14ac:dyDescent="0.25">
      <c r="D63" t="s">
        <v>106</v>
      </c>
      <c r="F63" t="s">
        <v>106</v>
      </c>
      <c r="H63" t="s">
        <v>106</v>
      </c>
      <c r="J63" t="s">
        <v>106</v>
      </c>
      <c r="L63" t="s">
        <v>106</v>
      </c>
      <c r="N63" t="s">
        <v>106</v>
      </c>
      <c r="P63" t="s">
        <v>106</v>
      </c>
      <c r="R63" t="s">
        <v>296</v>
      </c>
      <c r="T63" t="s">
        <v>106</v>
      </c>
      <c r="V63" t="s">
        <v>106</v>
      </c>
      <c r="X63" t="s">
        <v>106</v>
      </c>
      <c r="AI63" t="s">
        <v>213</v>
      </c>
    </row>
    <row r="64" spans="4:35" x14ac:dyDescent="0.25">
      <c r="D64" t="s">
        <v>107</v>
      </c>
      <c r="F64" t="s">
        <v>107</v>
      </c>
      <c r="H64" t="s">
        <v>107</v>
      </c>
      <c r="J64" t="s">
        <v>107</v>
      </c>
      <c r="L64" t="s">
        <v>107</v>
      </c>
      <c r="N64" t="s">
        <v>107</v>
      </c>
      <c r="P64" t="s">
        <v>107</v>
      </c>
      <c r="R64" t="s">
        <v>297</v>
      </c>
      <c r="T64" t="s">
        <v>107</v>
      </c>
      <c r="V64" t="s">
        <v>107</v>
      </c>
      <c r="X64" t="s">
        <v>107</v>
      </c>
      <c r="AI64" t="s">
        <v>214</v>
      </c>
    </row>
    <row r="65" spans="4:35" x14ac:dyDescent="0.25">
      <c r="D65" t="s">
        <v>273</v>
      </c>
      <c r="F65" t="s">
        <v>273</v>
      </c>
      <c r="H65" t="s">
        <v>273</v>
      </c>
      <c r="J65" t="s">
        <v>273</v>
      </c>
      <c r="L65" t="s">
        <v>273</v>
      </c>
      <c r="N65" t="s">
        <v>273</v>
      </c>
      <c r="P65" t="s">
        <v>273</v>
      </c>
      <c r="R65" t="s">
        <v>298</v>
      </c>
      <c r="T65" t="s">
        <v>273</v>
      </c>
      <c r="V65" t="s">
        <v>273</v>
      </c>
      <c r="X65" t="s">
        <v>273</v>
      </c>
      <c r="AI65" t="s">
        <v>215</v>
      </c>
    </row>
    <row r="66" spans="4:35" x14ac:dyDescent="0.25">
      <c r="D66" t="s">
        <v>274</v>
      </c>
      <c r="F66" t="s">
        <v>274</v>
      </c>
      <c r="H66" t="s">
        <v>274</v>
      </c>
      <c r="J66" t="s">
        <v>274</v>
      </c>
      <c r="L66" t="s">
        <v>274</v>
      </c>
      <c r="N66" t="s">
        <v>274</v>
      </c>
      <c r="P66" t="s">
        <v>274</v>
      </c>
      <c r="R66" t="s">
        <v>299</v>
      </c>
      <c r="T66" t="s">
        <v>274</v>
      </c>
      <c r="V66" t="s">
        <v>274</v>
      </c>
      <c r="X66" t="s">
        <v>274</v>
      </c>
      <c r="AI66" t="s">
        <v>216</v>
      </c>
    </row>
    <row r="67" spans="4:35" x14ac:dyDescent="0.25">
      <c r="D67" t="s">
        <v>275</v>
      </c>
      <c r="F67" t="s">
        <v>275</v>
      </c>
      <c r="H67" t="s">
        <v>275</v>
      </c>
      <c r="J67" t="s">
        <v>275</v>
      </c>
      <c r="L67" t="s">
        <v>275</v>
      </c>
      <c r="N67" t="s">
        <v>275</v>
      </c>
      <c r="P67" t="s">
        <v>275</v>
      </c>
      <c r="R67" t="s">
        <v>218</v>
      </c>
      <c r="T67" t="s">
        <v>275</v>
      </c>
      <c r="V67" t="s">
        <v>275</v>
      </c>
      <c r="X67" t="s">
        <v>275</v>
      </c>
      <c r="AI67" t="s">
        <v>217</v>
      </c>
    </row>
    <row r="68" spans="4:35" x14ac:dyDescent="0.25">
      <c r="D68" t="s">
        <v>276</v>
      </c>
      <c r="F68" t="s">
        <v>276</v>
      </c>
      <c r="H68" t="s">
        <v>276</v>
      </c>
      <c r="J68" t="s">
        <v>276</v>
      </c>
      <c r="L68" t="s">
        <v>276</v>
      </c>
      <c r="N68" t="s">
        <v>276</v>
      </c>
      <c r="P68" t="s">
        <v>276</v>
      </c>
      <c r="R68" t="s">
        <v>300</v>
      </c>
      <c r="T68" t="s">
        <v>276</v>
      </c>
      <c r="V68" t="s">
        <v>276</v>
      </c>
      <c r="X68" t="s">
        <v>276</v>
      </c>
    </row>
    <row r="69" spans="4:35" x14ac:dyDescent="0.25">
      <c r="D69" t="s">
        <v>277</v>
      </c>
      <c r="F69" t="s">
        <v>277</v>
      </c>
      <c r="H69" t="s">
        <v>277</v>
      </c>
      <c r="J69" t="s">
        <v>277</v>
      </c>
      <c r="L69" t="s">
        <v>277</v>
      </c>
      <c r="N69" t="s">
        <v>277</v>
      </c>
      <c r="P69" t="s">
        <v>277</v>
      </c>
      <c r="R69" t="s">
        <v>301</v>
      </c>
      <c r="T69" t="s">
        <v>277</v>
      </c>
      <c r="V69" t="s">
        <v>277</v>
      </c>
      <c r="X69" t="s">
        <v>277</v>
      </c>
    </row>
    <row r="70" spans="4:35" x14ac:dyDescent="0.25">
      <c r="D70" t="s">
        <v>278</v>
      </c>
      <c r="F70" t="s">
        <v>278</v>
      </c>
      <c r="H70" t="s">
        <v>278</v>
      </c>
      <c r="J70" t="s">
        <v>278</v>
      </c>
      <c r="L70" t="s">
        <v>278</v>
      </c>
      <c r="N70" t="s">
        <v>278</v>
      </c>
      <c r="P70" t="s">
        <v>278</v>
      </c>
      <c r="R70" t="s">
        <v>213</v>
      </c>
      <c r="T70" t="s">
        <v>278</v>
      </c>
      <c r="V70" t="s">
        <v>278</v>
      </c>
      <c r="X70" t="s">
        <v>278</v>
      </c>
    </row>
    <row r="71" spans="4:35" x14ac:dyDescent="0.25">
      <c r="D71" t="s">
        <v>279</v>
      </c>
      <c r="F71" t="s">
        <v>279</v>
      </c>
      <c r="H71" t="s">
        <v>279</v>
      </c>
      <c r="J71" t="s">
        <v>279</v>
      </c>
      <c r="L71" t="s">
        <v>279</v>
      </c>
      <c r="N71" t="s">
        <v>279</v>
      </c>
      <c r="P71" t="s">
        <v>279</v>
      </c>
      <c r="R71" t="s">
        <v>214</v>
      </c>
      <c r="T71" t="s">
        <v>279</v>
      </c>
      <c r="V71" t="s">
        <v>279</v>
      </c>
      <c r="X71" t="s">
        <v>279</v>
      </c>
    </row>
    <row r="72" spans="4:35" x14ac:dyDescent="0.25">
      <c r="D72" t="s">
        <v>280</v>
      </c>
      <c r="F72" t="s">
        <v>280</v>
      </c>
      <c r="H72" t="s">
        <v>280</v>
      </c>
      <c r="J72" t="s">
        <v>280</v>
      </c>
      <c r="L72" t="s">
        <v>280</v>
      </c>
      <c r="N72" t="s">
        <v>280</v>
      </c>
      <c r="P72" t="s">
        <v>280</v>
      </c>
      <c r="R72" t="s">
        <v>215</v>
      </c>
      <c r="T72" t="s">
        <v>280</v>
      </c>
      <c r="V72" t="s">
        <v>280</v>
      </c>
      <c r="X72" t="s">
        <v>280</v>
      </c>
    </row>
    <row r="73" spans="4:35" x14ac:dyDescent="0.25">
      <c r="D73" t="s">
        <v>281</v>
      </c>
      <c r="F73" t="s">
        <v>281</v>
      </c>
      <c r="H73" t="s">
        <v>281</v>
      </c>
      <c r="J73" t="s">
        <v>281</v>
      </c>
      <c r="L73" t="s">
        <v>281</v>
      </c>
      <c r="N73" t="s">
        <v>281</v>
      </c>
      <c r="P73" t="s">
        <v>281</v>
      </c>
      <c r="R73" t="s">
        <v>216</v>
      </c>
      <c r="T73" t="s">
        <v>281</v>
      </c>
      <c r="V73" t="s">
        <v>281</v>
      </c>
      <c r="X73" t="s">
        <v>281</v>
      </c>
    </row>
    <row r="74" spans="4:35" x14ac:dyDescent="0.25">
      <c r="D74" t="s">
        <v>282</v>
      </c>
      <c r="F74" t="s">
        <v>282</v>
      </c>
      <c r="H74" t="s">
        <v>282</v>
      </c>
      <c r="J74" t="s">
        <v>282</v>
      </c>
      <c r="L74" t="s">
        <v>282</v>
      </c>
      <c r="N74" t="s">
        <v>282</v>
      </c>
      <c r="P74" t="s">
        <v>282</v>
      </c>
      <c r="R74" t="s">
        <v>217</v>
      </c>
      <c r="T74" t="s">
        <v>282</v>
      </c>
      <c r="V74" t="s">
        <v>282</v>
      </c>
      <c r="X74" t="s">
        <v>282</v>
      </c>
    </row>
    <row r="75" spans="4:35" x14ac:dyDescent="0.25">
      <c r="D75" t="s">
        <v>283</v>
      </c>
      <c r="F75" t="s">
        <v>283</v>
      </c>
      <c r="H75" t="s">
        <v>283</v>
      </c>
      <c r="J75" t="s">
        <v>283</v>
      </c>
      <c r="L75" t="s">
        <v>283</v>
      </c>
      <c r="N75" t="s">
        <v>283</v>
      </c>
      <c r="P75" t="s">
        <v>283</v>
      </c>
      <c r="R75" t="s">
        <v>302</v>
      </c>
      <c r="T75" t="s">
        <v>283</v>
      </c>
      <c r="V75" t="s">
        <v>283</v>
      </c>
      <c r="X75" t="s">
        <v>283</v>
      </c>
    </row>
    <row r="76" spans="4:35" x14ac:dyDescent="0.25">
      <c r="D76" t="s">
        <v>284</v>
      </c>
      <c r="F76" t="s">
        <v>284</v>
      </c>
      <c r="H76" t="s">
        <v>284</v>
      </c>
      <c r="J76" t="s">
        <v>284</v>
      </c>
      <c r="L76" t="s">
        <v>284</v>
      </c>
      <c r="N76" t="s">
        <v>284</v>
      </c>
      <c r="P76" t="s">
        <v>284</v>
      </c>
      <c r="R76" t="s">
        <v>303</v>
      </c>
      <c r="T76" t="s">
        <v>284</v>
      </c>
      <c r="V76" t="s">
        <v>284</v>
      </c>
      <c r="X76" t="s">
        <v>284</v>
      </c>
    </row>
    <row r="77" spans="4:35" x14ac:dyDescent="0.25">
      <c r="D77" t="s">
        <v>285</v>
      </c>
      <c r="F77" t="s">
        <v>285</v>
      </c>
      <c r="H77" t="s">
        <v>285</v>
      </c>
      <c r="J77" t="s">
        <v>285</v>
      </c>
      <c r="L77" t="s">
        <v>285</v>
      </c>
      <c r="N77" t="s">
        <v>285</v>
      </c>
      <c r="P77" t="s">
        <v>285</v>
      </c>
      <c r="R77" t="s">
        <v>94</v>
      </c>
      <c r="T77" t="s">
        <v>285</v>
      </c>
      <c r="V77" t="s">
        <v>285</v>
      </c>
      <c r="X77" t="s">
        <v>285</v>
      </c>
    </row>
    <row r="78" spans="4:35" x14ac:dyDescent="0.25">
      <c r="D78" t="s">
        <v>286</v>
      </c>
      <c r="F78" t="s">
        <v>286</v>
      </c>
      <c r="H78" t="s">
        <v>286</v>
      </c>
      <c r="J78" t="s">
        <v>286</v>
      </c>
      <c r="L78" t="s">
        <v>286</v>
      </c>
      <c r="N78" t="s">
        <v>286</v>
      </c>
      <c r="P78" t="s">
        <v>286</v>
      </c>
      <c r="R78" t="s">
        <v>95</v>
      </c>
      <c r="T78" t="s">
        <v>286</v>
      </c>
      <c r="V78" t="s">
        <v>286</v>
      </c>
      <c r="X78" t="s">
        <v>286</v>
      </c>
    </row>
    <row r="79" spans="4:35" x14ac:dyDescent="0.25">
      <c r="R79" t="s">
        <v>96</v>
      </c>
    </row>
    <row r="80" spans="4:35" x14ac:dyDescent="0.25">
      <c r="R80" t="s">
        <v>97</v>
      </c>
    </row>
    <row r="81" spans="18:18" x14ac:dyDescent="0.25">
      <c r="R81" t="s">
        <v>98</v>
      </c>
    </row>
    <row r="82" spans="18:18" x14ac:dyDescent="0.25">
      <c r="R82" t="s">
        <v>99</v>
      </c>
    </row>
    <row r="83" spans="18:18" x14ac:dyDescent="0.25">
      <c r="R83" t="s">
        <v>100</v>
      </c>
    </row>
    <row r="84" spans="18:18" x14ac:dyDescent="0.25">
      <c r="R84" t="s">
        <v>101</v>
      </c>
    </row>
    <row r="85" spans="18:18" x14ac:dyDescent="0.25">
      <c r="R85" t="s">
        <v>102</v>
      </c>
    </row>
    <row r="86" spans="18:18" x14ac:dyDescent="0.25">
      <c r="R86" t="s">
        <v>103</v>
      </c>
    </row>
    <row r="87" spans="18:18" x14ac:dyDescent="0.25">
      <c r="R87" t="s">
        <v>104</v>
      </c>
    </row>
    <row r="88" spans="18:18" x14ac:dyDescent="0.25">
      <c r="R88" t="s">
        <v>105</v>
      </c>
    </row>
    <row r="89" spans="18:18" x14ac:dyDescent="0.25">
      <c r="R89" t="s">
        <v>106</v>
      </c>
    </row>
    <row r="90" spans="18:18" x14ac:dyDescent="0.25">
      <c r="R90" t="s">
        <v>107</v>
      </c>
    </row>
    <row r="91" spans="18:18" x14ac:dyDescent="0.25">
      <c r="R91" t="s">
        <v>273</v>
      </c>
    </row>
    <row r="92" spans="18:18" x14ac:dyDescent="0.25">
      <c r="R92" t="s">
        <v>274</v>
      </c>
    </row>
    <row r="93" spans="18:18" x14ac:dyDescent="0.25">
      <c r="R93" t="s">
        <v>275</v>
      </c>
    </row>
    <row r="94" spans="18:18" x14ac:dyDescent="0.25">
      <c r="R94" t="s">
        <v>276</v>
      </c>
    </row>
    <row r="95" spans="18:18" x14ac:dyDescent="0.25">
      <c r="R95" t="s">
        <v>277</v>
      </c>
    </row>
    <row r="96" spans="18:18" x14ac:dyDescent="0.25">
      <c r="R96" t="s">
        <v>278</v>
      </c>
    </row>
    <row r="97" spans="18:18" x14ac:dyDescent="0.25">
      <c r="R97" t="s">
        <v>279</v>
      </c>
    </row>
    <row r="98" spans="18:18" x14ac:dyDescent="0.25">
      <c r="R98" t="s">
        <v>280</v>
      </c>
    </row>
    <row r="99" spans="18:18" x14ac:dyDescent="0.25">
      <c r="R99" t="s">
        <v>281</v>
      </c>
    </row>
    <row r="100" spans="18:18" x14ac:dyDescent="0.25">
      <c r="R100" t="s">
        <v>282</v>
      </c>
    </row>
    <row r="101" spans="18:18" x14ac:dyDescent="0.25">
      <c r="R101" t="s">
        <v>283</v>
      </c>
    </row>
    <row r="102" spans="18:18" x14ac:dyDescent="0.25">
      <c r="R102" t="s">
        <v>284</v>
      </c>
    </row>
    <row r="103" spans="18:18" x14ac:dyDescent="0.25">
      <c r="R103" t="s">
        <v>285</v>
      </c>
    </row>
    <row r="104" spans="18:18" x14ac:dyDescent="0.25">
      <c r="R104" t="s">
        <v>286</v>
      </c>
    </row>
  </sheetData>
  <sortState ref="AF2:AF14">
    <sortCondition ref="AF2:AF1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Resumen Programación</vt:lpstr>
      <vt:lpstr>RRHH</vt:lpstr>
      <vt:lpstr>Programación Medica</vt:lpstr>
      <vt:lpstr>Programación No Medica</vt:lpstr>
      <vt:lpstr>Diccionarios</vt:lpstr>
      <vt:lpstr>Busc</vt:lpstr>
      <vt:lpstr>Actividades</vt:lpstr>
      <vt:lpstr>BIOQUIMICOS\AS</vt:lpstr>
      <vt:lpstr>DV</vt:lpstr>
      <vt:lpstr>ENFERMERIA</vt:lpstr>
      <vt:lpstr>Especialidades</vt:lpstr>
      <vt:lpstr>FONOAUDIOLOGIA</vt:lpstr>
      <vt:lpstr>KINESIOLOGIA</vt:lpstr>
      <vt:lpstr>M</vt:lpstr>
      <vt:lpstr>MATRONERIA</vt:lpstr>
      <vt:lpstr>med_g</vt:lpstr>
      <vt:lpstr>medicos</vt:lpstr>
      <vt:lpstr>NUTRICION</vt:lpstr>
      <vt:lpstr>Profesion</vt:lpstr>
      <vt:lpstr>PSICOLOGIA_CLINICA</vt:lpstr>
      <vt:lpstr>QUIMICOS\AS_FARMACEUTICOS</vt:lpstr>
      <vt:lpstr>SM</vt:lpstr>
      <vt:lpstr>TECNOLOGIA_MEDICA</vt:lpstr>
      <vt:lpstr>TERAPIA_OCUPACIONAL</vt:lpstr>
      <vt:lpstr>TITULO</vt:lpstr>
      <vt:lpstr>TRABAJO_SOCIAL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Ulloa Espinoza</dc:creator>
  <cp:lastModifiedBy>Internet 03</cp:lastModifiedBy>
  <cp:lastPrinted>2021-02-22T14:46:54Z</cp:lastPrinted>
  <dcterms:created xsi:type="dcterms:W3CDTF">2019-11-20T15:53:03Z</dcterms:created>
  <dcterms:modified xsi:type="dcterms:W3CDTF">2024-12-28T14:29:29Z</dcterms:modified>
</cp:coreProperties>
</file>