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lee\OneDrive - SullivanCotter\Documents\"/>
    </mc:Choice>
  </mc:AlternateContent>
  <xr:revisionPtr revIDLastSave="0" documentId="8_{F46FA5F3-0906-4208-84D0-2C089F903CC9}" xr6:coauthVersionLast="47" xr6:coauthVersionMax="47" xr10:uidLastSave="{00000000-0000-0000-0000-000000000000}"/>
  <bookViews>
    <workbookView xWindow="-110" yWindow="-110" windowWidth="19420" windowHeight="10420" xr2:uid="{D4081930-A0AE-415E-9AF3-6FB27633D8A0}"/>
  </bookViews>
  <sheets>
    <sheet name="Template" sheetId="2" r:id="rId1"/>
    <sheet name="Sheet1" sheetId="1" r:id="rId2"/>
  </sheets>
  <externalReferences>
    <externalReference r:id="rId3"/>
  </externalReferences>
  <definedNames>
    <definedName name="ClientName">[1]Setup!$B$2</definedName>
    <definedName name="DataEffDate">[1]Setup!$B$13</definedName>
    <definedName name="EffDate">[1]Setup!$B$13</definedName>
    <definedName name="EffDate2">43831</definedName>
    <definedName name="EffDate3">44197</definedName>
    <definedName name="job_title">_xlfn.ANCHORARRAY([1]Helper!$AA$2)</definedName>
    <definedName name="Min_n_P25">[1]Setup!$B$19</definedName>
    <definedName name="Min_n_P50">[1]Setup!$B$20</definedName>
    <definedName name="Min_n_P75">[1]Setup!$B$21</definedName>
    <definedName name="Min_n_P90">[1]Setup!$B$22</definedName>
    <definedName name="Organization_Name">[1]!Data990[Organization_Name]</definedName>
    <definedName name="_xlnm.Print_Area" localSheetId="0">Template!$D$3:$U$44</definedName>
    <definedName name="_xlnm.Print_Titles" localSheetId="0">Template!$3:$8</definedName>
    <definedName name="PyOrgNames">_xlfn.ANCHORARRAY([1]Helper!$BG$2)</definedName>
    <definedName name="Row_1Y">_xlfn.ANCHORARRAY([1]Helper!$B$75)</definedName>
    <definedName name="Row_4Y">_xlfn.ANCHORARRAY([1]Helper!$E$75)</definedName>
    <definedName name="Row1_J">_xlfn.ANCHORARRAY([1]Helper!$B$82)</definedName>
    <definedName name="Row1_Y">_xlfn.ANCHORARRAY([1]Helper!$B$75)</definedName>
    <definedName name="Row10_J">_xlfn.ANCHORARRAY([1]Helper!$K$82)</definedName>
    <definedName name="Row10_Y">_xlfn.ANCHORARRAY([1]Helper!$K$75)</definedName>
    <definedName name="Row2_J">_xlfn.ANCHORARRAY([1]Helper!$C$82)</definedName>
    <definedName name="Row2_Y">_xlfn.ANCHORARRAY([1]Helper!$C$75)</definedName>
    <definedName name="Row3_J">_xlfn.ANCHORARRAY([1]Helper!$D$82)</definedName>
    <definedName name="Row3_Y">_xlfn.ANCHORARRAY([1]Helper!$D$75)</definedName>
    <definedName name="Row4_J">_xlfn.ANCHORARRAY([1]Helper!$E$82)</definedName>
    <definedName name="Row4_Y">_xlfn.ANCHORARRAY([1]Helper!$E$75)</definedName>
    <definedName name="Row5_J">_xlfn.ANCHORARRAY([1]Helper!$F$82)</definedName>
    <definedName name="Row5_Y">_xlfn.ANCHORARRAY([1]Helper!$F$75)</definedName>
    <definedName name="Row6_J">_xlfn.ANCHORARRAY([1]Helper!$G$82)</definedName>
    <definedName name="Row6_Y">_xlfn.ANCHORARRAY([1]Helper!$G$75)</definedName>
    <definedName name="Row7_J">_xlfn.ANCHORARRAY([1]Helper!$H$82)</definedName>
    <definedName name="Row7_Y">_xlfn.ANCHORARRAY([1]Helper!$H$75)</definedName>
    <definedName name="Row8_J">_xlfn.ANCHORARRAY([1]Helper!$I$82)</definedName>
    <definedName name="Row8_Y">_xlfn.ANCHORARRAY([1]Helper!$I$75)</definedName>
    <definedName name="Row9_J">_xlfn.ANCHORARRAY([1]Helper!$J$82)</definedName>
    <definedName name="Row9_Y">_xlfn.ANCHORARRAY([1]Helper!$J$75)</definedName>
    <definedName name="UpdateFactor_COVID">[1]Setup!$B$16</definedName>
    <definedName name="UpdateFactor_Post">[1]Setup!$B$15</definedName>
    <definedName name="UpdateFactor_Pre">[1]Setup!$B$14</definedName>
    <definedName name="Year1">_xlfn.ANCHORARRAY([1]Helper!$C$3)</definedName>
    <definedName name="years2">_xlfn.ANCHORARRAY([1]Helper!$AF$2)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3" i="2" l="1"/>
  <c r="C42" i="2"/>
  <c r="C41" i="2"/>
  <c r="C40" i="2"/>
  <c r="D39" i="2"/>
  <c r="C36" i="2"/>
  <c r="C35" i="2"/>
  <c r="C34" i="2"/>
  <c r="C33" i="2"/>
  <c r="S30" i="2"/>
  <c r="R30" i="2"/>
  <c r="Q30" i="2"/>
  <c r="P30" i="2"/>
  <c r="O30" i="2"/>
  <c r="N30" i="2"/>
  <c r="M30" i="2"/>
  <c r="L30" i="2"/>
  <c r="K30" i="2"/>
  <c r="J30" i="2"/>
  <c r="I30" i="2"/>
  <c r="H30" i="2"/>
  <c r="G30" i="2"/>
  <c r="AW29" i="2"/>
  <c r="AV29" i="2"/>
  <c r="AP29" i="2"/>
  <c r="AO29" i="2"/>
  <c r="AN29" i="2"/>
  <c r="AM29" i="2"/>
  <c r="AL29" i="2"/>
  <c r="AJ29" i="2"/>
  <c r="AI29" i="2"/>
  <c r="AH29" i="2"/>
  <c r="AF29" i="2" s="1"/>
  <c r="AR29" i="2" s="1"/>
  <c r="AZ29" i="2"/>
  <c r="AY29" i="2"/>
  <c r="AX29" i="2"/>
  <c r="AK29" i="2"/>
  <c r="AU29" i="2"/>
  <c r="AT29" i="2"/>
  <c r="C29" i="2"/>
  <c r="W29" i="2" s="1"/>
  <c r="BA28" i="2"/>
  <c r="AZ28" i="2"/>
  <c r="AX28" i="2"/>
  <c r="AP28" i="2"/>
  <c r="AC28" i="2"/>
  <c r="X28" i="2"/>
  <c r="W28" i="2"/>
  <c r="T28" i="2"/>
  <c r="AY28" i="2"/>
  <c r="AW28" i="2"/>
  <c r="AU28" i="2"/>
  <c r="AT28" i="2"/>
  <c r="C28" i="2"/>
  <c r="U28" i="2" s="1"/>
  <c r="BA27" i="2"/>
  <c r="AZ27" i="2"/>
  <c r="AX27" i="2"/>
  <c r="AW27" i="2"/>
  <c r="AV27" i="2"/>
  <c r="AP27" i="2"/>
  <c r="AO27" i="2"/>
  <c r="AN27" i="2"/>
  <c r="AM27" i="2"/>
  <c r="AL27" i="2"/>
  <c r="AJ27" i="2"/>
  <c r="AI27" i="2"/>
  <c r="AH27" i="2"/>
  <c r="X27" i="2"/>
  <c r="U27" i="2"/>
  <c r="T27" i="2"/>
  <c r="AY27" i="2"/>
  <c r="AK27" i="2"/>
  <c r="AU27" i="2"/>
  <c r="AT27" i="2"/>
  <c r="C27" i="2"/>
  <c r="W27" i="2" s="1"/>
  <c r="BA26" i="2"/>
  <c r="AZ26" i="2"/>
  <c r="AV26" i="2"/>
  <c r="AU26" i="2"/>
  <c r="AK26" i="2"/>
  <c r="AJ26" i="2"/>
  <c r="AI26" i="2"/>
  <c r="AC26" i="2"/>
  <c r="X26" i="2"/>
  <c r="W26" i="2"/>
  <c r="T26" i="2"/>
  <c r="AY26" i="2"/>
  <c r="AX26" i="2"/>
  <c r="AW26" i="2"/>
  <c r="AO26" i="2"/>
  <c r="AT26" i="2"/>
  <c r="C26" i="2"/>
  <c r="U26" i="2" s="1"/>
  <c r="BA25" i="2"/>
  <c r="AV25" i="2"/>
  <c r="AP25" i="2"/>
  <c r="AO25" i="2"/>
  <c r="AN25" i="2"/>
  <c r="AM25" i="2"/>
  <c r="AL25" i="2"/>
  <c r="AJ25" i="2"/>
  <c r="AI25" i="2"/>
  <c r="AH25" i="2"/>
  <c r="AF25" i="2" s="1"/>
  <c r="AR25" i="2" s="1"/>
  <c r="U25" i="2"/>
  <c r="T25" i="2"/>
  <c r="AZ25" i="2"/>
  <c r="AY25" i="2"/>
  <c r="AX25" i="2"/>
  <c r="AW25" i="2"/>
  <c r="AK25" i="2"/>
  <c r="AU25" i="2"/>
  <c r="AT25" i="2"/>
  <c r="C25" i="2"/>
  <c r="AC25" i="2" s="1"/>
  <c r="BA24" i="2"/>
  <c r="AZ24" i="2"/>
  <c r="AU24" i="2"/>
  <c r="AT24" i="2"/>
  <c r="AC24" i="2"/>
  <c r="X24" i="2"/>
  <c r="W24" i="2"/>
  <c r="T24" i="2"/>
  <c r="AY24" i="2"/>
  <c r="AX24" i="2"/>
  <c r="AW24" i="2"/>
  <c r="AP24" i="2"/>
  <c r="C24" i="2"/>
  <c r="U24" i="2" s="1"/>
  <c r="BA23" i="2"/>
  <c r="AY23" i="2"/>
  <c r="AX23" i="2"/>
  <c r="AV23" i="2"/>
  <c r="AP23" i="2"/>
  <c r="AO23" i="2"/>
  <c r="AN23" i="2"/>
  <c r="AM23" i="2"/>
  <c r="AL23" i="2"/>
  <c r="AJ23" i="2"/>
  <c r="AI23" i="2"/>
  <c r="AH23" i="2"/>
  <c r="AC23" i="2"/>
  <c r="X23" i="2"/>
  <c r="T23" i="2"/>
  <c r="AZ23" i="2"/>
  <c r="AW23" i="2"/>
  <c r="AK23" i="2"/>
  <c r="AU23" i="2"/>
  <c r="AT23" i="2"/>
  <c r="C23" i="2"/>
  <c r="W23" i="2" s="1"/>
  <c r="BA22" i="2"/>
  <c r="AZ22" i="2"/>
  <c r="AW22" i="2"/>
  <c r="AK22" i="2"/>
  <c r="AC22" i="2"/>
  <c r="X22" i="2"/>
  <c r="W22" i="2"/>
  <c r="T22" i="2"/>
  <c r="AY22" i="2"/>
  <c r="AX22" i="2"/>
  <c r="AL22" i="2"/>
  <c r="AU22" i="2"/>
  <c r="AT22" i="2"/>
  <c r="C22" i="2"/>
  <c r="U22" i="2" s="1"/>
  <c r="BA21" i="2"/>
  <c r="AY21" i="2"/>
  <c r="AX21" i="2"/>
  <c r="AV21" i="2"/>
  <c r="AP21" i="2"/>
  <c r="AO21" i="2"/>
  <c r="AN21" i="2"/>
  <c r="AF21" i="2" s="1"/>
  <c r="AR21" i="2" s="1"/>
  <c r="BE21" i="2" s="1"/>
  <c r="AM21" i="2"/>
  <c r="AL21" i="2"/>
  <c r="AJ21" i="2"/>
  <c r="AI21" i="2"/>
  <c r="AH21" i="2"/>
  <c r="X21" i="2"/>
  <c r="W21" i="2"/>
  <c r="T21" i="2"/>
  <c r="AZ21" i="2"/>
  <c r="AW21" i="2"/>
  <c r="AK21" i="2"/>
  <c r="AU21" i="2"/>
  <c r="AT21" i="2"/>
  <c r="C21" i="2"/>
  <c r="U21" i="2" s="1"/>
  <c r="BA20" i="2"/>
  <c r="AZ20" i="2"/>
  <c r="AW20" i="2"/>
  <c r="AU20" i="2"/>
  <c r="AT20" i="2"/>
  <c r="AK20" i="2"/>
  <c r="AC20" i="2"/>
  <c r="X20" i="2"/>
  <c r="W20" i="2"/>
  <c r="T20" i="2"/>
  <c r="AY20" i="2"/>
  <c r="AX20" i="2"/>
  <c r="AL20" i="2"/>
  <c r="C20" i="2"/>
  <c r="U20" i="2" s="1"/>
  <c r="BA19" i="2"/>
  <c r="AZ19" i="2"/>
  <c r="AX19" i="2"/>
  <c r="AV19" i="2"/>
  <c r="AT19" i="2"/>
  <c r="AJ19" i="2"/>
  <c r="AC19" i="2"/>
  <c r="X19" i="2"/>
  <c r="W19" i="2"/>
  <c r="T19" i="2"/>
  <c r="AY19" i="2"/>
  <c r="AW19" i="2"/>
  <c r="AP19" i="2"/>
  <c r="AU19" i="2"/>
  <c r="C19" i="2"/>
  <c r="U19" i="2" s="1"/>
  <c r="AY18" i="2"/>
  <c r="AV18" i="2"/>
  <c r="AP18" i="2"/>
  <c r="AO18" i="2"/>
  <c r="AN18" i="2"/>
  <c r="AM18" i="2"/>
  <c r="AL18" i="2"/>
  <c r="AJ18" i="2"/>
  <c r="AI18" i="2"/>
  <c r="AH18" i="2"/>
  <c r="W18" i="2"/>
  <c r="U18" i="2"/>
  <c r="T18" i="2"/>
  <c r="AZ18" i="2"/>
  <c r="AX18" i="2"/>
  <c r="AW18" i="2"/>
  <c r="AK18" i="2"/>
  <c r="AU18" i="2"/>
  <c r="AT18" i="2"/>
  <c r="C18" i="2"/>
  <c r="AC18" i="2" s="1"/>
  <c r="BA17" i="2"/>
  <c r="AZ17" i="2"/>
  <c r="AX17" i="2"/>
  <c r="AP17" i="2"/>
  <c r="AC17" i="2"/>
  <c r="X17" i="2"/>
  <c r="W17" i="2"/>
  <c r="T17" i="2"/>
  <c r="AY17" i="2"/>
  <c r="AW17" i="2"/>
  <c r="AU17" i="2"/>
  <c r="AT17" i="2"/>
  <c r="C17" i="2"/>
  <c r="U17" i="2" s="1"/>
  <c r="AZ16" i="2"/>
  <c r="AV16" i="2"/>
  <c r="AT16" i="2"/>
  <c r="AP16" i="2"/>
  <c r="AO16" i="2"/>
  <c r="AN16" i="2"/>
  <c r="AM16" i="2"/>
  <c r="AL16" i="2"/>
  <c r="AJ16" i="2"/>
  <c r="AI16" i="2"/>
  <c r="AH16" i="2"/>
  <c r="AF16" i="2" s="1"/>
  <c r="AR16" i="2" s="1"/>
  <c r="AC16" i="2"/>
  <c r="U16" i="2"/>
  <c r="AY16" i="2"/>
  <c r="AX16" i="2"/>
  <c r="AW16" i="2"/>
  <c r="AK16" i="2"/>
  <c r="AU16" i="2"/>
  <c r="C16" i="2"/>
  <c r="BA16" i="2" s="1"/>
  <c r="BA15" i="2"/>
  <c r="AZ15" i="2"/>
  <c r="AU15" i="2"/>
  <c r="AP15" i="2"/>
  <c r="AC15" i="2"/>
  <c r="X15" i="2"/>
  <c r="W15" i="2"/>
  <c r="T15" i="2"/>
  <c r="AY15" i="2"/>
  <c r="AX15" i="2"/>
  <c r="AW15" i="2"/>
  <c r="AO15" i="2"/>
  <c r="AT15" i="2"/>
  <c r="C15" i="2"/>
  <c r="U15" i="2" s="1"/>
  <c r="AY14" i="2"/>
  <c r="AX14" i="2"/>
  <c r="AV14" i="2"/>
  <c r="AP14" i="2"/>
  <c r="AO14" i="2"/>
  <c r="AN14" i="2"/>
  <c r="AM14" i="2"/>
  <c r="AL14" i="2"/>
  <c r="AJ14" i="2"/>
  <c r="AI14" i="2"/>
  <c r="AH14" i="2"/>
  <c r="AC14" i="2"/>
  <c r="X14" i="2"/>
  <c r="AZ14" i="2"/>
  <c r="AW14" i="2"/>
  <c r="AK14" i="2"/>
  <c r="AU14" i="2"/>
  <c r="AT14" i="2"/>
  <c r="C14" i="2"/>
  <c r="W14" i="2" s="1"/>
  <c r="BA13" i="2"/>
  <c r="AW13" i="2"/>
  <c r="AT13" i="2"/>
  <c r="AL13" i="2"/>
  <c r="AI13" i="2"/>
  <c r="W13" i="2"/>
  <c r="T13" i="2"/>
  <c r="AZ13" i="2"/>
  <c r="AY13" i="2"/>
  <c r="AX13" i="2"/>
  <c r="AO13" i="2"/>
  <c r="AU13" i="2"/>
  <c r="C13" i="2"/>
  <c r="U13" i="2" s="1"/>
  <c r="BA12" i="2"/>
  <c r="AY12" i="2"/>
  <c r="AW12" i="2"/>
  <c r="AV12" i="2"/>
  <c r="AT12" i="2"/>
  <c r="AO12" i="2"/>
  <c r="AM12" i="2"/>
  <c r="AL12" i="2"/>
  <c r="AJ12" i="2"/>
  <c r="AI12" i="2"/>
  <c r="AC12" i="2"/>
  <c r="X12" i="2"/>
  <c r="AZ12" i="2"/>
  <c r="AX12" i="2"/>
  <c r="AK12" i="2"/>
  <c r="AU12" i="2"/>
  <c r="C12" i="2"/>
  <c r="W12" i="2" s="1"/>
  <c r="BA11" i="2"/>
  <c r="AZ11" i="2"/>
  <c r="AW11" i="2"/>
  <c r="AU11" i="2"/>
  <c r="AN11" i="2"/>
  <c r="AM11" i="2"/>
  <c r="AI11" i="2"/>
  <c r="AC11" i="2"/>
  <c r="X11" i="2"/>
  <c r="W11" i="2"/>
  <c r="T11" i="2"/>
  <c r="AY11" i="2"/>
  <c r="AX11" i="2"/>
  <c r="AP11" i="2"/>
  <c r="AT11" i="2"/>
  <c r="C11" i="2"/>
  <c r="U11" i="2" s="1"/>
  <c r="BA10" i="2"/>
  <c r="AY10" i="2"/>
  <c r="AW10" i="2"/>
  <c r="AV10" i="2"/>
  <c r="AT10" i="2"/>
  <c r="AP10" i="2"/>
  <c r="AO10" i="2"/>
  <c r="AM10" i="2"/>
  <c r="AL10" i="2"/>
  <c r="AJ10" i="2"/>
  <c r="AI10" i="2"/>
  <c r="AH10" i="2"/>
  <c r="AC10" i="2"/>
  <c r="X10" i="2"/>
  <c r="AZ10" i="2"/>
  <c r="AX10" i="2"/>
  <c r="AK10" i="2"/>
  <c r="AU10" i="2"/>
  <c r="C10" i="2"/>
  <c r="W10" i="2" s="1"/>
  <c r="BA9" i="2"/>
  <c r="AZ9" i="2"/>
  <c r="AW9" i="2"/>
  <c r="AP9" i="2"/>
  <c r="AN9" i="2"/>
  <c r="AM9" i="2"/>
  <c r="AI9" i="2"/>
  <c r="AH9" i="2"/>
  <c r="AC9" i="2"/>
  <c r="X9" i="2"/>
  <c r="W9" i="2"/>
  <c r="T9" i="2"/>
  <c r="AX9" i="2"/>
  <c r="AO9" i="2"/>
  <c r="AU9" i="2"/>
  <c r="AT9" i="2"/>
  <c r="C9" i="2"/>
  <c r="U9" i="2" s="1"/>
  <c r="AD8" i="2"/>
  <c r="AD7" i="2"/>
  <c r="AD6" i="2"/>
  <c r="AT5" i="2"/>
  <c r="AD5" i="2"/>
  <c r="AT3" i="2"/>
  <c r="D3" i="2"/>
  <c r="AF14" i="2" l="1"/>
  <c r="AR14" i="2" s="1"/>
  <c r="AF27" i="2"/>
  <c r="AR27" i="2" s="1"/>
  <c r="AF18" i="2"/>
  <c r="AR18" i="2" s="1"/>
  <c r="BF18" i="2" s="1"/>
  <c r="AD13" i="2"/>
  <c r="BH18" i="2"/>
  <c r="BG18" i="2"/>
  <c r="BD18" i="2"/>
  <c r="BB18" i="2"/>
  <c r="BC16" i="2"/>
  <c r="BB16" i="2"/>
  <c r="BH16" i="2"/>
  <c r="BG16" i="2"/>
  <c r="BF16" i="2"/>
  <c r="BE16" i="2"/>
  <c r="R32" i="2"/>
  <c r="R37" i="2"/>
  <c r="BC25" i="2"/>
  <c r="BI25" i="2"/>
  <c r="BH25" i="2"/>
  <c r="BG25" i="2"/>
  <c r="BF25" i="2"/>
  <c r="BE25" i="2"/>
  <c r="BD25" i="2"/>
  <c r="BB25" i="2"/>
  <c r="BC14" i="2"/>
  <c r="BG14" i="2"/>
  <c r="BF14" i="2"/>
  <c r="BE14" i="2"/>
  <c r="BB14" i="2"/>
  <c r="BH14" i="2"/>
  <c r="M32" i="2"/>
  <c r="M37" i="2"/>
  <c r="AX37" i="2"/>
  <c r="AX32" i="2"/>
  <c r="P37" i="2"/>
  <c r="P32" i="2"/>
  <c r="Q32" i="2"/>
  <c r="Q37" i="2"/>
  <c r="AJ9" i="2"/>
  <c r="T10" i="2"/>
  <c r="AD10" i="2"/>
  <c r="AN10" i="2"/>
  <c r="AF10" i="2" s="1"/>
  <c r="AR10" i="2" s="1"/>
  <c r="AJ11" i="2"/>
  <c r="T12" i="2"/>
  <c r="AD12" i="2"/>
  <c r="AN12" i="2"/>
  <c r="AM13" i="2"/>
  <c r="AD14" i="2"/>
  <c r="AH15" i="2"/>
  <c r="W16" i="2"/>
  <c r="AO17" i="2"/>
  <c r="AM17" i="2"/>
  <c r="AK19" i="2"/>
  <c r="AD24" i="2"/>
  <c r="AK9" i="2"/>
  <c r="U10" i="2"/>
  <c r="U32" i="2" s="1"/>
  <c r="AK11" i="2"/>
  <c r="U12" i="2"/>
  <c r="AC13" i="2"/>
  <c r="AD17" i="2" s="1"/>
  <c r="AN13" i="2"/>
  <c r="O37" i="2"/>
  <c r="T14" i="2"/>
  <c r="BI14" i="2" s="1"/>
  <c r="BA14" i="2"/>
  <c r="AI15" i="2"/>
  <c r="X16" i="2"/>
  <c r="AH17" i="2"/>
  <c r="AD18" i="2"/>
  <c r="AL19" i="2"/>
  <c r="AH20" i="2"/>
  <c r="AV20" i="2"/>
  <c r="BD21" i="2"/>
  <c r="AD15" i="2"/>
  <c r="N32" i="2"/>
  <c r="N37" i="2"/>
  <c r="AL9" i="2"/>
  <c r="AV9" i="2"/>
  <c r="AL11" i="2"/>
  <c r="AV11" i="2"/>
  <c r="AH12" i="2"/>
  <c r="AP12" i="2"/>
  <c r="AP13" i="2"/>
  <c r="U14" i="2"/>
  <c r="AJ15" i="2"/>
  <c r="AI17" i="2"/>
  <c r="AN19" i="2"/>
  <c r="AI20" i="2"/>
  <c r="AC21" i="2"/>
  <c r="AD51" i="2" s="1"/>
  <c r="C51" i="2" s="1"/>
  <c r="AO22" i="2"/>
  <c r="AJ22" i="2"/>
  <c r="AH22" i="2"/>
  <c r="AP22" i="2"/>
  <c r="AN22" i="2"/>
  <c r="AM22" i="2"/>
  <c r="AV22" i="2"/>
  <c r="AH13" i="2"/>
  <c r="AK15" i="2"/>
  <c r="AV15" i="2"/>
  <c r="AJ17" i="2"/>
  <c r="AV17" i="2"/>
  <c r="BC21" i="2"/>
  <c r="BB21" i="2"/>
  <c r="BI21" i="2"/>
  <c r="BF21" i="2"/>
  <c r="BG21" i="2"/>
  <c r="AF23" i="2"/>
  <c r="AR23" i="2" s="1"/>
  <c r="AO24" i="2"/>
  <c r="AN24" i="2"/>
  <c r="AM24" i="2"/>
  <c r="AL24" i="2"/>
  <c r="AV24" i="2"/>
  <c r="AK24" i="2"/>
  <c r="AJ24" i="2"/>
  <c r="AI24" i="2"/>
  <c r="AH24" i="2"/>
  <c r="AD57" i="2"/>
  <c r="C57" i="2" s="1"/>
  <c r="AD38" i="2"/>
  <c r="AD36" i="2"/>
  <c r="AD52" i="2"/>
  <c r="C52" i="2" s="1"/>
  <c r="AD50" i="2"/>
  <c r="C50" i="2" s="1"/>
  <c r="AD30" i="2"/>
  <c r="AD44" i="2"/>
  <c r="AD20" i="2"/>
  <c r="AD26" i="2"/>
  <c r="AD21" i="2"/>
  <c r="AD22" i="2"/>
  <c r="AD41" i="2"/>
  <c r="J32" i="2"/>
  <c r="J37" i="2"/>
  <c r="AL15" i="2"/>
  <c r="AK17" i="2"/>
  <c r="AO19" i="2"/>
  <c r="AM19" i="2"/>
  <c r="AD19" i="2"/>
  <c r="BH21" i="2"/>
  <c r="BC27" i="2"/>
  <c r="BE27" i="2"/>
  <c r="BD27" i="2"/>
  <c r="BB27" i="2"/>
  <c r="BI27" i="2"/>
  <c r="BH27" i="2"/>
  <c r="BJ27" i="2" s="1"/>
  <c r="BG27" i="2"/>
  <c r="BF27" i="2"/>
  <c r="AD9" i="2"/>
  <c r="AD11" i="2"/>
  <c r="AY9" i="2"/>
  <c r="AO11" i="2"/>
  <c r="X13" i="2"/>
  <c r="AJ13" i="2"/>
  <c r="AM15" i="2"/>
  <c r="AD16" i="2"/>
  <c r="AL17" i="2"/>
  <c r="AH19" i="2"/>
  <c r="AO20" i="2"/>
  <c r="AP20" i="2"/>
  <c r="AM20" i="2"/>
  <c r="AJ20" i="2"/>
  <c r="AN20" i="2"/>
  <c r="I32" i="2"/>
  <c r="I37" i="2"/>
  <c r="S37" i="2"/>
  <c r="S32" i="2"/>
  <c r="AH11" i="2"/>
  <c r="AK13" i="2"/>
  <c r="AV13" i="2"/>
  <c r="AN15" i="2"/>
  <c r="BD16" i="2"/>
  <c r="T16" i="2"/>
  <c r="BI16" i="2" s="1"/>
  <c r="AN17" i="2"/>
  <c r="BA18" i="2"/>
  <c r="X18" i="2"/>
  <c r="AI19" i="2"/>
  <c r="AI22" i="2"/>
  <c r="BD29" i="2"/>
  <c r="BC29" i="2"/>
  <c r="BI29" i="2"/>
  <c r="BH29" i="2"/>
  <c r="BF29" i="2"/>
  <c r="W25" i="2"/>
  <c r="AO28" i="2"/>
  <c r="AM28" i="2"/>
  <c r="X25" i="2"/>
  <c r="AL26" i="2"/>
  <c r="AC27" i="2"/>
  <c r="AD55" i="2" s="1"/>
  <c r="C55" i="2" s="1"/>
  <c r="AH28" i="2"/>
  <c r="U23" i="2"/>
  <c r="AM26" i="2"/>
  <c r="AI28" i="2"/>
  <c r="AN26" i="2"/>
  <c r="AJ28" i="2"/>
  <c r="AV28" i="2"/>
  <c r="U29" i="2"/>
  <c r="AP26" i="2"/>
  <c r="AK28" i="2"/>
  <c r="BB29" i="2"/>
  <c r="AH26" i="2"/>
  <c r="AL28" i="2"/>
  <c r="BE29" i="2"/>
  <c r="AN28" i="2"/>
  <c r="BA29" i="2"/>
  <c r="X29" i="2"/>
  <c r="T29" i="2"/>
  <c r="AC29" i="2"/>
  <c r="BG29" i="2"/>
  <c r="BI18" i="2" l="1"/>
  <c r="BJ18" i="2" s="1"/>
  <c r="BC18" i="2"/>
  <c r="AF9" i="2"/>
  <c r="AR9" i="2" s="1"/>
  <c r="BF9" i="2" s="1"/>
  <c r="AF26" i="2"/>
  <c r="AR26" i="2" s="1"/>
  <c r="BE26" i="2" s="1"/>
  <c r="BE18" i="2"/>
  <c r="AA17" i="2"/>
  <c r="AB17" i="2" s="1"/>
  <c r="BD10" i="2"/>
  <c r="BE10" i="2"/>
  <c r="BC10" i="2"/>
  <c r="BI10" i="2"/>
  <c r="BB10" i="2"/>
  <c r="BH10" i="2"/>
  <c r="BG10" i="2"/>
  <c r="BF10" i="2"/>
  <c r="U36" i="2"/>
  <c r="U33" i="2"/>
  <c r="U35" i="2"/>
  <c r="U34" i="2"/>
  <c r="AA16" i="2"/>
  <c r="Z16" i="2"/>
  <c r="BJ21" i="2"/>
  <c r="AA19" i="2"/>
  <c r="Z19" i="2" s="1"/>
  <c r="AD23" i="2"/>
  <c r="AA20" i="2"/>
  <c r="AB20" i="2" s="1"/>
  <c r="AD34" i="2"/>
  <c r="AD54" i="2"/>
  <c r="C54" i="2" s="1"/>
  <c r="AD42" i="2"/>
  <c r="AD61" i="2"/>
  <c r="C61" i="2" s="1"/>
  <c r="AA12" i="2"/>
  <c r="Q34" i="2"/>
  <c r="Q36" i="2"/>
  <c r="Q33" i="2"/>
  <c r="Q35" i="2"/>
  <c r="BJ14" i="2"/>
  <c r="R35" i="2"/>
  <c r="R36" i="2"/>
  <c r="R34" i="2"/>
  <c r="R33" i="2"/>
  <c r="AF11" i="2"/>
  <c r="AR11" i="2" s="1"/>
  <c r="AD28" i="2"/>
  <c r="AD25" i="2"/>
  <c r="AA26" i="2" s="1"/>
  <c r="AD40" i="2"/>
  <c r="AD56" i="2"/>
  <c r="C56" i="2" s="1"/>
  <c r="AD63" i="2"/>
  <c r="C63" i="2" s="1"/>
  <c r="AD64" i="2"/>
  <c r="AA18" i="2"/>
  <c r="Z18" i="2"/>
  <c r="P34" i="2"/>
  <c r="P35" i="2"/>
  <c r="P36" i="2"/>
  <c r="P33" i="2"/>
  <c r="I35" i="2"/>
  <c r="I33" i="2"/>
  <c r="I34" i="2"/>
  <c r="I36" i="2"/>
  <c r="AD59" i="2"/>
  <c r="C59" i="2" s="1"/>
  <c r="S35" i="2"/>
  <c r="S33" i="2"/>
  <c r="S34" i="2"/>
  <c r="S36" i="2"/>
  <c r="AD48" i="2"/>
  <c r="AD29" i="2"/>
  <c r="AD45" i="2"/>
  <c r="AD58" i="2"/>
  <c r="C58" i="2" s="1"/>
  <c r="AD49" i="2"/>
  <c r="C49" i="2" s="1"/>
  <c r="AF24" i="2"/>
  <c r="AR24" i="2" s="1"/>
  <c r="AF22" i="2"/>
  <c r="AR22" i="2" s="1"/>
  <c r="AF17" i="2"/>
  <c r="AR17" i="2" s="1"/>
  <c r="BD14" i="2"/>
  <c r="U37" i="2"/>
  <c r="AA9" i="2"/>
  <c r="AB9" i="2" s="1"/>
  <c r="Z9" i="2"/>
  <c r="AA21" i="2"/>
  <c r="Z21" i="2" s="1"/>
  <c r="AF20" i="2"/>
  <c r="AR20" i="2" s="1"/>
  <c r="AF28" i="2"/>
  <c r="AR28" i="2" s="1"/>
  <c r="BJ29" i="2"/>
  <c r="AD33" i="2"/>
  <c r="AD35" i="2"/>
  <c r="AD31" i="2"/>
  <c r="AD60" i="2"/>
  <c r="C60" i="2" s="1"/>
  <c r="BC23" i="2"/>
  <c r="BF23" i="2"/>
  <c r="BE23" i="2"/>
  <c r="BD23" i="2"/>
  <c r="BB23" i="2"/>
  <c r="BI23" i="2"/>
  <c r="BH23" i="2"/>
  <c r="BG23" i="2"/>
  <c r="N33" i="2"/>
  <c r="N34" i="2"/>
  <c r="N36" i="2"/>
  <c r="N35" i="2"/>
  <c r="AX33" i="2"/>
  <c r="AX34" i="2"/>
  <c r="AX36" i="2"/>
  <c r="AX35" i="2"/>
  <c r="AA24" i="2"/>
  <c r="BG26" i="2"/>
  <c r="BC26" i="2"/>
  <c r="BB26" i="2"/>
  <c r="BH26" i="2"/>
  <c r="BD26" i="2"/>
  <c r="O32" i="2"/>
  <c r="AY37" i="2"/>
  <c r="AY32" i="2"/>
  <c r="AA22" i="2"/>
  <c r="AB22" i="2" s="1"/>
  <c r="AD39" i="2"/>
  <c r="AD37" i="2"/>
  <c r="AD62" i="2"/>
  <c r="C62" i="2" s="1"/>
  <c r="AD53" i="2"/>
  <c r="C53" i="2" s="1"/>
  <c r="AA15" i="2"/>
  <c r="AB15" i="2" s="1"/>
  <c r="AF15" i="2"/>
  <c r="AR15" i="2" s="1"/>
  <c r="AA10" i="2"/>
  <c r="AB10" i="2" s="1"/>
  <c r="BJ25" i="2"/>
  <c r="J36" i="2"/>
  <c r="J33" i="2"/>
  <c r="J34" i="2"/>
  <c r="J35" i="2"/>
  <c r="M36" i="2"/>
  <c r="M34" i="2"/>
  <c r="M35" i="2"/>
  <c r="M33" i="2"/>
  <c r="AF19" i="2"/>
  <c r="AR19" i="2" s="1"/>
  <c r="AA11" i="2"/>
  <c r="Z11" i="2"/>
  <c r="AD27" i="2"/>
  <c r="AD43" i="2"/>
  <c r="AD47" i="2"/>
  <c r="AD32" i="2"/>
  <c r="AF13" i="2"/>
  <c r="AR13" i="2" s="1"/>
  <c r="AF12" i="2"/>
  <c r="AR12" i="2" s="1"/>
  <c r="AA14" i="2"/>
  <c r="Z14" i="2"/>
  <c r="BJ16" i="2"/>
  <c r="AA13" i="2"/>
  <c r="AB13" i="2" s="1"/>
  <c r="BD9" i="2" l="1"/>
  <c r="BE9" i="2"/>
  <c r="BF26" i="2"/>
  <c r="BG9" i="2"/>
  <c r="BH9" i="2"/>
  <c r="BI26" i="2"/>
  <c r="BI9" i="2"/>
  <c r="BJ10" i="2"/>
  <c r="BB9" i="2"/>
  <c r="BC9" i="2"/>
  <c r="AB26" i="2"/>
  <c r="Z26" i="2"/>
  <c r="AA29" i="2"/>
  <c r="Z29" i="2" s="1"/>
  <c r="BH11" i="2"/>
  <c r="BG11" i="2"/>
  <c r="BF11" i="2"/>
  <c r="BE11" i="2"/>
  <c r="BE37" i="2" s="1"/>
  <c r="P44" i="2" s="1"/>
  <c r="BD11" i="2"/>
  <c r="BD32" i="2" s="1"/>
  <c r="BC11" i="2"/>
  <c r="BI11" i="2"/>
  <c r="BB11" i="2"/>
  <c r="AB14" i="2"/>
  <c r="BG13" i="2"/>
  <c r="BE13" i="2"/>
  <c r="BD13" i="2"/>
  <c r="BD37" i="2" s="1"/>
  <c r="O44" i="2" s="1"/>
  <c r="BC13" i="2"/>
  <c r="BB13" i="2"/>
  <c r="BI13" i="2"/>
  <c r="BF13" i="2"/>
  <c r="BH13" i="2"/>
  <c r="BG22" i="2"/>
  <c r="BD22" i="2"/>
  <c r="BB22" i="2"/>
  <c r="BI22" i="2"/>
  <c r="BH22" i="2"/>
  <c r="BC22" i="2"/>
  <c r="BE22" i="2"/>
  <c r="BF22" i="2"/>
  <c r="AB12" i="2"/>
  <c r="AB11" i="2"/>
  <c r="Z10" i="2"/>
  <c r="BG24" i="2"/>
  <c r="BI24" i="2"/>
  <c r="BH24" i="2"/>
  <c r="BF24" i="2"/>
  <c r="BE24" i="2"/>
  <c r="BD24" i="2"/>
  <c r="BC24" i="2"/>
  <c r="BB24" i="2"/>
  <c r="AB19" i="2"/>
  <c r="Z22" i="2"/>
  <c r="BJ26" i="2"/>
  <c r="BJ23" i="2"/>
  <c r="AB21" i="2"/>
  <c r="Z13" i="2"/>
  <c r="BG15" i="2"/>
  <c r="BI15" i="2"/>
  <c r="BH15" i="2"/>
  <c r="BF15" i="2"/>
  <c r="BE15" i="2"/>
  <c r="BD15" i="2"/>
  <c r="BC15" i="2"/>
  <c r="BB15" i="2"/>
  <c r="AA25" i="2"/>
  <c r="AB25" i="2" s="1"/>
  <c r="AA27" i="2"/>
  <c r="AB27" i="2" s="1"/>
  <c r="Z15" i="2"/>
  <c r="AY33" i="2"/>
  <c r="AY35" i="2"/>
  <c r="AY36" i="2"/>
  <c r="AY34" i="2"/>
  <c r="AA28" i="2"/>
  <c r="AB28" i="2" s="1"/>
  <c r="Z17" i="2"/>
  <c r="O33" i="2"/>
  <c r="O35" i="2"/>
  <c r="O36" i="2"/>
  <c r="O34" i="2"/>
  <c r="BG28" i="2"/>
  <c r="BE28" i="2"/>
  <c r="BI28" i="2"/>
  <c r="BH28" i="2"/>
  <c r="BF28" i="2"/>
  <c r="BD28" i="2"/>
  <c r="BC28" i="2"/>
  <c r="BB28" i="2"/>
  <c r="AB18" i="2"/>
  <c r="Z20" i="2"/>
  <c r="AB16" i="2"/>
  <c r="BJ9" i="2"/>
  <c r="BD12" i="2"/>
  <c r="BC12" i="2"/>
  <c r="BB12" i="2"/>
  <c r="BB37" i="2" s="1"/>
  <c r="M44" i="2" s="1"/>
  <c r="BI12" i="2"/>
  <c r="BH12" i="2"/>
  <c r="BE12" i="2"/>
  <c r="BG12" i="2"/>
  <c r="BF12" i="2"/>
  <c r="BF32" i="2" s="1"/>
  <c r="BC19" i="2"/>
  <c r="BH19" i="2"/>
  <c r="BJ19" i="2" s="1"/>
  <c r="BF19" i="2"/>
  <c r="BG19" i="2"/>
  <c r="BE19" i="2"/>
  <c r="BD19" i="2"/>
  <c r="BB19" i="2"/>
  <c r="BI19" i="2"/>
  <c r="Z24" i="2"/>
  <c r="BG20" i="2"/>
  <c r="BH20" i="2"/>
  <c r="BJ20" i="2" s="1"/>
  <c r="BD20" i="2"/>
  <c r="BC20" i="2"/>
  <c r="BC32" i="2" s="1"/>
  <c r="BB20" i="2"/>
  <c r="BI20" i="2"/>
  <c r="BE20" i="2"/>
  <c r="BF20" i="2"/>
  <c r="BG17" i="2"/>
  <c r="BG32" i="2" s="1"/>
  <c r="BE17" i="2"/>
  <c r="BI17" i="2"/>
  <c r="BH17" i="2"/>
  <c r="BJ17" i="2" s="1"/>
  <c r="BF17" i="2"/>
  <c r="BF37" i="2" s="1"/>
  <c r="Q44" i="2" s="1"/>
  <c r="BD17" i="2"/>
  <c r="BC17" i="2"/>
  <c r="BB17" i="2"/>
  <c r="Z12" i="2"/>
  <c r="AA23" i="2"/>
  <c r="AB23" i="2" s="1"/>
  <c r="BG36" i="2" l="1"/>
  <c r="R43" i="2" s="1"/>
  <c r="BG34" i="2"/>
  <c r="R41" i="2" s="1"/>
  <c r="BG35" i="2"/>
  <c r="R42" i="2" s="1"/>
  <c r="BG33" i="2"/>
  <c r="R40" i="2" s="1"/>
  <c r="BD35" i="2"/>
  <c r="O42" i="2" s="1"/>
  <c r="BD36" i="2"/>
  <c r="O43" i="2" s="1"/>
  <c r="BD34" i="2"/>
  <c r="O41" i="2" s="1"/>
  <c r="BD33" i="2"/>
  <c r="O40" i="2" s="1"/>
  <c r="BF36" i="2"/>
  <c r="Q43" i="2" s="1"/>
  <c r="BF33" i="2"/>
  <c r="Q40" i="2" s="1"/>
  <c r="BF35" i="2"/>
  <c r="Q42" i="2" s="1"/>
  <c r="BF34" i="2"/>
  <c r="Q41" i="2" s="1"/>
  <c r="BC34" i="2"/>
  <c r="N41" i="2" s="1"/>
  <c r="BC36" i="2"/>
  <c r="N43" i="2" s="1"/>
  <c r="BC33" i="2"/>
  <c r="N40" i="2" s="1"/>
  <c r="BC35" i="2"/>
  <c r="N42" i="2" s="1"/>
  <c r="D58" i="2"/>
  <c r="AT58" i="2" s="1"/>
  <c r="D52" i="2"/>
  <c r="AT52" i="2" s="1"/>
  <c r="D62" i="2"/>
  <c r="AB24" i="2"/>
  <c r="Z27" i="2"/>
  <c r="D57" i="2" s="1"/>
  <c r="AT57" i="2" s="1"/>
  <c r="BE32" i="2"/>
  <c r="BJ13" i="2"/>
  <c r="BJ11" i="2"/>
  <c r="BJ32" i="2" s="1"/>
  <c r="BH37" i="2"/>
  <c r="S44" i="2" s="1"/>
  <c r="Z28" i="2"/>
  <c r="BC37" i="2"/>
  <c r="N44" i="2" s="1"/>
  <c r="BB32" i="2"/>
  <c r="BJ22" i="2"/>
  <c r="D50" i="2"/>
  <c r="AT50" i="2" s="1"/>
  <c r="BH32" i="2"/>
  <c r="D54" i="2"/>
  <c r="AT54" i="2" s="1"/>
  <c r="AB29" i="2"/>
  <c r="Z23" i="2"/>
  <c r="BJ12" i="2"/>
  <c r="D55" i="2"/>
  <c r="AT55" i="2" s="1"/>
  <c r="BJ28" i="2"/>
  <c r="D53" i="2"/>
  <c r="AT53" i="2" s="1"/>
  <c r="Z25" i="2"/>
  <c r="D60" i="2" s="1"/>
  <c r="AT60" i="2" s="1"/>
  <c r="BJ24" i="2"/>
  <c r="BG37" i="2"/>
  <c r="R44" i="2" s="1"/>
  <c r="BJ15" i="2"/>
  <c r="D49" i="2"/>
  <c r="AT49" i="2" s="1"/>
  <c r="D61" i="2"/>
  <c r="AT61" i="2" s="1"/>
  <c r="D63" i="2"/>
  <c r="D59" i="2"/>
  <c r="AT59" i="2" s="1"/>
  <c r="D56" i="2"/>
  <c r="AT56" i="2" s="1"/>
  <c r="BJ33" i="2" l="1"/>
  <c r="U40" i="2" s="1"/>
  <c r="BJ35" i="2"/>
  <c r="U42" i="2" s="1"/>
  <c r="BJ36" i="2"/>
  <c r="U43" i="2" s="1"/>
  <c r="BJ34" i="2"/>
  <c r="U41" i="2" s="1"/>
  <c r="BJ37" i="2"/>
  <c r="U44" i="2" s="1"/>
  <c r="BH33" i="2"/>
  <c r="S40" i="2" s="1"/>
  <c r="BH34" i="2"/>
  <c r="S41" i="2" s="1"/>
  <c r="BH35" i="2"/>
  <c r="S42" i="2" s="1"/>
  <c r="BH36" i="2"/>
  <c r="S43" i="2" s="1"/>
  <c r="D51" i="2"/>
  <c r="AT51" i="2" s="1"/>
  <c r="BE35" i="2"/>
  <c r="P42" i="2" s="1"/>
  <c r="BE33" i="2"/>
  <c r="P40" i="2" s="1"/>
  <c r="BE34" i="2"/>
  <c r="P41" i="2" s="1"/>
  <c r="BE36" i="2"/>
  <c r="P43" i="2" s="1"/>
  <c r="BB34" i="2"/>
  <c r="M41" i="2" s="1"/>
  <c r="BB35" i="2"/>
  <c r="M42" i="2" s="1"/>
  <c r="BB36" i="2"/>
  <c r="M43" i="2" s="1"/>
  <c r="BB33" i="2"/>
  <c r="M40"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rdoyle</author>
    <author>tc={325EFB19-7CD5-488D-BFB1-98451190B641}</author>
    <author>tc={6E014AC2-1157-432C-BDCD-DB4DBDC7EB7B}</author>
    <author>tc={67936BB6-47DB-4F2C-B060-2B0CF42F1FA6}</author>
    <author>tc={710E27F8-DAC7-4699-89D2-31FAB6586293}</author>
    <author>tc={A7EFF909-FD3B-4B90-8B83-3A2C8367C91B}</author>
    <author>tc={E212BC8B-E795-4508-B29C-F9E09B70D983}</author>
    <author>tc={5BB42FD8-D281-4415-947D-89AB4C7D4FC0}</author>
  </authors>
  <commentList>
    <comment ref="AD2" authorId="0" shapeId="0" xr:uid="{3AB826B0-9692-4381-9F2B-14D56609E209}">
      <text>
        <r>
          <rPr>
            <b/>
            <sz val="9"/>
            <color indexed="81"/>
            <rFont val="Tahoma"/>
            <family val="2"/>
          </rPr>
          <t>Note:</t>
        </r>
        <r>
          <rPr>
            <sz val="9"/>
            <color indexed="81"/>
            <rFont val="Tahoma"/>
            <family val="2"/>
          </rPr>
          <t xml:space="preserve">
The cells in this column should have formulas spanning all rows of the table (i.e., from table header to the bottom of the footnotes)</t>
        </r>
      </text>
    </comment>
    <comment ref="D4" authorId="1" shapeId="0" xr:uid="{325EFB19-7CD5-488D-BFB1-98451190B641}">
      <text>
        <t>[Threaded comment]
Your version of Excel allows you to read this threaded comment; however, any edits to it will get removed if the file is opened in a newer version of Excel. Learn more: https://go.microsoft.com/fwlink/?linkid=870924
Comment:
    Create a template tab for PFs</t>
      </text>
    </comment>
    <comment ref="F7" authorId="2" shapeId="0" xr:uid="{6E014AC2-1157-432C-BDCD-DB4DBDC7EB7B}">
      <text>
        <t>[Threaded comment]
Your version of Excel allows you to read this threaded comment; however, any edits to it will get removed if the file is opened in a newer version of Excel. Learn more: https://go.microsoft.com/fwlink/?linkid=870924
Comment:
    Display city and state seprately</t>
      </text>
    </comment>
    <comment ref="J7" authorId="3" shapeId="0" xr:uid="{67936BB6-47DB-4F2C-B060-2B0CF42F1FA6}">
      <text>
        <t>[Threaded comment]
Your version of Excel allows you to read this threaded comment; however, any edits to it will get removed if the file is opened in a newer version of Excel. Learn more: https://go.microsoft.com/fwlink/?linkid=870924
Comment:
    No decimal points.</t>
      </text>
    </comment>
    <comment ref="AT7" authorId="4" shapeId="0" xr:uid="{710E27F8-DAC7-4699-89D2-31FAB6586293}">
      <text>
        <t>[Threaded comment]
Your version of Excel allows you to read this threaded comment; however, any edits to it will get removed if the file is opened in a newer version of Excel. Learn more: https://go.microsoft.com/fwlink/?linkid=870924
Comment:
    This should be the client output</t>
      </text>
    </comment>
    <comment ref="AV7" authorId="5" shapeId="0" xr:uid="{A7EFF909-FD3B-4B90-8B83-3A2C8367C91B}">
      <text>
        <t>[Threaded comment]
Your version of Excel allows you to read this threaded comment; however, any edits to it will get removed if the file is opened in a newer version of Excel. Learn more: https://go.microsoft.com/fwlink/?linkid=870924
Comment:
    Don't show for client output - we need it but hide it.</t>
      </text>
    </comment>
    <comment ref="AX7" authorId="6" shapeId="0" xr:uid="{E212BC8B-E795-4508-B29C-F9E09B70D983}">
      <text>
        <t>[Threaded comment]
Your version of Excel allows you to read this threaded comment; however, any edits to it will get removed if the file is opened in a newer version of Excel. Learn more: https://go.microsoft.com/fwlink/?linkid=870924
Comment:
    Make this table look like the C3 990 Analysis output</t>
      </text>
    </comment>
    <comment ref="D8" authorId="7" shapeId="0" xr:uid="{5BB42FD8-D281-4415-947D-89AB4C7D4FC0}">
      <text>
        <t>[Threaded comment]
Your version of Excel allows you to read this threaded comment; however, any edits to it will get removed if the file is opened in a newer version of Excel. Learn more: https://go.microsoft.com/fwlink/?linkid=870924
Comment:
    Include sort function for this table</t>
      </text>
    </comment>
  </commentList>
</comments>
</file>

<file path=xl/sharedStrings.xml><?xml version="1.0" encoding="utf-8"?>
<sst xmlns="http://schemas.openxmlformats.org/spreadsheetml/2006/main" count="115" uniqueCount="60">
  <si>
    <t>Include zeros</t>
  </si>
  <si>
    <t>DO NOT DELETE ROW</t>
  </si>
  <si>
    <t>Percentile Calcs:</t>
  </si>
  <si>
    <t>Exclude zeros</t>
  </si>
  <si>
    <t>MEC_Rev</t>
  </si>
  <si>
    <t>990_Rev</t>
  </si>
  <si>
    <t>Base</t>
  </si>
  <si>
    <t>TCC</t>
  </si>
  <si>
    <t>CHECK</t>
  </si>
  <si>
    <t>CHECK THESE VALUES</t>
  </si>
  <si>
    <t>THIS</t>
  </si>
  <si>
    <t>IRS Form 990 Analysis</t>
  </si>
  <si>
    <t>COLUMN</t>
  </si>
  <si>
    <t>Chief Executive Officer Compensation Data</t>
  </si>
  <si>
    <t>IRS Form 990 Data - Unaged
Compensation Data</t>
  </si>
  <si>
    <t>Location</t>
  </si>
  <si>
    <t>Calendar Year Ending</t>
  </si>
  <si>
    <t>FY Year Ending</t>
  </si>
  <si>
    <t>MEC Net Revenue (a)</t>
  </si>
  <si>
    <t>Form 990 Line 12 Revenue (in Millions)</t>
  </si>
  <si>
    <t>Name</t>
  </si>
  <si>
    <t>Position</t>
  </si>
  <si>
    <t>Base Salary</t>
  </si>
  <si>
    <t>Bonus and Incentive Compen-sation</t>
  </si>
  <si>
    <t>Total Cash Compen-sation</t>
  </si>
  <si>
    <t>Other Reportable Compen-sation</t>
  </si>
  <si>
    <t>Retirement and Other Deferred Compen-sation</t>
  </si>
  <si>
    <t>Non-taxable Benefits</t>
  </si>
  <si>
    <t>Total Compen-sation</t>
  </si>
  <si>
    <t>Compen-sation Reported in Prior Form 990</t>
  </si>
  <si>
    <t>Adjusted Total Compen-sation (b)</t>
  </si>
  <si>
    <t>Flags</t>
  </si>
  <si>
    <t>Footnotes</t>
  </si>
  <si>
    <t>Aging Factor</t>
  </si>
  <si>
    <t>Survey Date</t>
  </si>
  <si>
    <t>&lt;1/1/20</t>
  </si>
  <si>
    <t>1/1/20 &gt;1/1/21</t>
  </si>
  <si>
    <t>&gt;1/1/21</t>
  </si>
  <si>
    <t>Total Adjustment Factor</t>
  </si>
  <si>
    <t>Index Num</t>
  </si>
  <si>
    <t>Organization</t>
  </si>
  <si>
    <t>EIN</t>
  </si>
  <si>
    <t>Partial Year</t>
  </si>
  <si>
    <t>Reviewed</t>
  </si>
  <si>
    <t>Lookup</t>
  </si>
  <si>
    <t>Number</t>
  </si>
  <si>
    <t>Footnote #</t>
  </si>
  <si>
    <t>Notes</t>
  </si>
  <si>
    <t>Effective Date</t>
  </si>
  <si>
    <t>Other Adj (Geo Diff?)</t>
  </si>
  <si>
    <t>Count</t>
  </si>
  <si>
    <t>P25</t>
  </si>
  <si>
    <t>P50</t>
  </si>
  <si>
    <t>P75</t>
  </si>
  <si>
    <t>P90</t>
  </si>
  <si>
    <t>Average</t>
  </si>
  <si>
    <t>Notes:</t>
  </si>
  <si>
    <r>
      <t xml:space="preserve">(a) Revenue abstracted from SullivanCotter's </t>
    </r>
    <r>
      <rPr>
        <i/>
        <sz val="10"/>
        <rFont val="Arial"/>
        <family val="2"/>
      </rPr>
      <t>2023</t>
    </r>
    <r>
      <rPr>
        <sz val="10"/>
        <rFont val="Arial"/>
        <family val="2"/>
      </rPr>
      <t xml:space="preserve"> </t>
    </r>
    <r>
      <rPr>
        <i/>
        <sz val="10"/>
        <rFont val="Arial"/>
        <family val="2"/>
      </rPr>
      <t>Survey of Manager and Executive Compensation in Hospitals and Health Systems.</t>
    </r>
  </si>
  <si>
    <t>When Inserting new footnotes, copy whole row:</t>
  </si>
  <si>
    <t>(b) Adjusted Total Compensation reflects the reported compensation on Schedule J, Part II, Column (E), adjusted by the deferred compensation as reported on prior Form 990s (amount reported in Column (F)). The total compensation in Column (E) can overstate annual total compensation since deferred compensation is often reported on the Form 990 twice: once in the year it accrues, and again in the year it is paid. Therefore, the duplicate amounts (as reported in Column (F)) were adjusted to exclude any compensation reported on prior Form 990s (i.e., to mitigate the double reporting of compensation).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</si>
</sst>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_);[Red]\(&quot;$&quot;#,##0.0\)"/>
    <numFmt numFmtId="165" formatCode="#,##0.0"/>
    <numFmt numFmtId="166" formatCode="0.0000"/>
    <numFmt numFmtId="167" formatCode="&quot;$&quot;#,##0.0_);[Red]\(&quot;$&quot;#,##0.0\)_);\-\-_)"/>
  </numFmts>
  <fonts count="20" x14ac:knownFonts="1">
    <font>
      <sz val="12"/>
      <color theme="1"/>
      <name val="Avenir Next LT Pro"/>
      <family val="2"/>
    </font>
    <font>
      <sz val="11"/>
      <color theme="1"/>
      <name val="Calibri"/>
      <family val="2"/>
      <scheme val="minor"/>
    </font>
    <font>
      <sz val="10"/>
      <name val="Arial"/>
      <family val="2"/>
    </font>
    <font>
      <sz val="10"/>
      <color theme="0"/>
      <name val="Arial"/>
      <family val="2"/>
    </font>
    <font>
      <b/>
      <i/>
      <sz val="10"/>
      <color rgb="FFFF0000"/>
      <name val="Arial"/>
      <family val="2"/>
    </font>
    <font>
      <b/>
      <sz val="10"/>
      <color rgb="FFFF0000"/>
      <name val="Arial"/>
      <family val="2"/>
    </font>
    <font>
      <sz val="12"/>
      <color rgb="FF3F3F76"/>
      <name val="Arial"/>
      <family val="2"/>
    </font>
    <font>
      <sz val="10"/>
      <color rgb="FF3F3F76"/>
      <name val="Arial Narrow"/>
      <family val="2"/>
    </font>
    <font>
      <i/>
      <sz val="10"/>
      <color rgb="FFFF0000"/>
      <name val="Arial"/>
      <family val="2"/>
    </font>
    <font>
      <b/>
      <sz val="14"/>
      <name val="Arial"/>
      <family val="2"/>
    </font>
    <font>
      <b/>
      <sz val="14"/>
      <color theme="1"/>
      <name val="Arial"/>
      <family val="2"/>
    </font>
    <font>
      <b/>
      <sz val="10"/>
      <color theme="0"/>
      <name val="Arial"/>
      <family val="2"/>
    </font>
    <font>
      <b/>
      <sz val="10"/>
      <name val="Arial"/>
      <family val="2"/>
    </font>
    <font>
      <b/>
      <sz val="12"/>
      <color theme="0"/>
      <name val="Arial Narrow"/>
      <family val="2"/>
    </font>
    <font>
      <b/>
      <sz val="10"/>
      <color theme="1"/>
      <name val="Arial"/>
      <family val="2"/>
    </font>
    <font>
      <sz val="10"/>
      <color theme="1"/>
      <name val="Arial"/>
      <family val="2"/>
    </font>
    <font>
      <i/>
      <sz val="10"/>
      <name val="Arial"/>
      <family val="2"/>
    </font>
    <font>
      <b/>
      <sz val="9"/>
      <color rgb="FFFF0000"/>
      <name val="Arial Narrow"/>
      <family val="2"/>
    </font>
    <font>
      <b/>
      <sz val="9"/>
      <color indexed="81"/>
      <name val="Tahoma"/>
      <family val="2"/>
    </font>
    <font>
      <sz val="9"/>
      <color indexed="81"/>
      <name val="Tahoma"/>
      <family val="2"/>
    </font>
  </fonts>
  <fills count="15">
    <fill>
      <patternFill patternType="none"/>
    </fill>
    <fill>
      <patternFill patternType="gray125"/>
    </fill>
    <fill>
      <patternFill patternType="solid">
        <fgColor rgb="FFFFCC99"/>
      </patternFill>
    </fill>
    <fill>
      <patternFill patternType="solid">
        <fgColor rgb="FFFFFF00"/>
        <bgColor indexed="64"/>
      </patternFill>
    </fill>
    <fill>
      <patternFill patternType="solid">
        <fgColor rgb="FF0076BE"/>
        <bgColor indexed="64"/>
      </patternFill>
    </fill>
    <fill>
      <patternFill patternType="solid">
        <fgColor rgb="FFEF7C22"/>
        <bgColor indexed="64"/>
      </patternFill>
    </fill>
    <fill>
      <patternFill patternType="solid">
        <fgColor rgb="FF5F8796"/>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2" tint="0.79998168889431442"/>
        <bgColor indexed="64"/>
      </patternFill>
    </fill>
    <fill>
      <patternFill patternType="solid">
        <fgColor rgb="FFF9D3B6"/>
        <bgColor indexed="64"/>
      </patternFill>
    </fill>
    <fill>
      <patternFill patternType="solid">
        <fgColor rgb="FFC7C7C7"/>
        <bgColor indexed="64"/>
      </patternFill>
    </fill>
    <fill>
      <patternFill patternType="solid">
        <fgColor theme="0"/>
        <bgColor indexed="64"/>
      </patternFill>
    </fill>
    <fill>
      <patternFill patternType="solid">
        <fgColor rgb="FFACD1E7"/>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6" fillId="2" borderId="1" applyNumberFormat="0" applyAlignment="0" applyProtection="0"/>
  </cellStyleXfs>
  <cellXfs count="119">
    <xf numFmtId="0" fontId="0" fillId="0" borderId="0" xfId="0"/>
    <xf numFmtId="0" fontId="2" fillId="0" borderId="0" xfId="1" applyFont="1"/>
    <xf numFmtId="0" fontId="2" fillId="3" borderId="0" xfId="1" applyFont="1" applyFill="1"/>
    <xf numFmtId="0" fontId="3" fillId="0" borderId="0" xfId="1" applyFont="1"/>
    <xf numFmtId="0" fontId="4" fillId="3" borderId="0" xfId="1" applyFont="1" applyFill="1"/>
    <xf numFmtId="0" fontId="5" fillId="3" borderId="0" xfId="1" applyFont="1" applyFill="1" applyAlignment="1">
      <alignment horizontal="center" vertical="center"/>
    </xf>
    <xf numFmtId="0" fontId="7" fillId="2" borderId="1" xfId="2" applyFont="1" applyAlignment="1">
      <alignment horizontal="center" vertical="center"/>
    </xf>
    <xf numFmtId="0" fontId="2" fillId="0" borderId="0" xfId="1" applyFont="1" applyAlignment="1">
      <alignment horizontal="center" vertical="center"/>
    </xf>
    <xf numFmtId="164" fontId="2" fillId="0" borderId="0" xfId="1" applyNumberFormat="1" applyFont="1" applyAlignment="1">
      <alignment horizontal="center" vertical="center"/>
    </xf>
    <xf numFmtId="0" fontId="4" fillId="3" borderId="0" xfId="1" applyFont="1" applyFill="1" applyAlignment="1">
      <alignment horizontal="centerContinuous"/>
    </xf>
    <xf numFmtId="0" fontId="8" fillId="3" borderId="0" xfId="1" applyFont="1" applyFill="1" applyAlignment="1">
      <alignment horizontal="centerContinuous"/>
    </xf>
    <xf numFmtId="0" fontId="9" fillId="0" borderId="0" xfId="1" applyFont="1" applyAlignment="1">
      <alignment horizontal="left"/>
    </xf>
    <xf numFmtId="0" fontId="10" fillId="0" borderId="0" xfId="1" applyFont="1"/>
    <xf numFmtId="0" fontId="11" fillId="4" borderId="2" xfId="1" applyFont="1" applyFill="1" applyBorder="1" applyAlignment="1">
      <alignment wrapText="1"/>
    </xf>
    <xf numFmtId="0" fontId="11" fillId="4" borderId="3" xfId="1" applyFont="1" applyFill="1" applyBorder="1" applyAlignment="1">
      <alignment wrapText="1"/>
    </xf>
    <xf numFmtId="0" fontId="11" fillId="4" borderId="3" xfId="1" applyFont="1" applyFill="1" applyBorder="1" applyAlignment="1">
      <alignment horizontal="center"/>
    </xf>
    <xf numFmtId="0" fontId="11" fillId="4" borderId="3" xfId="1" applyFont="1" applyFill="1" applyBorder="1" applyAlignment="1">
      <alignment horizontal="center" wrapText="1"/>
    </xf>
    <xf numFmtId="165" fontId="11" fillId="4" borderId="3" xfId="1" applyNumberFormat="1" applyFont="1" applyFill="1" applyBorder="1" applyAlignment="1">
      <alignment horizontal="center" wrapText="1"/>
    </xf>
    <xf numFmtId="3" fontId="11" fillId="4" borderId="3" xfId="1" applyNumberFormat="1" applyFont="1" applyFill="1" applyBorder="1" applyAlignment="1">
      <alignment horizontal="center" wrapText="1"/>
    </xf>
    <xf numFmtId="165" fontId="11" fillId="4" borderId="4" xfId="1" applyNumberFormat="1" applyFont="1" applyFill="1" applyBorder="1" applyAlignment="1">
      <alignment horizontal="center" wrapText="1"/>
    </xf>
    <xf numFmtId="165" fontId="11" fillId="4" borderId="5" xfId="1" applyNumberFormat="1" applyFont="1" applyFill="1" applyBorder="1" applyAlignment="1">
      <alignment horizontal="center" wrapText="1"/>
    </xf>
    <xf numFmtId="0" fontId="12" fillId="5" borderId="6" xfId="1" applyFont="1" applyFill="1" applyBorder="1" applyAlignment="1">
      <alignment horizontal="center"/>
    </xf>
    <xf numFmtId="0" fontId="11" fillId="6" borderId="6" xfId="1" applyFont="1" applyFill="1" applyBorder="1" applyAlignment="1">
      <alignment horizontal="center"/>
    </xf>
    <xf numFmtId="0" fontId="11" fillId="4" borderId="5" xfId="1" applyFont="1" applyFill="1" applyBorder="1" applyAlignment="1">
      <alignment horizontal="center" wrapText="1"/>
    </xf>
    <xf numFmtId="0" fontId="11" fillId="4" borderId="0" xfId="1" applyFont="1" applyFill="1" applyAlignment="1">
      <alignment horizontal="center" wrapText="1"/>
    </xf>
    <xf numFmtId="166" fontId="13" fillId="7" borderId="0" xfId="1" applyNumberFormat="1" applyFont="1" applyFill="1" applyAlignment="1">
      <alignment horizontal="center"/>
    </xf>
    <xf numFmtId="166" fontId="13" fillId="8" borderId="0" xfId="1" applyNumberFormat="1" applyFont="1" applyFill="1" applyAlignment="1">
      <alignment horizontal="center"/>
    </xf>
    <xf numFmtId="166" fontId="13" fillId="9" borderId="0" xfId="1" applyNumberFormat="1" applyFont="1" applyFill="1" applyAlignment="1">
      <alignment horizontal="center"/>
    </xf>
    <xf numFmtId="0" fontId="11" fillId="4" borderId="5" xfId="1" applyFont="1" applyFill="1" applyBorder="1" applyAlignment="1">
      <alignment horizontal="center" wrapText="1"/>
    </xf>
    <xf numFmtId="0" fontId="2" fillId="0" borderId="0" xfId="1" applyFont="1" applyAlignment="1">
      <alignment wrapText="1"/>
    </xf>
    <xf numFmtId="0" fontId="11" fillId="4" borderId="7" xfId="1" applyFont="1" applyFill="1" applyBorder="1" applyAlignment="1">
      <alignment horizontal="left"/>
    </xf>
    <xf numFmtId="0" fontId="11" fillId="4" borderId="8" xfId="1" applyFont="1" applyFill="1" applyBorder="1" applyAlignment="1">
      <alignment horizontal="left"/>
    </xf>
    <xf numFmtId="0" fontId="11" fillId="4" borderId="8" xfId="1" applyFont="1" applyFill="1" applyBorder="1" applyAlignment="1">
      <alignment horizontal="center"/>
    </xf>
    <xf numFmtId="0" fontId="11" fillId="4" borderId="8" xfId="1" applyFont="1" applyFill="1" applyBorder="1" applyAlignment="1">
      <alignment horizontal="center" wrapText="1"/>
    </xf>
    <xf numFmtId="165" fontId="11" fillId="4" borderId="8" xfId="1" applyNumberFormat="1" applyFont="1" applyFill="1" applyBorder="1" applyAlignment="1">
      <alignment horizontal="center" wrapText="1"/>
    </xf>
    <xf numFmtId="3" fontId="11" fillId="4" borderId="8" xfId="1" applyNumberFormat="1" applyFont="1" applyFill="1" applyBorder="1" applyAlignment="1">
      <alignment horizontal="center" wrapText="1"/>
    </xf>
    <xf numFmtId="165" fontId="11" fillId="4" borderId="9" xfId="1" applyNumberFormat="1" applyFont="1" applyFill="1" applyBorder="1" applyAlignment="1">
      <alignment horizontal="center" wrapText="1"/>
    </xf>
    <xf numFmtId="165" fontId="11" fillId="4" borderId="10" xfId="1" applyNumberFormat="1" applyFont="1" applyFill="1" applyBorder="1" applyAlignment="1">
      <alignment horizontal="center" wrapText="1"/>
    </xf>
    <xf numFmtId="0" fontId="14" fillId="0" borderId="0" xfId="1" applyFont="1"/>
    <xf numFmtId="0" fontId="14" fillId="5" borderId="6" xfId="1" applyFont="1" applyFill="1" applyBorder="1" applyAlignment="1">
      <alignment wrapText="1"/>
    </xf>
    <xf numFmtId="0" fontId="11" fillId="6" borderId="6" xfId="1" applyFont="1" applyFill="1" applyBorder="1"/>
    <xf numFmtId="0" fontId="11" fillId="6" borderId="6" xfId="1" applyFont="1" applyFill="1" applyBorder="1" applyAlignment="1">
      <alignment wrapText="1"/>
    </xf>
    <xf numFmtId="0" fontId="11" fillId="4" borderId="10" xfId="1" applyFont="1" applyFill="1" applyBorder="1" applyAlignment="1">
      <alignment horizontal="center" wrapText="1"/>
    </xf>
    <xf numFmtId="0" fontId="11" fillId="4" borderId="10" xfId="1" applyFont="1" applyFill="1" applyBorder="1" applyAlignment="1">
      <alignment horizontal="center" wrapText="1"/>
    </xf>
    <xf numFmtId="3" fontId="15" fillId="10" borderId="0" xfId="1" applyNumberFormat="1" applyFont="1" applyFill="1"/>
    <xf numFmtId="0" fontId="2" fillId="3" borderId="0" xfId="1" applyFont="1" applyFill="1" applyAlignment="1">
      <alignment vertical="center"/>
    </xf>
    <xf numFmtId="0" fontId="2" fillId="0" borderId="0" xfId="1" applyFont="1" applyAlignment="1">
      <alignment vertical="center"/>
    </xf>
    <xf numFmtId="0" fontId="2" fillId="0" borderId="11" xfId="1" applyFont="1" applyBorder="1" applyAlignment="1">
      <alignment horizontal="left" vertical="center"/>
    </xf>
    <xf numFmtId="0" fontId="2" fillId="0" borderId="0" xfId="1" applyFont="1" applyAlignment="1">
      <alignment horizontal="left" vertical="center"/>
    </xf>
    <xf numFmtId="14" fontId="2" fillId="0" borderId="0" xfId="1" applyNumberFormat="1" applyFont="1" applyAlignment="1">
      <alignment horizontal="right" vertical="center"/>
    </xf>
    <xf numFmtId="164" fontId="2" fillId="0" borderId="0" xfId="1" applyNumberFormat="1" applyFont="1" applyAlignment="1">
      <alignment horizontal="right" vertical="center" indent="1"/>
    </xf>
    <xf numFmtId="164" fontId="2" fillId="0" borderId="0" xfId="1" applyNumberFormat="1" applyFont="1" applyAlignment="1">
      <alignment horizontal="right" vertical="center"/>
    </xf>
    <xf numFmtId="167" fontId="2" fillId="0" borderId="0" xfId="1" applyNumberFormat="1" applyFont="1" applyAlignment="1">
      <alignment horizontal="right" vertical="center"/>
    </xf>
    <xf numFmtId="167" fontId="2" fillId="11" borderId="0" xfId="1" applyNumberFormat="1" applyFont="1" applyFill="1" applyAlignment="1">
      <alignment horizontal="right" vertical="center"/>
    </xf>
    <xf numFmtId="167" fontId="2" fillId="0" borderId="12" xfId="1" quotePrefix="1" applyNumberFormat="1" applyFont="1" applyBorder="1" applyAlignment="1">
      <alignment horizontal="right" vertical="center"/>
    </xf>
    <xf numFmtId="167" fontId="2" fillId="11" borderId="12" xfId="1" applyNumberFormat="1" applyFont="1" applyFill="1" applyBorder="1" applyAlignment="1">
      <alignment horizontal="right" vertical="center"/>
    </xf>
    <xf numFmtId="2" fontId="2" fillId="12" borderId="12" xfId="1" applyNumberFormat="1" applyFont="1" applyFill="1" applyBorder="1" applyAlignment="1">
      <alignment horizontal="center" vertical="center"/>
    </xf>
    <xf numFmtId="9" fontId="2" fillId="12" borderId="12" xfId="1" applyNumberFormat="1" applyFont="1" applyFill="1" applyBorder="1" applyAlignment="1">
      <alignment horizontal="center" vertical="center"/>
    </xf>
    <xf numFmtId="0" fontId="2" fillId="13" borderId="11" xfId="1" applyFont="1" applyFill="1" applyBorder="1" applyAlignment="1">
      <alignment horizontal="left" vertical="center"/>
    </xf>
    <xf numFmtId="167" fontId="2" fillId="0" borderId="0" xfId="1" quotePrefix="1" applyNumberFormat="1" applyFont="1" applyAlignment="1">
      <alignment horizontal="right" vertical="center"/>
    </xf>
    <xf numFmtId="0" fontId="2" fillId="0" borderId="7" xfId="1" applyFont="1" applyBorder="1" applyAlignment="1">
      <alignment horizontal="left" vertical="center"/>
    </xf>
    <xf numFmtId="0" fontId="2" fillId="0" borderId="8" xfId="1" applyFont="1" applyBorder="1" applyAlignment="1">
      <alignment horizontal="left" vertical="center"/>
    </xf>
    <xf numFmtId="0" fontId="2" fillId="0" borderId="8" xfId="1" applyFont="1" applyBorder="1" applyAlignment="1">
      <alignment vertical="center"/>
    </xf>
    <xf numFmtId="167" fontId="2" fillId="0" borderId="10" xfId="1" quotePrefix="1" applyNumberFormat="1" applyFont="1" applyBorder="1" applyAlignment="1">
      <alignment horizontal="right" vertical="center"/>
    </xf>
    <xf numFmtId="167" fontId="2" fillId="11" borderId="10" xfId="1" applyNumberFormat="1" applyFont="1" applyFill="1" applyBorder="1" applyAlignment="1">
      <alignment horizontal="right" vertical="center"/>
    </xf>
    <xf numFmtId="2" fontId="2" fillId="12" borderId="10" xfId="1" applyNumberFormat="1" applyFont="1" applyFill="1" applyBorder="1" applyAlignment="1">
      <alignment horizontal="center" vertical="center"/>
    </xf>
    <xf numFmtId="9" fontId="2" fillId="12" borderId="10" xfId="1" applyNumberFormat="1" applyFont="1" applyFill="1" applyBorder="1" applyAlignment="1">
      <alignment horizontal="center" vertical="center"/>
    </xf>
    <xf numFmtId="14" fontId="2" fillId="0" borderId="8" xfId="1" applyNumberFormat="1" applyFont="1" applyBorder="1" applyAlignment="1">
      <alignment horizontal="right" vertical="center"/>
    </xf>
    <xf numFmtId="164" fontId="2" fillId="0" borderId="8" xfId="1" applyNumberFormat="1" applyFont="1" applyBorder="1" applyAlignment="1">
      <alignment horizontal="right" vertical="center" indent="1"/>
    </xf>
    <xf numFmtId="164" fontId="2" fillId="0" borderId="8" xfId="1" applyNumberFormat="1" applyFont="1" applyBorder="1" applyAlignment="1">
      <alignment horizontal="right" vertical="center"/>
    </xf>
    <xf numFmtId="167" fontId="2" fillId="0" borderId="8" xfId="1" applyNumberFormat="1" applyFont="1" applyBorder="1" applyAlignment="1">
      <alignment horizontal="right" vertical="center"/>
    </xf>
    <xf numFmtId="167" fontId="2" fillId="11" borderId="8" xfId="1" applyNumberFormat="1" applyFont="1" applyFill="1" applyBorder="1" applyAlignment="1">
      <alignment horizontal="right" vertical="center"/>
    </xf>
    <xf numFmtId="2" fontId="2" fillId="0" borderId="0" xfId="1" applyNumberFormat="1" applyFont="1" applyAlignment="1">
      <alignment horizontal="center" vertical="center"/>
    </xf>
    <xf numFmtId="0" fontId="2" fillId="0" borderId="2" xfId="1" applyFont="1" applyBorder="1" applyAlignment="1">
      <alignment vertical="center"/>
    </xf>
    <xf numFmtId="0" fontId="2" fillId="0" borderId="3" xfId="1" applyFont="1" applyBorder="1" applyAlignment="1">
      <alignment vertical="center"/>
    </xf>
    <xf numFmtId="14" fontId="2" fillId="0" borderId="3" xfId="1" applyNumberFormat="1" applyFont="1" applyBorder="1" applyAlignment="1">
      <alignment horizontal="right" vertical="center"/>
    </xf>
    <xf numFmtId="164" fontId="12" fillId="0" borderId="3" xfId="1" applyNumberFormat="1" applyFont="1" applyBorder="1" applyAlignment="1">
      <alignment horizontal="right" vertical="center" indent="1"/>
    </xf>
    <xf numFmtId="0" fontId="2" fillId="0" borderId="3" xfId="1" applyFont="1" applyBorder="1" applyAlignment="1">
      <alignment horizontal="right" vertical="center"/>
    </xf>
    <xf numFmtId="3" fontId="2" fillId="0" borderId="3" xfId="1" applyNumberFormat="1" applyFont="1" applyBorder="1" applyAlignment="1">
      <alignment horizontal="right" vertical="center"/>
    </xf>
    <xf numFmtId="3" fontId="2" fillId="0" borderId="3" xfId="1" quotePrefix="1" applyNumberFormat="1" applyFont="1" applyBorder="1" applyAlignment="1">
      <alignment horizontal="right" vertical="center"/>
    </xf>
    <xf numFmtId="3" fontId="2" fillId="0" borderId="4" xfId="1" applyNumberFormat="1" applyFont="1" applyBorder="1" applyAlignment="1">
      <alignment horizontal="right" vertical="center"/>
    </xf>
    <xf numFmtId="0" fontId="2" fillId="0" borderId="0" xfId="1" applyFont="1" applyAlignment="1">
      <alignment horizontal="right" vertical="center"/>
    </xf>
    <xf numFmtId="0" fontId="2" fillId="0" borderId="11" xfId="1" applyFont="1" applyBorder="1" applyAlignment="1">
      <alignment vertical="center"/>
    </xf>
    <xf numFmtId="164" fontId="12" fillId="0" borderId="0" xfId="1" applyNumberFormat="1" applyFont="1" applyAlignment="1">
      <alignment horizontal="right" vertical="center" indent="1"/>
    </xf>
    <xf numFmtId="164" fontId="2" fillId="0" borderId="0" xfId="1" quotePrefix="1" applyNumberFormat="1" applyFont="1" applyAlignment="1">
      <alignment horizontal="right" vertical="center"/>
    </xf>
    <xf numFmtId="164" fontId="2" fillId="0" borderId="13" xfId="1" applyNumberFormat="1" applyFont="1" applyBorder="1" applyAlignment="1">
      <alignment horizontal="right" vertical="center"/>
    </xf>
    <xf numFmtId="0" fontId="2" fillId="0" borderId="7" xfId="1" applyFont="1" applyBorder="1" applyAlignment="1">
      <alignment vertical="center"/>
    </xf>
    <xf numFmtId="164" fontId="12" fillId="0" borderId="8" xfId="1" applyNumberFormat="1" applyFont="1" applyBorder="1" applyAlignment="1">
      <alignment horizontal="right" vertical="center" indent="1"/>
    </xf>
    <xf numFmtId="164" fontId="2" fillId="0" borderId="8" xfId="1" quotePrefix="1" applyNumberFormat="1" applyFont="1" applyBorder="1" applyAlignment="1">
      <alignment horizontal="right" vertical="center"/>
    </xf>
    <xf numFmtId="164" fontId="2" fillId="0" borderId="9" xfId="1" applyNumberFormat="1" applyFont="1" applyBorder="1" applyAlignment="1">
      <alignment horizontal="right" vertical="center"/>
    </xf>
    <xf numFmtId="0" fontId="12" fillId="14" borderId="14" xfId="1" applyFont="1" applyFill="1" applyBorder="1" applyAlignment="1">
      <alignment vertical="center"/>
    </xf>
    <xf numFmtId="0" fontId="12" fillId="14" borderId="15" xfId="1" applyFont="1" applyFill="1" applyBorder="1" applyAlignment="1">
      <alignment vertical="center"/>
    </xf>
    <xf numFmtId="0" fontId="2" fillId="14" borderId="15" xfId="1" applyFont="1" applyFill="1" applyBorder="1" applyAlignment="1">
      <alignment vertical="center"/>
    </xf>
    <xf numFmtId="14" fontId="2" fillId="14" borderId="15" xfId="1" applyNumberFormat="1" applyFont="1" applyFill="1" applyBorder="1" applyAlignment="1">
      <alignment horizontal="right" vertical="center"/>
    </xf>
    <xf numFmtId="164" fontId="12" fillId="14" borderId="15" xfId="1" applyNumberFormat="1" applyFont="1" applyFill="1" applyBorder="1" applyAlignment="1">
      <alignment horizontal="right" vertical="center" indent="1"/>
    </xf>
    <xf numFmtId="0" fontId="2" fillId="14" borderId="15" xfId="1" applyFont="1" applyFill="1" applyBorder="1" applyAlignment="1">
      <alignment horizontal="right" vertical="center"/>
    </xf>
    <xf numFmtId="3" fontId="2" fillId="14" borderId="15" xfId="1" applyNumberFormat="1" applyFont="1" applyFill="1" applyBorder="1" applyAlignment="1">
      <alignment horizontal="right" vertical="center"/>
    </xf>
    <xf numFmtId="3" fontId="2" fillId="14" borderId="15" xfId="1" quotePrefix="1" applyNumberFormat="1" applyFont="1" applyFill="1" applyBorder="1" applyAlignment="1">
      <alignment horizontal="right" vertical="center"/>
    </xf>
    <xf numFmtId="3" fontId="2" fillId="14" borderId="16" xfId="1" applyNumberFormat="1" applyFont="1" applyFill="1" applyBorder="1" applyAlignment="1">
      <alignment horizontal="right" vertical="center"/>
    </xf>
    <xf numFmtId="0" fontId="2" fillId="11" borderId="11" xfId="1" applyFont="1" applyFill="1" applyBorder="1" applyAlignment="1">
      <alignment vertical="center"/>
    </xf>
    <xf numFmtId="0" fontId="2" fillId="11" borderId="0" xfId="1" applyFont="1" applyFill="1" applyAlignment="1">
      <alignment vertical="center"/>
    </xf>
    <xf numFmtId="14" fontId="2" fillId="11" borderId="0" xfId="1" applyNumberFormat="1" applyFont="1" applyFill="1" applyAlignment="1">
      <alignment horizontal="right" vertical="center"/>
    </xf>
    <xf numFmtId="164" fontId="12" fillId="11" borderId="0" xfId="1" applyNumberFormat="1" applyFont="1" applyFill="1" applyAlignment="1">
      <alignment horizontal="right" vertical="center" indent="1"/>
    </xf>
    <xf numFmtId="164" fontId="2" fillId="11" borderId="0" xfId="1" applyNumberFormat="1" applyFont="1" applyFill="1" applyAlignment="1">
      <alignment horizontal="right" vertical="center"/>
    </xf>
    <xf numFmtId="164" fontId="2" fillId="11" borderId="0" xfId="1" quotePrefix="1" applyNumberFormat="1" applyFont="1" applyFill="1" applyAlignment="1">
      <alignment horizontal="right" vertical="center"/>
    </xf>
    <xf numFmtId="164" fontId="2" fillId="11" borderId="13" xfId="1" applyNumberFormat="1" applyFont="1" applyFill="1" applyBorder="1" applyAlignment="1">
      <alignment horizontal="right" vertical="center"/>
    </xf>
    <xf numFmtId="0" fontId="2" fillId="11" borderId="7" xfId="1" applyFont="1" applyFill="1" applyBorder="1" applyAlignment="1">
      <alignment vertical="center"/>
    </xf>
    <xf numFmtId="0" fontId="2" fillId="11" borderId="8" xfId="1" applyFont="1" applyFill="1" applyBorder="1" applyAlignment="1">
      <alignment vertical="center"/>
    </xf>
    <xf numFmtId="14" fontId="2" fillId="11" borderId="8" xfId="1" applyNumberFormat="1" applyFont="1" applyFill="1" applyBorder="1" applyAlignment="1">
      <alignment horizontal="right" vertical="center"/>
    </xf>
    <xf numFmtId="164" fontId="12" fillId="11" borderId="8" xfId="1" applyNumberFormat="1" applyFont="1" applyFill="1" applyBorder="1" applyAlignment="1">
      <alignment horizontal="right" vertical="center" indent="1"/>
    </xf>
    <xf numFmtId="164" fontId="2" fillId="11" borderId="8" xfId="1" applyNumberFormat="1" applyFont="1" applyFill="1" applyBorder="1" applyAlignment="1">
      <alignment horizontal="right" vertical="center"/>
    </xf>
    <xf numFmtId="164" fontId="2" fillId="11" borderId="8" xfId="1" quotePrefix="1" applyNumberFormat="1" applyFont="1" applyFill="1" applyBorder="1" applyAlignment="1">
      <alignment horizontal="right" vertical="center"/>
    </xf>
    <xf numFmtId="164" fontId="2" fillId="11" borderId="9" xfId="1" applyNumberFormat="1" applyFont="1" applyFill="1" applyBorder="1" applyAlignment="1">
      <alignment horizontal="right" vertical="center"/>
    </xf>
    <xf numFmtId="0" fontId="12" fillId="0" borderId="3" xfId="1" applyFont="1" applyBorder="1"/>
    <xf numFmtId="0" fontId="2" fillId="0" borderId="3" xfId="1" applyFont="1" applyBorder="1"/>
    <xf numFmtId="0" fontId="12" fillId="0" borderId="0" xfId="1" applyFont="1"/>
    <xf numFmtId="0" fontId="17" fillId="0" borderId="0" xfId="1" applyFont="1" applyAlignment="1">
      <alignment horizontal="centerContinuous" wrapText="1"/>
    </xf>
    <xf numFmtId="0" fontId="17" fillId="3" borderId="0" xfId="1" applyFont="1" applyFill="1" applyAlignment="1">
      <alignment horizontal="centerContinuous" wrapText="1"/>
    </xf>
    <xf numFmtId="0" fontId="15" fillId="0" borderId="0" xfId="1" applyFont="1" applyAlignment="1">
      <alignment vertical="center"/>
    </xf>
  </cellXfs>
  <cellStyles count="3">
    <cellStyle name="Input 2" xfId="2" xr:uid="{4BCFA50A-8382-45D2-A5EC-9C4EC4D02CBA}"/>
    <cellStyle name="Normal" xfId="0" builtinId="0"/>
    <cellStyle name="Normal 2" xfId="1" xr:uid="{AF7A2188-A7C7-49DD-A1F8-47958299F0E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sullivancotter-my.sharepoint.com/personal/rianalee_c3nonprofitconsulting_com/Documents/Documents/990/C3%20Form%20990%20Analysis%20Template%20v0.1%2003%2019%202024%20COPY.xlsm" TargetMode="External"/><Relationship Id="rId1" Type="http://schemas.openxmlformats.org/officeDocument/2006/relationships/externalLinkPath" Target="https://sullivancotter-my.sharepoint.com/personal/rianalee_c3nonprofitconsulting_com/Documents/Documents/990/C3%20Form%20990%20Analysis%20Template%20v0.1%2003%2019%202024%20COP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ES Output_990 Data"/>
      <sheetName val="Sheet7"/>
      <sheetName val="Summary"/>
      <sheetName val="Sheet1"/>
      <sheetName val="Sheet2"/>
      <sheetName val="InputSheetName"/>
      <sheetName val="OutputSheetName"/>
      <sheetName val="Sheet3"/>
      <sheetName val="CES Output_Org Info"/>
      <sheetName val="Sheet5"/>
      <sheetName val="Sheet4"/>
      <sheetName val="Helper"/>
      <sheetName val="Template"/>
      <sheetName val="Setup"/>
    </sheetNames>
    <sheetDataSet>
      <sheetData sheetId="0"/>
      <sheetData sheetId="1">
        <row r="1">
          <cell r="A1" t="str">
            <v>Lookup</v>
          </cell>
          <cell r="L1" t="str">
            <v>Reviewed?</v>
          </cell>
          <cell r="M1" t="str">
            <v>Name</v>
          </cell>
          <cell r="Q1" t="str">
            <v>Partial Year Position</v>
          </cell>
          <cell r="AB1" t="str">
            <v>Total Total Cash Compensation (calculated)</v>
          </cell>
          <cell r="AQ1" t="str">
            <v>Total Previously Reported Compensation</v>
          </cell>
          <cell r="AT1" t="str">
            <v>Total Total Compensation (calculated)</v>
          </cell>
          <cell r="AU1" t="str">
            <v>Footnotes</v>
          </cell>
        </row>
        <row r="2">
          <cell r="A2" t="e">
            <v>#N/A</v>
          </cell>
        </row>
        <row r="3">
          <cell r="A3" t="e">
            <v>#N/A</v>
          </cell>
        </row>
        <row r="4">
          <cell r="A4" t="e">
            <v>#N/A</v>
          </cell>
        </row>
        <row r="5">
          <cell r="A5" t="e">
            <v>#N/A</v>
          </cell>
        </row>
        <row r="6">
          <cell r="A6" t="e">
            <v>#N/A</v>
          </cell>
        </row>
        <row r="7">
          <cell r="A7" t="e">
            <v>#N/A</v>
          </cell>
        </row>
        <row r="8">
          <cell r="A8" t="e">
            <v>#N/A</v>
          </cell>
        </row>
        <row r="9">
          <cell r="A9" t="e">
            <v>#N/A</v>
          </cell>
        </row>
        <row r="10">
          <cell r="A10" t="e">
            <v>#N/A</v>
          </cell>
        </row>
        <row r="11">
          <cell r="A11" t="e">
            <v>#N/A</v>
          </cell>
        </row>
        <row r="12">
          <cell r="A12" t="e">
            <v>#N/A</v>
          </cell>
        </row>
        <row r="13">
          <cell r="A13" t="e">
            <v>#N/A</v>
          </cell>
        </row>
        <row r="14">
          <cell r="A14" t="e">
            <v>#N/A</v>
          </cell>
        </row>
        <row r="15">
          <cell r="A15" t="e">
            <v>#N/A</v>
          </cell>
        </row>
        <row r="16">
          <cell r="A16" t="e">
            <v>#N/A</v>
          </cell>
        </row>
        <row r="17">
          <cell r="A17" t="e">
            <v>#N/A</v>
          </cell>
        </row>
        <row r="18">
          <cell r="A18" t="e">
            <v>#N/A</v>
          </cell>
        </row>
        <row r="19">
          <cell r="A19" t="e">
            <v>#N/A</v>
          </cell>
        </row>
        <row r="20">
          <cell r="A20" t="e">
            <v>#N/A</v>
          </cell>
        </row>
        <row r="21">
          <cell r="A21" t="e">
            <v>#N/A</v>
          </cell>
        </row>
        <row r="22">
          <cell r="A22" t="e">
            <v>#N/A</v>
          </cell>
        </row>
        <row r="23">
          <cell r="A23" t="e">
            <v>#N/A</v>
          </cell>
        </row>
        <row r="24">
          <cell r="A24" t="e">
            <v>#N/A</v>
          </cell>
        </row>
        <row r="25">
          <cell r="A25" t="e">
            <v>#N/A</v>
          </cell>
        </row>
        <row r="26">
          <cell r="A26" t="e">
            <v>#N/A</v>
          </cell>
        </row>
        <row r="27">
          <cell r="A27" t="e">
            <v>#N/A</v>
          </cell>
        </row>
        <row r="28">
          <cell r="A28" t="e">
            <v>#N/A</v>
          </cell>
        </row>
        <row r="29">
          <cell r="A29" t="e">
            <v>#N/A</v>
          </cell>
        </row>
        <row r="30">
          <cell r="A30" t="e">
            <v>#N/A</v>
          </cell>
        </row>
        <row r="31">
          <cell r="A31" t="e">
            <v>#N/A</v>
          </cell>
        </row>
        <row r="32">
          <cell r="A32" t="e">
            <v>#N/A</v>
          </cell>
        </row>
        <row r="33">
          <cell r="A33" t="e">
            <v>#N/A</v>
          </cell>
        </row>
        <row r="34">
          <cell r="A34" t="e">
            <v>#N/A</v>
          </cell>
        </row>
        <row r="35">
          <cell r="A35" t="e">
            <v>#N/A</v>
          </cell>
        </row>
        <row r="36">
          <cell r="A36" t="e">
            <v>#N/A</v>
          </cell>
        </row>
        <row r="37">
          <cell r="A37" t="e">
            <v>#N/A</v>
          </cell>
        </row>
        <row r="38">
          <cell r="A38" t="e">
            <v>#N/A</v>
          </cell>
        </row>
        <row r="39">
          <cell r="A39" t="e">
            <v>#N/A</v>
          </cell>
        </row>
        <row r="40">
          <cell r="A40" t="e">
            <v>#N/A</v>
          </cell>
        </row>
        <row r="41">
          <cell r="A41" t="e">
            <v>#N/A</v>
          </cell>
        </row>
        <row r="42">
          <cell r="A42" t="e">
            <v>#N/A</v>
          </cell>
        </row>
        <row r="43">
          <cell r="A43" t="e">
            <v>#N/A</v>
          </cell>
        </row>
        <row r="44">
          <cell r="A44" t="e">
            <v>#N/A</v>
          </cell>
        </row>
        <row r="45">
          <cell r="A45" t="e">
            <v>#N/A</v>
          </cell>
        </row>
        <row r="46">
          <cell r="A46" t="e">
            <v>#N/A</v>
          </cell>
        </row>
        <row r="47">
          <cell r="A47" t="e">
            <v>#N/A</v>
          </cell>
        </row>
        <row r="48">
          <cell r="A48" t="e">
            <v>#N/A</v>
          </cell>
        </row>
        <row r="49">
          <cell r="A49" t="e">
            <v>#N/A</v>
          </cell>
        </row>
        <row r="50">
          <cell r="A50" t="e">
            <v>#N/A</v>
          </cell>
        </row>
        <row r="51">
          <cell r="A51" t="e">
            <v>#N/A</v>
          </cell>
        </row>
        <row r="52">
          <cell r="A52" t="e">
            <v>#N/A</v>
          </cell>
        </row>
        <row r="53">
          <cell r="A53" t="e">
            <v>#N/A</v>
          </cell>
        </row>
        <row r="54">
          <cell r="A54" t="e">
            <v>#N/A</v>
          </cell>
        </row>
        <row r="55">
          <cell r="A55" t="e">
            <v>#N/A</v>
          </cell>
        </row>
        <row r="56">
          <cell r="A56" t="e">
            <v>#N/A</v>
          </cell>
        </row>
        <row r="57">
          <cell r="A57" t="e">
            <v>#N/A</v>
          </cell>
        </row>
        <row r="58">
          <cell r="A58" t="e">
            <v>#N/A</v>
          </cell>
        </row>
        <row r="59">
          <cell r="A59" t="e">
            <v>#N/A</v>
          </cell>
        </row>
        <row r="60">
          <cell r="A60" t="e">
            <v>#N/A</v>
          </cell>
        </row>
        <row r="61">
          <cell r="A61" t="e">
            <v>#N/A</v>
          </cell>
        </row>
        <row r="62">
          <cell r="A62" t="e">
            <v>#N/A</v>
          </cell>
        </row>
        <row r="63">
          <cell r="A63" t="e">
            <v>#N/A</v>
          </cell>
        </row>
        <row r="64">
          <cell r="A64" t="e">
            <v>#N/A</v>
          </cell>
        </row>
        <row r="65">
          <cell r="A65" t="e">
            <v>#N/A</v>
          </cell>
        </row>
        <row r="66">
          <cell r="A66" t="e">
            <v>#N/A</v>
          </cell>
        </row>
        <row r="67">
          <cell r="A67" t="e">
            <v>#N/A</v>
          </cell>
        </row>
        <row r="68">
          <cell r="A68" t="e">
            <v>#N/A</v>
          </cell>
        </row>
        <row r="69">
          <cell r="A69" t="e">
            <v>#N/A</v>
          </cell>
        </row>
        <row r="70">
          <cell r="A70" t="e">
            <v>#N/A</v>
          </cell>
        </row>
        <row r="71">
          <cell r="A71" t="e">
            <v>#N/A</v>
          </cell>
        </row>
        <row r="72">
          <cell r="A72" t="e">
            <v>#N/A</v>
          </cell>
        </row>
        <row r="73">
          <cell r="A73" t="e">
            <v>#N/A</v>
          </cell>
        </row>
        <row r="74">
          <cell r="A74" t="e">
            <v>#N/A</v>
          </cell>
        </row>
        <row r="75">
          <cell r="A75" t="e">
            <v>#N/A</v>
          </cell>
        </row>
        <row r="76">
          <cell r="A76" t="e">
            <v>#N/A</v>
          </cell>
        </row>
        <row r="77">
          <cell r="A77" t="e">
            <v>#N/A</v>
          </cell>
        </row>
        <row r="78">
          <cell r="A78" t="e">
            <v>#N/A</v>
          </cell>
        </row>
        <row r="79">
          <cell r="A79" t="e">
            <v>#N/A</v>
          </cell>
        </row>
        <row r="80">
          <cell r="A80" t="e">
            <v>#N/A</v>
          </cell>
        </row>
        <row r="81">
          <cell r="A81" t="e">
            <v>#N/A</v>
          </cell>
        </row>
        <row r="82">
          <cell r="A82" t="e">
            <v>#N/A</v>
          </cell>
        </row>
        <row r="83">
          <cell r="A83" t="e">
            <v>#N/A</v>
          </cell>
        </row>
        <row r="84">
          <cell r="A84" t="e">
            <v>#N/A</v>
          </cell>
        </row>
        <row r="85">
          <cell r="A85" t="e">
            <v>#N/A</v>
          </cell>
        </row>
        <row r="86">
          <cell r="A86" t="e">
            <v>#N/A</v>
          </cell>
        </row>
        <row r="87">
          <cell r="A87" t="e">
            <v>#N/A</v>
          </cell>
        </row>
        <row r="88">
          <cell r="A88" t="e">
            <v>#N/A</v>
          </cell>
        </row>
        <row r="89">
          <cell r="A89" t="e">
            <v>#N/A</v>
          </cell>
        </row>
        <row r="90">
          <cell r="A90" t="e">
            <v>#N/A</v>
          </cell>
        </row>
        <row r="91">
          <cell r="A91" t="e">
            <v>#N/A</v>
          </cell>
        </row>
        <row r="92">
          <cell r="A92" t="e">
            <v>#N/A</v>
          </cell>
        </row>
        <row r="93">
          <cell r="A93" t="e">
            <v>#N/A</v>
          </cell>
        </row>
        <row r="94">
          <cell r="A94" t="e">
            <v>#N/A</v>
          </cell>
        </row>
        <row r="95">
          <cell r="A95" t="e">
            <v>#N/A</v>
          </cell>
        </row>
        <row r="96">
          <cell r="A96" t="e">
            <v>#N/A</v>
          </cell>
        </row>
        <row r="97">
          <cell r="A97" t="e">
            <v>#N/A</v>
          </cell>
        </row>
        <row r="98">
          <cell r="A98" t="e">
            <v>#N/A</v>
          </cell>
        </row>
        <row r="99">
          <cell r="A99" t="e">
            <v>#N/A</v>
          </cell>
        </row>
        <row r="100">
          <cell r="A100" t="e">
            <v>#N/A</v>
          </cell>
        </row>
        <row r="101">
          <cell r="A101" t="e">
            <v>#N/A</v>
          </cell>
        </row>
        <row r="102">
          <cell r="A102" t="e">
            <v>#N/A</v>
          </cell>
        </row>
        <row r="103">
          <cell r="A103" t="e">
            <v>#N/A</v>
          </cell>
        </row>
        <row r="104">
          <cell r="A104" t="e">
            <v>#N/A</v>
          </cell>
        </row>
        <row r="105">
          <cell r="A105" t="e">
            <v>#N/A</v>
          </cell>
        </row>
        <row r="106">
          <cell r="A106" t="e">
            <v>#N/A</v>
          </cell>
        </row>
        <row r="107">
          <cell r="A107" t="e">
            <v>#N/A</v>
          </cell>
        </row>
        <row r="108">
          <cell r="A108" t="e">
            <v>#N/A</v>
          </cell>
        </row>
        <row r="109">
          <cell r="A109" t="e">
            <v>#N/A</v>
          </cell>
        </row>
        <row r="110">
          <cell r="A110" t="e">
            <v>#N/A</v>
          </cell>
        </row>
        <row r="111">
          <cell r="A111" t="e">
            <v>#N/A</v>
          </cell>
        </row>
        <row r="112">
          <cell r="A112" t="e">
            <v>#N/A</v>
          </cell>
        </row>
        <row r="113">
          <cell r="A113" t="e">
            <v>#N/A</v>
          </cell>
        </row>
        <row r="114">
          <cell r="A114" t="e">
            <v>#N/A</v>
          </cell>
        </row>
        <row r="115">
          <cell r="A115" t="e">
            <v>#N/A</v>
          </cell>
        </row>
        <row r="116">
          <cell r="A116" t="e">
            <v>#N/A</v>
          </cell>
        </row>
        <row r="117">
          <cell r="A117" t="e">
            <v>#N/A</v>
          </cell>
        </row>
        <row r="118">
          <cell r="A118" t="e">
            <v>#N/A</v>
          </cell>
        </row>
        <row r="119">
          <cell r="A119" t="e">
            <v>#N/A</v>
          </cell>
        </row>
        <row r="120">
          <cell r="A120" t="e">
            <v>#N/A</v>
          </cell>
        </row>
        <row r="121">
          <cell r="A121" t="e">
            <v>#N/A</v>
          </cell>
        </row>
        <row r="122">
          <cell r="A122" t="e">
            <v>#N/A</v>
          </cell>
        </row>
        <row r="123">
          <cell r="A123" t="e">
            <v>#N/A</v>
          </cell>
        </row>
        <row r="124">
          <cell r="A124" t="e">
            <v>#N/A</v>
          </cell>
        </row>
        <row r="125">
          <cell r="A125" t="e">
            <v>#N/A</v>
          </cell>
        </row>
        <row r="126">
          <cell r="A126" t="e">
            <v>#N/A</v>
          </cell>
        </row>
        <row r="127">
          <cell r="A127" t="e">
            <v>#N/A</v>
          </cell>
        </row>
        <row r="128">
          <cell r="A128" t="e">
            <v>#N/A</v>
          </cell>
        </row>
        <row r="129">
          <cell r="A129" t="e">
            <v>#N/A</v>
          </cell>
        </row>
        <row r="130">
          <cell r="A130" t="e">
            <v>#N/A</v>
          </cell>
        </row>
        <row r="131">
          <cell r="A131" t="e">
            <v>#N/A</v>
          </cell>
        </row>
        <row r="132">
          <cell r="A132" t="e">
            <v>#N/A</v>
          </cell>
        </row>
        <row r="133">
          <cell r="A133" t="e">
            <v>#N/A</v>
          </cell>
        </row>
        <row r="134">
          <cell r="A134" t="e">
            <v>#N/A</v>
          </cell>
        </row>
        <row r="135">
          <cell r="A135" t="e">
            <v>#N/A</v>
          </cell>
        </row>
        <row r="136">
          <cell r="A136" t="e">
            <v>#N/A</v>
          </cell>
        </row>
        <row r="137">
          <cell r="A137" t="e">
            <v>#N/A</v>
          </cell>
        </row>
        <row r="138">
          <cell r="A138" t="e">
            <v>#N/A</v>
          </cell>
        </row>
        <row r="139">
          <cell r="A139" t="e">
            <v>#N/A</v>
          </cell>
        </row>
        <row r="140">
          <cell r="A140" t="e">
            <v>#N/A</v>
          </cell>
        </row>
        <row r="141">
          <cell r="A141" t="e">
            <v>#N/A</v>
          </cell>
        </row>
        <row r="142">
          <cell r="A142" t="e">
            <v>#N/A</v>
          </cell>
        </row>
        <row r="143">
          <cell r="A143" t="e">
            <v>#N/A</v>
          </cell>
        </row>
        <row r="144">
          <cell r="A144" t="e">
            <v>#N/A</v>
          </cell>
        </row>
        <row r="145">
          <cell r="A145" t="e">
            <v>#N/A</v>
          </cell>
        </row>
        <row r="146">
          <cell r="A146" t="e">
            <v>#N/A</v>
          </cell>
        </row>
        <row r="147">
          <cell r="A147" t="e">
            <v>#N/A</v>
          </cell>
        </row>
        <row r="148">
          <cell r="A148" t="e">
            <v>#N/A</v>
          </cell>
        </row>
        <row r="149">
          <cell r="A149" t="e">
            <v>#N/A</v>
          </cell>
        </row>
        <row r="150">
          <cell r="A150" t="e">
            <v>#N/A</v>
          </cell>
        </row>
        <row r="151">
          <cell r="A151" t="e">
            <v>#N/A</v>
          </cell>
        </row>
        <row r="152">
          <cell r="A152" t="e">
            <v>#N/A</v>
          </cell>
        </row>
        <row r="153">
          <cell r="A153" t="e">
            <v>#N/A</v>
          </cell>
        </row>
        <row r="154">
          <cell r="A154" t="e">
            <v>#N/A</v>
          </cell>
        </row>
        <row r="155">
          <cell r="A155" t="e">
            <v>#N/A</v>
          </cell>
        </row>
        <row r="156">
          <cell r="A156" t="e">
            <v>#N/A</v>
          </cell>
        </row>
        <row r="157">
          <cell r="A157" t="e">
            <v>#N/A</v>
          </cell>
        </row>
        <row r="158">
          <cell r="A158" t="e">
            <v>#N/A</v>
          </cell>
        </row>
        <row r="159">
          <cell r="A159" t="e">
            <v>#N/A</v>
          </cell>
        </row>
        <row r="160">
          <cell r="A160" t="e">
            <v>#N/A</v>
          </cell>
        </row>
        <row r="161">
          <cell r="A161" t="e">
            <v>#N/A</v>
          </cell>
        </row>
        <row r="162">
          <cell r="A162" t="e">
            <v>#N/A</v>
          </cell>
        </row>
        <row r="163">
          <cell r="A163" t="e">
            <v>#N/A</v>
          </cell>
        </row>
        <row r="164">
          <cell r="A164" t="e">
            <v>#N/A</v>
          </cell>
        </row>
        <row r="165">
          <cell r="A165" t="e">
            <v>#N/A</v>
          </cell>
        </row>
        <row r="166">
          <cell r="A166" t="e">
            <v>#N/A</v>
          </cell>
        </row>
        <row r="167">
          <cell r="A167" t="e">
            <v>#N/A</v>
          </cell>
        </row>
        <row r="168">
          <cell r="A168" t="e">
            <v>#N/A</v>
          </cell>
        </row>
        <row r="169">
          <cell r="A169" t="e">
            <v>#N/A</v>
          </cell>
        </row>
        <row r="170">
          <cell r="A170" t="e">
            <v>#N/A</v>
          </cell>
        </row>
        <row r="171">
          <cell r="A171" t="e">
            <v>#N/A</v>
          </cell>
        </row>
        <row r="172">
          <cell r="A172" t="e">
            <v>#N/A</v>
          </cell>
        </row>
        <row r="173">
          <cell r="A173" t="e">
            <v>#N/A</v>
          </cell>
        </row>
        <row r="174">
          <cell r="A174" t="e">
            <v>#N/A</v>
          </cell>
        </row>
        <row r="175">
          <cell r="A175" t="e">
            <v>#N/A</v>
          </cell>
        </row>
        <row r="176">
          <cell r="A176" t="e">
            <v>#N/A</v>
          </cell>
        </row>
        <row r="177">
          <cell r="A177" t="e">
            <v>#N/A</v>
          </cell>
        </row>
        <row r="178">
          <cell r="A178" t="e">
            <v>#N/A</v>
          </cell>
        </row>
        <row r="179">
          <cell r="A179" t="e">
            <v>#N/A</v>
          </cell>
        </row>
        <row r="180">
          <cell r="A180" t="e">
            <v>#N/A</v>
          </cell>
        </row>
        <row r="181">
          <cell r="A181" t="e">
            <v>#N/A</v>
          </cell>
        </row>
        <row r="182">
          <cell r="A182" t="e">
            <v>#N/A</v>
          </cell>
        </row>
        <row r="183">
          <cell r="A183" t="e">
            <v>#N/A</v>
          </cell>
        </row>
        <row r="184">
          <cell r="A184" t="e">
            <v>#N/A</v>
          </cell>
        </row>
        <row r="185">
          <cell r="A185" t="e">
            <v>#N/A</v>
          </cell>
        </row>
        <row r="186">
          <cell r="A186" t="e">
            <v>#N/A</v>
          </cell>
        </row>
        <row r="187">
          <cell r="A187" t="e">
            <v>#N/A</v>
          </cell>
        </row>
        <row r="188">
          <cell r="A188" t="e">
            <v>#N/A</v>
          </cell>
        </row>
        <row r="189">
          <cell r="A189" t="e">
            <v>#N/A</v>
          </cell>
        </row>
        <row r="190">
          <cell r="A190" t="e">
            <v>#N/A</v>
          </cell>
        </row>
        <row r="191">
          <cell r="A191" t="e">
            <v>#N/A</v>
          </cell>
        </row>
        <row r="192">
          <cell r="A192" t="e">
            <v>#N/A</v>
          </cell>
        </row>
        <row r="193">
          <cell r="A193" t="e">
            <v>#N/A</v>
          </cell>
        </row>
        <row r="194">
          <cell r="A194" t="e">
            <v>#N/A</v>
          </cell>
        </row>
        <row r="195">
          <cell r="A195" t="e">
            <v>#N/A</v>
          </cell>
        </row>
        <row r="196">
          <cell r="A196" t="e">
            <v>#N/A</v>
          </cell>
        </row>
        <row r="197">
          <cell r="A197" t="e">
            <v>#N/A</v>
          </cell>
        </row>
        <row r="198">
          <cell r="A198" t="e">
            <v>#N/A</v>
          </cell>
        </row>
        <row r="199">
          <cell r="A199" t="e">
            <v>#N/A</v>
          </cell>
        </row>
        <row r="200">
          <cell r="A200" t="e">
            <v>#N/A</v>
          </cell>
        </row>
        <row r="201">
          <cell r="A201" t="e">
            <v>#N/A</v>
          </cell>
        </row>
        <row r="202">
          <cell r="A202" t="e">
            <v>#N/A</v>
          </cell>
        </row>
        <row r="203">
          <cell r="A203" t="e">
            <v>#N/A</v>
          </cell>
        </row>
        <row r="204">
          <cell r="A204" t="e">
            <v>#N/A</v>
          </cell>
        </row>
        <row r="205">
          <cell r="A205" t="e">
            <v>#N/A</v>
          </cell>
        </row>
        <row r="206">
          <cell r="A206" t="e">
            <v>#N/A</v>
          </cell>
        </row>
        <row r="207">
          <cell r="A207" t="e">
            <v>#N/A</v>
          </cell>
        </row>
        <row r="208">
          <cell r="A208" t="e">
            <v>#N/A</v>
          </cell>
        </row>
        <row r="209">
          <cell r="A209" t="e">
            <v>#N/A</v>
          </cell>
        </row>
        <row r="210">
          <cell r="A210" t="e">
            <v>#N/A</v>
          </cell>
        </row>
        <row r="211">
          <cell r="A211" t="e">
            <v>#N/A</v>
          </cell>
        </row>
        <row r="212">
          <cell r="A212" t="e">
            <v>#N/A</v>
          </cell>
        </row>
        <row r="213">
          <cell r="A213" t="e">
            <v>#N/A</v>
          </cell>
        </row>
        <row r="214">
          <cell r="A214" t="e">
            <v>#N/A</v>
          </cell>
        </row>
        <row r="215">
          <cell r="A215" t="e">
            <v>#N/A</v>
          </cell>
        </row>
        <row r="216">
          <cell r="A216" t="e">
            <v>#N/A</v>
          </cell>
        </row>
        <row r="217">
          <cell r="A217" t="e">
            <v>#N/A</v>
          </cell>
        </row>
        <row r="218">
          <cell r="A218" t="e">
            <v>#N/A</v>
          </cell>
        </row>
        <row r="219">
          <cell r="A219" t="e">
            <v>#N/A</v>
          </cell>
        </row>
        <row r="220">
          <cell r="A220" t="e">
            <v>#N/A</v>
          </cell>
        </row>
        <row r="221">
          <cell r="A221" t="e">
            <v>#N/A</v>
          </cell>
        </row>
        <row r="222">
          <cell r="A222" t="e">
            <v>#N/A</v>
          </cell>
        </row>
        <row r="223">
          <cell r="A223" t="e">
            <v>#N/A</v>
          </cell>
        </row>
        <row r="224">
          <cell r="A224" t="e">
            <v>#N/A</v>
          </cell>
        </row>
        <row r="225">
          <cell r="A225" t="e">
            <v>#N/A</v>
          </cell>
        </row>
        <row r="226">
          <cell r="A226" t="e">
            <v>#N/A</v>
          </cell>
        </row>
        <row r="227">
          <cell r="A227" t="e">
            <v>#N/A</v>
          </cell>
        </row>
        <row r="228">
          <cell r="A228" t="e">
            <v>#N/A</v>
          </cell>
        </row>
        <row r="229">
          <cell r="A229" t="e">
            <v>#N/A</v>
          </cell>
        </row>
        <row r="230">
          <cell r="A230" t="e">
            <v>#N/A</v>
          </cell>
        </row>
        <row r="231">
          <cell r="A231" t="e">
            <v>#N/A</v>
          </cell>
        </row>
        <row r="232">
          <cell r="A232" t="e">
            <v>#N/A</v>
          </cell>
        </row>
        <row r="233">
          <cell r="A233" t="e">
            <v>#N/A</v>
          </cell>
        </row>
        <row r="234">
          <cell r="A234" t="e">
            <v>#N/A</v>
          </cell>
        </row>
        <row r="235">
          <cell r="A235" t="e">
            <v>#N/A</v>
          </cell>
        </row>
        <row r="236">
          <cell r="A236" t="e">
            <v>#N/A</v>
          </cell>
        </row>
        <row r="237">
          <cell r="A237" t="e">
            <v>#N/A</v>
          </cell>
        </row>
        <row r="238">
          <cell r="A238" t="e">
            <v>#N/A</v>
          </cell>
        </row>
        <row r="239">
          <cell r="A239" t="e">
            <v>#N/A</v>
          </cell>
        </row>
        <row r="240">
          <cell r="A240" t="e">
            <v>#N/A</v>
          </cell>
        </row>
        <row r="241">
          <cell r="A241" t="e">
            <v>#N/A</v>
          </cell>
        </row>
        <row r="242">
          <cell r="A242" t="e">
            <v>#N/A</v>
          </cell>
        </row>
        <row r="243">
          <cell r="A243" t="e">
            <v>#N/A</v>
          </cell>
        </row>
        <row r="244">
          <cell r="A244" t="e">
            <v>#N/A</v>
          </cell>
        </row>
        <row r="245">
          <cell r="A245" t="e">
            <v>#N/A</v>
          </cell>
        </row>
        <row r="246">
          <cell r="A246" t="e">
            <v>#N/A</v>
          </cell>
        </row>
        <row r="247">
          <cell r="A247" t="e">
            <v>#N/A</v>
          </cell>
        </row>
        <row r="248">
          <cell r="A248" t="e">
            <v>#N/A</v>
          </cell>
        </row>
        <row r="249">
          <cell r="A249" t="e">
            <v>#N/A</v>
          </cell>
        </row>
        <row r="250">
          <cell r="A250" t="e">
            <v>#N/A</v>
          </cell>
        </row>
        <row r="251">
          <cell r="A251" t="e">
            <v>#N/A</v>
          </cell>
        </row>
        <row r="252">
          <cell r="A252" t="e">
            <v>#N/A</v>
          </cell>
        </row>
        <row r="253">
          <cell r="A253" t="e">
            <v>#N/A</v>
          </cell>
        </row>
        <row r="254">
          <cell r="A254" t="e">
            <v>#N/A</v>
          </cell>
        </row>
        <row r="255">
          <cell r="A255" t="e">
            <v>#N/A</v>
          </cell>
        </row>
        <row r="256">
          <cell r="A256" t="e">
            <v>#N/A</v>
          </cell>
        </row>
        <row r="257">
          <cell r="A257" t="e">
            <v>#N/A</v>
          </cell>
        </row>
        <row r="258">
          <cell r="A258" t="e">
            <v>#N/A</v>
          </cell>
        </row>
        <row r="259">
          <cell r="A259" t="e">
            <v>#N/A</v>
          </cell>
        </row>
        <row r="260">
          <cell r="A260" t="e">
            <v>#N/A</v>
          </cell>
        </row>
        <row r="261">
          <cell r="A261" t="e">
            <v>#N/A</v>
          </cell>
        </row>
        <row r="262">
          <cell r="A262" t="e">
            <v>#N/A</v>
          </cell>
        </row>
        <row r="263">
          <cell r="A263" t="e">
            <v>#N/A</v>
          </cell>
        </row>
        <row r="264">
          <cell r="A264" t="e">
            <v>#N/A</v>
          </cell>
        </row>
        <row r="265">
          <cell r="A265" t="e">
            <v>#N/A</v>
          </cell>
        </row>
        <row r="266">
          <cell r="A266" t="e">
            <v>#N/A</v>
          </cell>
        </row>
        <row r="267">
          <cell r="A267" t="e">
            <v>#N/A</v>
          </cell>
        </row>
        <row r="268">
          <cell r="A268" t="e">
            <v>#N/A</v>
          </cell>
        </row>
        <row r="269">
          <cell r="A269" t="e">
            <v>#N/A</v>
          </cell>
        </row>
        <row r="270">
          <cell r="A270" t="e">
            <v>#N/A</v>
          </cell>
        </row>
        <row r="271">
          <cell r="A271" t="e">
            <v>#N/A</v>
          </cell>
        </row>
        <row r="272">
          <cell r="A272" t="e">
            <v>#N/A</v>
          </cell>
        </row>
        <row r="273">
          <cell r="A273" t="e">
            <v>#N/A</v>
          </cell>
        </row>
        <row r="274">
          <cell r="A274" t="e">
            <v>#N/A</v>
          </cell>
        </row>
        <row r="275">
          <cell r="A275" t="e">
            <v>#N/A</v>
          </cell>
        </row>
        <row r="276">
          <cell r="A276" t="e">
            <v>#N/A</v>
          </cell>
        </row>
        <row r="277">
          <cell r="A277" t="e">
            <v>#N/A</v>
          </cell>
        </row>
        <row r="278">
          <cell r="A278" t="e">
            <v>#N/A</v>
          </cell>
        </row>
        <row r="279">
          <cell r="A279" t="e">
            <v>#N/A</v>
          </cell>
        </row>
        <row r="280">
          <cell r="A280" t="e">
            <v>#N/A</v>
          </cell>
        </row>
        <row r="281">
          <cell r="A281" t="e">
            <v>#N/A</v>
          </cell>
        </row>
        <row r="282">
          <cell r="A282" t="e">
            <v>#N/A</v>
          </cell>
        </row>
        <row r="283">
          <cell r="A283" t="e">
            <v>#N/A</v>
          </cell>
        </row>
        <row r="284">
          <cell r="A284" t="e">
            <v>#N/A</v>
          </cell>
        </row>
        <row r="285">
          <cell r="A285" t="e">
            <v>#N/A</v>
          </cell>
        </row>
        <row r="286">
          <cell r="A286" t="e">
            <v>#N/A</v>
          </cell>
        </row>
        <row r="287">
          <cell r="A287" t="e">
            <v>#N/A</v>
          </cell>
        </row>
        <row r="288">
          <cell r="A288" t="e">
            <v>#N/A</v>
          </cell>
        </row>
        <row r="289">
          <cell r="A289" t="e">
            <v>#N/A</v>
          </cell>
        </row>
        <row r="290">
          <cell r="A290" t="e">
            <v>#N/A</v>
          </cell>
        </row>
        <row r="291">
          <cell r="A291" t="e">
            <v>#N/A</v>
          </cell>
        </row>
        <row r="292">
          <cell r="A292" t="e">
            <v>#N/A</v>
          </cell>
        </row>
        <row r="293">
          <cell r="A293" t="e">
            <v>#N/A</v>
          </cell>
        </row>
        <row r="294">
          <cell r="A294" t="e">
            <v>#N/A</v>
          </cell>
        </row>
        <row r="295">
          <cell r="A295" t="e">
            <v>#N/A</v>
          </cell>
        </row>
        <row r="296">
          <cell r="A296" t="e">
            <v>#N/A</v>
          </cell>
        </row>
        <row r="297">
          <cell r="A297" t="e">
            <v>#N/A</v>
          </cell>
        </row>
        <row r="298">
          <cell r="A298" t="e">
            <v>#N/A</v>
          </cell>
        </row>
        <row r="299">
          <cell r="A299" t="e">
            <v>#N/A</v>
          </cell>
        </row>
        <row r="300">
          <cell r="A300" t="e">
            <v>#N/A</v>
          </cell>
        </row>
        <row r="301">
          <cell r="A301" t="e">
            <v>#N/A</v>
          </cell>
        </row>
        <row r="302">
          <cell r="A302" t="e">
            <v>#N/A</v>
          </cell>
        </row>
        <row r="303">
          <cell r="A303" t="e">
            <v>#N/A</v>
          </cell>
        </row>
        <row r="304">
          <cell r="A304" t="e">
            <v>#N/A</v>
          </cell>
        </row>
        <row r="305">
          <cell r="A305" t="e">
            <v>#N/A</v>
          </cell>
        </row>
        <row r="306">
          <cell r="A306" t="e">
            <v>#N/A</v>
          </cell>
        </row>
        <row r="307">
          <cell r="A307" t="e">
            <v>#N/A</v>
          </cell>
        </row>
        <row r="308">
          <cell r="A308" t="e">
            <v>#N/A</v>
          </cell>
        </row>
        <row r="309">
          <cell r="A309" t="e">
            <v>#N/A</v>
          </cell>
        </row>
        <row r="310">
          <cell r="A310" t="e">
            <v>#N/A</v>
          </cell>
        </row>
        <row r="311">
          <cell r="A311" t="e">
            <v>#N/A</v>
          </cell>
        </row>
        <row r="312">
          <cell r="A312" t="e">
            <v>#N/A</v>
          </cell>
        </row>
        <row r="313">
          <cell r="A313" t="e">
            <v>#N/A</v>
          </cell>
        </row>
        <row r="314">
          <cell r="A314" t="e">
            <v>#N/A</v>
          </cell>
        </row>
        <row r="315">
          <cell r="A315" t="e">
            <v>#N/A</v>
          </cell>
        </row>
        <row r="316">
          <cell r="A316" t="e">
            <v>#N/A</v>
          </cell>
        </row>
        <row r="317">
          <cell r="A317" t="e">
            <v>#N/A</v>
          </cell>
        </row>
        <row r="318">
          <cell r="A318" t="e">
            <v>#N/A</v>
          </cell>
        </row>
        <row r="319">
          <cell r="A319" t="e">
            <v>#N/A</v>
          </cell>
        </row>
        <row r="320">
          <cell r="A320" t="e">
            <v>#N/A</v>
          </cell>
        </row>
        <row r="321">
          <cell r="A321" t="e">
            <v>#N/A</v>
          </cell>
        </row>
        <row r="322">
          <cell r="A322" t="e">
            <v>#N/A</v>
          </cell>
        </row>
        <row r="323">
          <cell r="A323" t="e">
            <v>#N/A</v>
          </cell>
        </row>
        <row r="324">
          <cell r="A324" t="e">
            <v>#N/A</v>
          </cell>
        </row>
        <row r="325">
          <cell r="A325" t="e">
            <v>#N/A</v>
          </cell>
        </row>
        <row r="326">
          <cell r="A326" t="e">
            <v>#N/A</v>
          </cell>
        </row>
        <row r="327">
          <cell r="A327" t="e">
            <v>#N/A</v>
          </cell>
        </row>
        <row r="328">
          <cell r="A328" t="e">
            <v>#N/A</v>
          </cell>
        </row>
        <row r="329">
          <cell r="A329" t="e">
            <v>#N/A</v>
          </cell>
        </row>
        <row r="330">
          <cell r="A330" t="e">
            <v>#N/A</v>
          </cell>
        </row>
        <row r="331">
          <cell r="A331" t="e">
            <v>#N/A</v>
          </cell>
        </row>
        <row r="332">
          <cell r="A332" t="e">
            <v>#N/A</v>
          </cell>
        </row>
        <row r="333">
          <cell r="A333" t="e">
            <v>#N/A</v>
          </cell>
        </row>
        <row r="334">
          <cell r="A334" t="e">
            <v>#N/A</v>
          </cell>
        </row>
        <row r="335">
          <cell r="A335" t="e">
            <v>#N/A</v>
          </cell>
        </row>
        <row r="336">
          <cell r="A336" t="e">
            <v>#N/A</v>
          </cell>
        </row>
        <row r="337">
          <cell r="A337" t="e">
            <v>#N/A</v>
          </cell>
        </row>
        <row r="338">
          <cell r="A338" t="e">
            <v>#N/A</v>
          </cell>
        </row>
        <row r="339">
          <cell r="A339" t="e">
            <v>#N/A</v>
          </cell>
        </row>
        <row r="340">
          <cell r="A340" t="e">
            <v>#N/A</v>
          </cell>
        </row>
        <row r="341">
          <cell r="A341" t="e">
            <v>#N/A</v>
          </cell>
        </row>
        <row r="342">
          <cell r="A342" t="e">
            <v>#N/A</v>
          </cell>
        </row>
        <row r="343">
          <cell r="A343" t="e">
            <v>#N/A</v>
          </cell>
        </row>
        <row r="344">
          <cell r="A344" t="e">
            <v>#N/A</v>
          </cell>
        </row>
        <row r="345">
          <cell r="A345" t="e">
            <v>#N/A</v>
          </cell>
        </row>
        <row r="346">
          <cell r="A346" t="e">
            <v>#N/A</v>
          </cell>
        </row>
        <row r="347">
          <cell r="A347" t="e">
            <v>#N/A</v>
          </cell>
        </row>
        <row r="348">
          <cell r="A348" t="e">
            <v>#N/A</v>
          </cell>
        </row>
        <row r="349">
          <cell r="A349" t="e">
            <v>#N/A</v>
          </cell>
        </row>
        <row r="350">
          <cell r="A350" t="e">
            <v>#N/A</v>
          </cell>
        </row>
        <row r="351">
          <cell r="A351" t="e">
            <v>#N/A</v>
          </cell>
        </row>
        <row r="352">
          <cell r="A352" t="e">
            <v>#N/A</v>
          </cell>
        </row>
        <row r="353">
          <cell r="A353" t="e">
            <v>#N/A</v>
          </cell>
        </row>
        <row r="354">
          <cell r="A354" t="e">
            <v>#N/A</v>
          </cell>
        </row>
        <row r="355">
          <cell r="A355" t="e">
            <v>#N/A</v>
          </cell>
        </row>
        <row r="356">
          <cell r="A356" t="e">
            <v>#N/A</v>
          </cell>
        </row>
        <row r="357">
          <cell r="A357" t="e">
            <v>#N/A</v>
          </cell>
        </row>
        <row r="358">
          <cell r="A358" t="e">
            <v>#N/A</v>
          </cell>
        </row>
        <row r="359">
          <cell r="A359" t="e">
            <v>#N/A</v>
          </cell>
        </row>
        <row r="360">
          <cell r="A360" t="e">
            <v>#N/A</v>
          </cell>
        </row>
        <row r="361">
          <cell r="A361" t="e">
            <v>#N/A</v>
          </cell>
        </row>
        <row r="362">
          <cell r="A362" t="e">
            <v>#N/A</v>
          </cell>
        </row>
        <row r="363">
          <cell r="A363" t="e">
            <v>#N/A</v>
          </cell>
        </row>
        <row r="364">
          <cell r="A364" t="e">
            <v>#N/A</v>
          </cell>
        </row>
        <row r="365">
          <cell r="A365" t="e">
            <v>#N/A</v>
          </cell>
        </row>
        <row r="366">
          <cell r="A366" t="e">
            <v>#N/A</v>
          </cell>
        </row>
        <row r="367">
          <cell r="A367" t="e">
            <v>#N/A</v>
          </cell>
        </row>
        <row r="368">
          <cell r="A368" t="e">
            <v>#N/A</v>
          </cell>
        </row>
        <row r="369">
          <cell r="A369" t="e">
            <v>#N/A</v>
          </cell>
        </row>
        <row r="370">
          <cell r="A370" t="e">
            <v>#N/A</v>
          </cell>
        </row>
        <row r="371">
          <cell r="A371" t="e">
            <v>#N/A</v>
          </cell>
        </row>
        <row r="372">
          <cell r="A372" t="e">
            <v>#N/A</v>
          </cell>
        </row>
        <row r="373">
          <cell r="A373" t="e">
            <v>#N/A</v>
          </cell>
        </row>
        <row r="374">
          <cell r="A374" t="e">
            <v>#N/A</v>
          </cell>
        </row>
        <row r="375">
          <cell r="A375" t="e">
            <v>#N/A</v>
          </cell>
        </row>
        <row r="376">
          <cell r="A376" t="e">
            <v>#N/A</v>
          </cell>
        </row>
        <row r="377">
          <cell r="A377" t="e">
            <v>#N/A</v>
          </cell>
        </row>
        <row r="378">
          <cell r="A378" t="e">
            <v>#N/A</v>
          </cell>
        </row>
        <row r="379">
          <cell r="A379" t="e">
            <v>#N/A</v>
          </cell>
        </row>
        <row r="380">
          <cell r="A380" t="e">
            <v>#N/A</v>
          </cell>
        </row>
        <row r="381">
          <cell r="A381" t="e">
            <v>#N/A</v>
          </cell>
        </row>
        <row r="382">
          <cell r="A382" t="e">
            <v>#N/A</v>
          </cell>
        </row>
        <row r="383">
          <cell r="A383" t="e">
            <v>#N/A</v>
          </cell>
        </row>
        <row r="384">
          <cell r="A384" t="e">
            <v>#N/A</v>
          </cell>
        </row>
        <row r="385">
          <cell r="A385" t="e">
            <v>#N/A</v>
          </cell>
        </row>
        <row r="386">
          <cell r="A386" t="e">
            <v>#N/A</v>
          </cell>
        </row>
        <row r="387">
          <cell r="A387" t="e">
            <v>#N/A</v>
          </cell>
        </row>
        <row r="388">
          <cell r="A388" t="e">
            <v>#N/A</v>
          </cell>
        </row>
        <row r="389">
          <cell r="A389" t="e">
            <v>#N/A</v>
          </cell>
        </row>
        <row r="390">
          <cell r="A390" t="e">
            <v>#N/A</v>
          </cell>
        </row>
        <row r="391">
          <cell r="A391" t="e">
            <v>#N/A</v>
          </cell>
        </row>
        <row r="392">
          <cell r="A392" t="e">
            <v>#N/A</v>
          </cell>
        </row>
        <row r="393">
          <cell r="A393" t="e">
            <v>#N/A</v>
          </cell>
        </row>
        <row r="394">
          <cell r="A394" t="e">
            <v>#N/A</v>
          </cell>
        </row>
        <row r="395">
          <cell r="A395" t="e">
            <v>#N/A</v>
          </cell>
        </row>
        <row r="396">
          <cell r="A396" t="e">
            <v>#N/A</v>
          </cell>
        </row>
        <row r="397">
          <cell r="A397" t="e">
            <v>#N/A</v>
          </cell>
        </row>
        <row r="398">
          <cell r="A398" t="e">
            <v>#N/A</v>
          </cell>
        </row>
        <row r="399">
          <cell r="A399" t="e">
            <v>#N/A</v>
          </cell>
        </row>
        <row r="400">
          <cell r="A400" t="e">
            <v>#N/A</v>
          </cell>
        </row>
        <row r="401">
          <cell r="A401" t="e">
            <v>#N/A</v>
          </cell>
        </row>
        <row r="402">
          <cell r="A402" t="e">
            <v>#N/A</v>
          </cell>
        </row>
        <row r="403">
          <cell r="A403" t="e">
            <v>#N/A</v>
          </cell>
        </row>
        <row r="404">
          <cell r="A404" t="e">
            <v>#N/A</v>
          </cell>
        </row>
        <row r="405">
          <cell r="A405" t="e">
            <v>#N/A</v>
          </cell>
        </row>
        <row r="406">
          <cell r="A406" t="e">
            <v>#N/A</v>
          </cell>
        </row>
        <row r="407">
          <cell r="A407" t="e">
            <v>#N/A</v>
          </cell>
        </row>
        <row r="408">
          <cell r="A408" t="e">
            <v>#N/A</v>
          </cell>
        </row>
        <row r="409">
          <cell r="A409" t="e">
            <v>#N/A</v>
          </cell>
        </row>
        <row r="410">
          <cell r="A410" t="e">
            <v>#N/A</v>
          </cell>
        </row>
        <row r="411">
          <cell r="A411" t="e">
            <v>#N/A</v>
          </cell>
        </row>
        <row r="412">
          <cell r="A412" t="e">
            <v>#N/A</v>
          </cell>
        </row>
        <row r="413">
          <cell r="A413" t="e">
            <v>#N/A</v>
          </cell>
        </row>
        <row r="414">
          <cell r="A414" t="e">
            <v>#N/A</v>
          </cell>
        </row>
        <row r="415">
          <cell r="A415" t="e">
            <v>#N/A</v>
          </cell>
        </row>
        <row r="416">
          <cell r="A416" t="e">
            <v>#N/A</v>
          </cell>
        </row>
        <row r="417">
          <cell r="A417" t="e">
            <v>#N/A</v>
          </cell>
        </row>
        <row r="418">
          <cell r="A418" t="e">
            <v>#N/A</v>
          </cell>
        </row>
        <row r="419">
          <cell r="A419" t="e">
            <v>#N/A</v>
          </cell>
        </row>
        <row r="420">
          <cell r="A420" t="e">
            <v>#N/A</v>
          </cell>
        </row>
        <row r="421">
          <cell r="A421" t="e">
            <v>#N/A</v>
          </cell>
        </row>
        <row r="422">
          <cell r="A422" t="e">
            <v>#N/A</v>
          </cell>
        </row>
        <row r="423">
          <cell r="A423" t="e">
            <v>#N/A</v>
          </cell>
        </row>
        <row r="424">
          <cell r="A424" t="e">
            <v>#N/A</v>
          </cell>
        </row>
        <row r="425">
          <cell r="A425" t="e">
            <v>#N/A</v>
          </cell>
        </row>
        <row r="426">
          <cell r="A426" t="e">
            <v>#N/A</v>
          </cell>
        </row>
        <row r="427">
          <cell r="A427" t="e">
            <v>#N/A</v>
          </cell>
        </row>
        <row r="428">
          <cell r="A428" t="e">
            <v>#N/A</v>
          </cell>
        </row>
        <row r="429">
          <cell r="A429" t="e">
            <v>#N/A</v>
          </cell>
        </row>
        <row r="430">
          <cell r="A430" t="e">
            <v>#N/A</v>
          </cell>
        </row>
        <row r="431">
          <cell r="A431" t="e">
            <v>#N/A</v>
          </cell>
        </row>
        <row r="432">
          <cell r="A432" t="e">
            <v>#N/A</v>
          </cell>
        </row>
        <row r="433">
          <cell r="A433" t="e">
            <v>#N/A</v>
          </cell>
        </row>
        <row r="434">
          <cell r="A434" t="e">
            <v>#N/A</v>
          </cell>
        </row>
        <row r="435">
          <cell r="A435" t="e">
            <v>#N/A</v>
          </cell>
        </row>
        <row r="436">
          <cell r="A436" t="e">
            <v>#N/A</v>
          </cell>
        </row>
        <row r="437">
          <cell r="A437" t="e">
            <v>#N/A</v>
          </cell>
        </row>
        <row r="438">
          <cell r="A438" t="e">
            <v>#N/A</v>
          </cell>
        </row>
        <row r="439">
          <cell r="A439" t="e">
            <v>#N/A</v>
          </cell>
        </row>
        <row r="440">
          <cell r="A440" t="e">
            <v>#N/A</v>
          </cell>
        </row>
        <row r="441">
          <cell r="A441" t="e">
            <v>#N/A</v>
          </cell>
        </row>
        <row r="442">
          <cell r="A442" t="e">
            <v>#N/A</v>
          </cell>
        </row>
        <row r="443">
          <cell r="A443" t="e">
            <v>#N/A</v>
          </cell>
        </row>
        <row r="444">
          <cell r="A444" t="e">
            <v>#N/A</v>
          </cell>
        </row>
        <row r="445">
          <cell r="A445" t="e">
            <v>#N/A</v>
          </cell>
        </row>
        <row r="446">
          <cell r="A446" t="e">
            <v>#N/A</v>
          </cell>
        </row>
        <row r="447">
          <cell r="A447" t="e">
            <v>#N/A</v>
          </cell>
        </row>
        <row r="448">
          <cell r="A448" t="e">
            <v>#N/A</v>
          </cell>
        </row>
        <row r="449">
          <cell r="A449" t="e">
            <v>#N/A</v>
          </cell>
        </row>
        <row r="450">
          <cell r="A450" t="e">
            <v>#N/A</v>
          </cell>
        </row>
        <row r="451">
          <cell r="A451" t="e">
            <v>#N/A</v>
          </cell>
        </row>
        <row r="452">
          <cell r="A452" t="e">
            <v>#N/A</v>
          </cell>
        </row>
        <row r="453">
          <cell r="A453" t="e">
            <v>#N/A</v>
          </cell>
        </row>
        <row r="454">
          <cell r="A454" t="e">
            <v>#N/A</v>
          </cell>
        </row>
        <row r="455">
          <cell r="A455" t="e">
            <v>#N/A</v>
          </cell>
        </row>
        <row r="456">
          <cell r="A456" t="e">
            <v>#N/A</v>
          </cell>
        </row>
        <row r="457">
          <cell r="A457" t="e">
            <v>#N/A</v>
          </cell>
        </row>
        <row r="458">
          <cell r="A458" t="e">
            <v>#N/A</v>
          </cell>
        </row>
        <row r="459">
          <cell r="A459" t="e">
            <v>#N/A</v>
          </cell>
        </row>
        <row r="460">
          <cell r="A460" t="e">
            <v>#N/A</v>
          </cell>
        </row>
        <row r="461">
          <cell r="A461" t="e">
            <v>#N/A</v>
          </cell>
        </row>
        <row r="462">
          <cell r="A462" t="e">
            <v>#N/A</v>
          </cell>
        </row>
        <row r="463">
          <cell r="A463" t="e">
            <v>#N/A</v>
          </cell>
        </row>
        <row r="464">
          <cell r="A464" t="e">
            <v>#N/A</v>
          </cell>
        </row>
        <row r="465">
          <cell r="A465" t="e">
            <v>#N/A</v>
          </cell>
        </row>
        <row r="466">
          <cell r="A466" t="e">
            <v>#N/A</v>
          </cell>
        </row>
        <row r="467">
          <cell r="A467" t="e">
            <v>#N/A</v>
          </cell>
        </row>
        <row r="468">
          <cell r="A468" t="e">
            <v>#N/A</v>
          </cell>
        </row>
        <row r="469">
          <cell r="A469" t="e">
            <v>#N/A</v>
          </cell>
        </row>
        <row r="470">
          <cell r="A470" t="e">
            <v>#N/A</v>
          </cell>
        </row>
        <row r="471">
          <cell r="A471" t="e">
            <v>#N/A</v>
          </cell>
        </row>
        <row r="472">
          <cell r="A472" t="e">
            <v>#N/A</v>
          </cell>
        </row>
        <row r="473">
          <cell r="A473" t="e">
            <v>#N/A</v>
          </cell>
        </row>
        <row r="474">
          <cell r="A474" t="e">
            <v>#N/A</v>
          </cell>
        </row>
        <row r="475">
          <cell r="A475" t="e">
            <v>#N/A</v>
          </cell>
        </row>
        <row r="476">
          <cell r="A476" t="e">
            <v>#N/A</v>
          </cell>
        </row>
        <row r="477">
          <cell r="A477" t="e">
            <v>#N/A</v>
          </cell>
        </row>
        <row r="478">
          <cell r="A478" t="e">
            <v>#N/A</v>
          </cell>
        </row>
        <row r="479">
          <cell r="A479" t="e">
            <v>#N/A</v>
          </cell>
        </row>
        <row r="480">
          <cell r="A480" t="e">
            <v>#N/A</v>
          </cell>
        </row>
        <row r="481">
          <cell r="A481" t="e">
            <v>#N/A</v>
          </cell>
        </row>
        <row r="482">
          <cell r="A482" t="e">
            <v>#N/A</v>
          </cell>
        </row>
        <row r="483">
          <cell r="A483" t="e">
            <v>#N/A</v>
          </cell>
        </row>
        <row r="484">
          <cell r="A484" t="e">
            <v>#N/A</v>
          </cell>
        </row>
        <row r="485">
          <cell r="A485" t="e">
            <v>#N/A</v>
          </cell>
        </row>
        <row r="486">
          <cell r="A486" t="e">
            <v>#N/A</v>
          </cell>
        </row>
        <row r="487">
          <cell r="A487" t="e">
            <v>#N/A</v>
          </cell>
        </row>
        <row r="488">
          <cell r="A488" t="e">
            <v>#N/A</v>
          </cell>
        </row>
        <row r="489">
          <cell r="A489" t="e">
            <v>#N/A</v>
          </cell>
        </row>
        <row r="490">
          <cell r="A490" t="e">
            <v>#N/A</v>
          </cell>
        </row>
        <row r="491">
          <cell r="A491" t="e">
            <v>#N/A</v>
          </cell>
        </row>
        <row r="492">
          <cell r="A492" t="e">
            <v>#N/A</v>
          </cell>
        </row>
        <row r="493">
          <cell r="A493" t="e">
            <v>#N/A</v>
          </cell>
        </row>
        <row r="494">
          <cell r="A494" t="e">
            <v>#N/A</v>
          </cell>
        </row>
        <row r="495">
          <cell r="A495" t="e">
            <v>#N/A</v>
          </cell>
        </row>
        <row r="496">
          <cell r="A496" t="e">
            <v>#N/A</v>
          </cell>
        </row>
        <row r="497">
          <cell r="A497" t="e">
            <v>#N/A</v>
          </cell>
        </row>
        <row r="498">
          <cell r="A498" t="e">
            <v>#N/A</v>
          </cell>
        </row>
        <row r="499">
          <cell r="A499" t="e">
            <v>#N/A</v>
          </cell>
        </row>
        <row r="500">
          <cell r="A500" t="e">
            <v>#N/A</v>
          </cell>
        </row>
        <row r="501">
          <cell r="A501" t="e">
            <v>#N/A</v>
          </cell>
        </row>
        <row r="502">
          <cell r="A502" t="e">
            <v>#N/A</v>
          </cell>
        </row>
        <row r="503">
          <cell r="A503" t="e">
            <v>#N/A</v>
          </cell>
        </row>
        <row r="504">
          <cell r="A504" t="e">
            <v>#N/A</v>
          </cell>
        </row>
        <row r="505">
          <cell r="A505" t="e">
            <v>#N/A</v>
          </cell>
        </row>
        <row r="506">
          <cell r="A506" t="e">
            <v>#N/A</v>
          </cell>
        </row>
        <row r="507">
          <cell r="A507" t="e">
            <v>#N/A</v>
          </cell>
        </row>
        <row r="508">
          <cell r="A508" t="e">
            <v>#N/A</v>
          </cell>
        </row>
        <row r="509">
          <cell r="A509" t="e">
            <v>#N/A</v>
          </cell>
        </row>
        <row r="510">
          <cell r="A510" t="e">
            <v>#N/A</v>
          </cell>
        </row>
        <row r="511">
          <cell r="A511" t="e">
            <v>#N/A</v>
          </cell>
        </row>
        <row r="512">
          <cell r="A512" t="e">
            <v>#N/A</v>
          </cell>
        </row>
        <row r="513">
          <cell r="A513" t="e">
            <v>#N/A</v>
          </cell>
        </row>
        <row r="514">
          <cell r="A514" t="e">
            <v>#N/A</v>
          </cell>
        </row>
        <row r="515">
          <cell r="A515" t="e">
            <v>#N/A</v>
          </cell>
        </row>
        <row r="516">
          <cell r="A516" t="e">
            <v>#N/A</v>
          </cell>
        </row>
        <row r="517">
          <cell r="A517" t="e">
            <v>#N/A</v>
          </cell>
        </row>
        <row r="518">
          <cell r="A518" t="e">
            <v>#N/A</v>
          </cell>
        </row>
        <row r="519">
          <cell r="A519" t="e">
            <v>#N/A</v>
          </cell>
        </row>
        <row r="520">
          <cell r="A520" t="e">
            <v>#N/A</v>
          </cell>
        </row>
        <row r="521">
          <cell r="A521" t="e">
            <v>#N/A</v>
          </cell>
        </row>
        <row r="522">
          <cell r="A522" t="e">
            <v>#N/A</v>
          </cell>
        </row>
        <row r="523">
          <cell r="A523" t="e">
            <v>#N/A</v>
          </cell>
        </row>
        <row r="524">
          <cell r="A524" t="e">
            <v>#N/A</v>
          </cell>
        </row>
      </sheetData>
      <sheetData sheetId="2"/>
      <sheetData sheetId="3"/>
      <sheetData sheetId="4"/>
      <sheetData sheetId="5"/>
      <sheetData sheetId="6"/>
      <sheetData sheetId="7"/>
      <sheetData sheetId="8"/>
      <sheetData sheetId="9">
        <row r="1">
          <cell r="A1" t="str">
            <v>Lookup</v>
          </cell>
          <cell r="K1" t="str">
            <v>Most Current Survey Net Revenue</v>
          </cell>
        </row>
        <row r="2">
          <cell r="A2">
            <v>1</v>
          </cell>
        </row>
        <row r="3">
          <cell r="A3">
            <v>2</v>
          </cell>
        </row>
        <row r="4">
          <cell r="A4">
            <v>3</v>
          </cell>
        </row>
        <row r="5">
          <cell r="A5">
            <v>4</v>
          </cell>
        </row>
        <row r="6">
          <cell r="A6">
            <v>5</v>
          </cell>
        </row>
        <row r="7">
          <cell r="A7">
            <v>6</v>
          </cell>
        </row>
        <row r="8">
          <cell r="A8">
            <v>7</v>
          </cell>
        </row>
        <row r="9">
          <cell r="A9">
            <v>8</v>
          </cell>
        </row>
        <row r="10">
          <cell r="A10">
            <v>9</v>
          </cell>
        </row>
        <row r="11">
          <cell r="A11">
            <v>10</v>
          </cell>
        </row>
        <row r="12">
          <cell r="A12">
            <v>11</v>
          </cell>
        </row>
        <row r="13">
          <cell r="A13">
            <v>12</v>
          </cell>
        </row>
        <row r="14">
          <cell r="A14">
            <v>13</v>
          </cell>
        </row>
        <row r="15">
          <cell r="A15">
            <v>14</v>
          </cell>
        </row>
        <row r="16">
          <cell r="A16">
            <v>15</v>
          </cell>
        </row>
        <row r="17">
          <cell r="A17">
            <v>16</v>
          </cell>
        </row>
        <row r="18">
          <cell r="A18">
            <v>17</v>
          </cell>
        </row>
        <row r="19">
          <cell r="A19">
            <v>18</v>
          </cell>
        </row>
        <row r="20">
          <cell r="A20">
            <v>19</v>
          </cell>
        </row>
        <row r="21">
          <cell r="A21">
            <v>20</v>
          </cell>
        </row>
        <row r="22">
          <cell r="A22">
            <v>21</v>
          </cell>
        </row>
        <row r="23">
          <cell r="A23">
            <v>22</v>
          </cell>
        </row>
        <row r="24">
          <cell r="A24">
            <v>23</v>
          </cell>
        </row>
        <row r="25">
          <cell r="A25">
            <v>24</v>
          </cell>
        </row>
        <row r="26">
          <cell r="A26">
            <v>25</v>
          </cell>
        </row>
        <row r="27">
          <cell r="A27">
            <v>26</v>
          </cell>
        </row>
        <row r="28">
          <cell r="A28">
            <v>27</v>
          </cell>
        </row>
        <row r="29">
          <cell r="A29">
            <v>28</v>
          </cell>
        </row>
        <row r="30">
          <cell r="A30">
            <v>29</v>
          </cell>
        </row>
        <row r="31">
          <cell r="A31">
            <v>30</v>
          </cell>
        </row>
        <row r="32">
          <cell r="A32">
            <v>31</v>
          </cell>
        </row>
        <row r="33">
          <cell r="A33">
            <v>32</v>
          </cell>
        </row>
        <row r="34">
          <cell r="A34">
            <v>33</v>
          </cell>
        </row>
        <row r="35">
          <cell r="A35">
            <v>34</v>
          </cell>
        </row>
        <row r="36">
          <cell r="A36">
            <v>35</v>
          </cell>
        </row>
        <row r="37">
          <cell r="A37">
            <v>36</v>
          </cell>
        </row>
        <row r="38">
          <cell r="A38">
            <v>37</v>
          </cell>
        </row>
        <row r="39">
          <cell r="A39">
            <v>38</v>
          </cell>
        </row>
        <row r="40">
          <cell r="A40">
            <v>39</v>
          </cell>
        </row>
        <row r="41">
          <cell r="A41">
            <v>40</v>
          </cell>
        </row>
        <row r="42">
          <cell r="A42">
            <v>41</v>
          </cell>
        </row>
        <row r="43">
          <cell r="A43">
            <v>42</v>
          </cell>
        </row>
        <row r="44">
          <cell r="A44">
            <v>43</v>
          </cell>
        </row>
        <row r="45">
          <cell r="A45">
            <v>44</v>
          </cell>
        </row>
        <row r="46">
          <cell r="A46">
            <v>45</v>
          </cell>
        </row>
        <row r="47">
          <cell r="A47">
            <v>46</v>
          </cell>
        </row>
        <row r="48">
          <cell r="A48">
            <v>47</v>
          </cell>
        </row>
        <row r="49">
          <cell r="A49">
            <v>48</v>
          </cell>
        </row>
        <row r="50">
          <cell r="A50">
            <v>49</v>
          </cell>
        </row>
        <row r="51">
          <cell r="A51">
            <v>50</v>
          </cell>
        </row>
        <row r="52">
          <cell r="A52">
            <v>51</v>
          </cell>
        </row>
        <row r="53">
          <cell r="A53">
            <v>52</v>
          </cell>
        </row>
        <row r="54">
          <cell r="A54">
            <v>53</v>
          </cell>
        </row>
        <row r="55">
          <cell r="A55">
            <v>54</v>
          </cell>
        </row>
        <row r="56">
          <cell r="A56">
            <v>55</v>
          </cell>
        </row>
        <row r="57">
          <cell r="A57">
            <v>56</v>
          </cell>
        </row>
      </sheetData>
      <sheetData sheetId="10">
        <row r="25">
          <cell r="Y25">
            <v>0</v>
          </cell>
          <cell r="AH25" t="str">
            <v>Data Not Found</v>
          </cell>
          <cell r="AI25" t="str">
            <v>Data Not Found</v>
          </cell>
          <cell r="AJ25" t="str">
            <v>Data Not Found</v>
          </cell>
        </row>
      </sheetData>
      <sheetData sheetId="11"/>
      <sheetData sheetId="12">
        <row r="2">
          <cell r="AA2" t="str">
            <v>Chair</v>
          </cell>
          <cell r="AF2" t="str">
            <v>year</v>
          </cell>
          <cell r="BG2" t="str">
            <v>American Society Of Clinical Oncology
Inc</v>
          </cell>
        </row>
        <row r="75">
          <cell r="B75">
            <v>2022</v>
          </cell>
          <cell r="C75">
            <v>2022</v>
          </cell>
          <cell r="D75">
            <v>2022</v>
          </cell>
          <cell r="E75">
            <v>2022</v>
          </cell>
          <cell r="F75">
            <v>2022</v>
          </cell>
          <cell r="G75">
            <v>2022</v>
          </cell>
          <cell r="H75">
            <v>2022</v>
          </cell>
          <cell r="I75">
            <v>2022</v>
          </cell>
          <cell r="J75">
            <v>2022</v>
          </cell>
          <cell r="K75">
            <v>2022</v>
          </cell>
        </row>
        <row r="82">
          <cell r="B82" t="str">
            <v>Director</v>
          </cell>
          <cell r="C82" t="str">
            <v>Chair</v>
          </cell>
          <cell r="D82" t="str">
            <v>Chair</v>
          </cell>
          <cell r="E82" t="str">
            <v>President</v>
          </cell>
          <cell r="F82" t="str">
            <v>Executive Director</v>
          </cell>
          <cell r="G82" t="str">
            <v>Chair</v>
          </cell>
          <cell r="H82" t="str">
            <v>Chair</v>
          </cell>
          <cell r="I82" t="str">
            <v>Ceo</v>
          </cell>
          <cell r="J82" t="str">
            <v>Chair</v>
          </cell>
          <cell r="K82" t="str">
            <v>Ceo</v>
          </cell>
        </row>
      </sheetData>
      <sheetData sheetId="13"/>
      <sheetData sheetId="14">
        <row r="2">
          <cell r="B2" t="str">
            <v>[Client Name]</v>
          </cell>
        </row>
        <row r="13">
          <cell r="B13">
            <v>45292</v>
          </cell>
        </row>
        <row r="14">
          <cell r="B14">
            <v>0.03</v>
          </cell>
        </row>
        <row r="15">
          <cell r="B15">
            <v>0.04</v>
          </cell>
        </row>
        <row r="19">
          <cell r="B19">
            <v>5</v>
          </cell>
        </row>
        <row r="20">
          <cell r="B20">
            <v>5</v>
          </cell>
        </row>
        <row r="21">
          <cell r="B21">
            <v>5</v>
          </cell>
        </row>
        <row r="22">
          <cell r="B22">
            <v>10</v>
          </cell>
        </row>
      </sheetData>
    </sheetDataSet>
  </externalBook>
</externalLink>
</file>

<file path=xl/persons/person.xml><?xml version="1.0" encoding="utf-8"?>
<personList xmlns="http://schemas.microsoft.com/office/spreadsheetml/2018/threadedcomments" xmlns:x="http://schemas.openxmlformats.org/spreadsheetml/2006/main">
  <person displayName="James Ruiz" id="{404FAC3A-EABB-44D0-9683-3ADE339D070E}" userId="S::jamesruiz@c3nonprofitconsulting.com::f78b09c1-228f-4c7d-918b-733f0aebc6f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3-19T15:37:40.01" personId="{404FAC3A-EABB-44D0-9683-3ADE339D070E}" id="{325EFB19-7CD5-488D-BFB1-98451190B641}">
    <text>Create a template tab for PFs</text>
  </threadedComment>
  <threadedComment ref="F7" dT="2024-03-19T15:32:24.43" personId="{404FAC3A-EABB-44D0-9683-3ADE339D070E}" id="{6E014AC2-1157-432C-BDCD-DB4DBDC7EB7B}">
    <text>Display city and state seprately</text>
  </threadedComment>
  <threadedComment ref="J7" dT="2024-03-19T15:42:47.56" personId="{404FAC3A-EABB-44D0-9683-3ADE339D070E}" id="{67936BB6-47DB-4F2C-B060-2B0CF42F1FA6}">
    <text>No decimal points.</text>
  </threadedComment>
  <threadedComment ref="AT7" dT="2024-03-19T15:27:57.87" personId="{404FAC3A-EABB-44D0-9683-3ADE339D070E}" id="{710E27F8-DAC7-4699-89D2-31FAB6586293}">
    <text>This should be the client output</text>
  </threadedComment>
  <threadedComment ref="AV7" dT="2024-03-19T15:30:01.75" personId="{404FAC3A-EABB-44D0-9683-3ADE339D070E}" id="{A7EFF909-FD3B-4B90-8B83-3A2C8367C91B}">
    <text>Don't show for client output - we need it but hide it.</text>
  </threadedComment>
  <threadedComment ref="AX7" dT="2024-03-19T15:30:46.47" personId="{404FAC3A-EABB-44D0-9683-3ADE339D070E}" id="{E212BC8B-E795-4508-B29C-F9E09B70D983}">
    <text>Make this table look like the C3 990 Analysis output</text>
  </threadedComment>
  <threadedComment ref="D8" dT="2024-03-19T15:34:05.21" personId="{404FAC3A-EABB-44D0-9683-3ADE339D070E}" id="{5BB42FD8-D281-4415-947D-89AB4C7D4FC0}">
    <text>Include sort function for this table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086D1-090E-4BE6-8B88-85FDE4C3376F}">
  <sheetPr codeName="Sheet5">
    <tabColor rgb="FF00B0F0"/>
  </sheetPr>
  <dimension ref="A1:BJ65"/>
  <sheetViews>
    <sheetView tabSelected="1" topLeftCell="D1" zoomScale="60" zoomScaleNormal="60" workbookViewId="0">
      <selection activeCell="D9" sqref="D9"/>
    </sheetView>
  </sheetViews>
  <sheetFormatPr defaultColWidth="7.2109375" defaultRowHeight="12.5" outlineLevelCol="1" x14ac:dyDescent="0.25"/>
  <cols>
    <col min="1" max="1" width="6.140625" style="1" hidden="1" customWidth="1"/>
    <col min="2" max="2" width="7.2109375" style="2" hidden="1" customWidth="1"/>
    <col min="3" max="3" width="13.2109375" style="1" hidden="1" customWidth="1"/>
    <col min="4" max="4" width="37.85546875" style="1" customWidth="1"/>
    <col min="5" max="5" width="12.42578125" style="1" customWidth="1"/>
    <col min="6" max="6" width="13.5" style="1" customWidth="1"/>
    <col min="7" max="7" width="8.28515625" style="1" customWidth="1" outlineLevel="1"/>
    <col min="8" max="8" width="8.28515625" style="1" customWidth="1"/>
    <col min="9" max="9" width="9.2109375" style="1" hidden="1" customWidth="1" outlineLevel="1"/>
    <col min="10" max="10" width="12.78515625" style="1" customWidth="1" collapsed="1"/>
    <col min="11" max="11" width="22" style="1" customWidth="1"/>
    <col min="12" max="12" width="26.85546875" style="1" customWidth="1"/>
    <col min="13" max="14" width="9.2109375" style="1" customWidth="1"/>
    <col min="15" max="15" width="9.85546875" style="1" customWidth="1"/>
    <col min="16" max="17" width="9.2109375" style="1" customWidth="1"/>
    <col min="18" max="18" width="9.85546875" style="1" customWidth="1"/>
    <col min="19" max="19" width="12.0703125" style="1" customWidth="1"/>
    <col min="20" max="21" width="9.2109375" style="1" customWidth="1"/>
    <col min="22" max="28" width="7.2109375" style="1" customWidth="1"/>
    <col min="29" max="29" width="7.2109375" style="1"/>
    <col min="30" max="30" width="7.2109375" style="2" customWidth="1" outlineLevel="1"/>
    <col min="31" max="32" width="7.2109375" style="1"/>
    <col min="33" max="42" width="7.2109375" style="1" customWidth="1" outlineLevel="1"/>
    <col min="43" max="45" width="7.2109375" style="1"/>
    <col min="46" max="46" width="21.78515625" style="1" customWidth="1"/>
    <col min="47" max="47" width="9.640625" style="1" customWidth="1"/>
    <col min="48" max="49" width="7.85546875" style="1" customWidth="1"/>
    <col min="50" max="50" width="9" style="1" customWidth="1"/>
    <col min="51" max="51" width="7.640625" style="1" customWidth="1"/>
    <col min="52" max="52" width="13.78515625" style="1" customWidth="1"/>
    <col min="53" max="53" width="18.0703125" style="1" customWidth="1"/>
    <col min="54" max="54" width="9.85546875" style="1" customWidth="1"/>
    <col min="55" max="57" width="7.28515625" style="1" customWidth="1"/>
    <col min="58" max="58" width="7.85546875" style="1" customWidth="1"/>
    <col min="59" max="62" width="7.28515625" style="1" customWidth="1"/>
    <col min="63" max="16384" width="7.2109375" style="1"/>
  </cols>
  <sheetData>
    <row r="1" spans="1:62" x14ac:dyDescent="0.25">
      <c r="H1" s="3" t="s">
        <v>0</v>
      </c>
    </row>
    <row r="2" spans="1:62" ht="13" x14ac:dyDescent="0.3">
      <c r="A2" s="1" t="s">
        <v>1</v>
      </c>
      <c r="B2" s="4"/>
      <c r="D2" s="5" t="s">
        <v>2</v>
      </c>
      <c r="E2" s="5"/>
      <c r="F2" s="6" t="s">
        <v>3</v>
      </c>
      <c r="G2" s="7"/>
      <c r="H2" s="3" t="s">
        <v>3</v>
      </c>
      <c r="I2" s="7" t="s">
        <v>4</v>
      </c>
      <c r="J2" s="7" t="s">
        <v>5</v>
      </c>
      <c r="K2" s="7"/>
      <c r="L2" s="7"/>
      <c r="M2" s="8" t="s">
        <v>6</v>
      </c>
      <c r="N2" s="7"/>
      <c r="O2" s="7" t="s">
        <v>7</v>
      </c>
      <c r="P2" s="7"/>
      <c r="Q2" s="7"/>
      <c r="R2" s="7"/>
      <c r="S2" s="7"/>
      <c r="T2" s="7"/>
      <c r="U2" s="7"/>
      <c r="AD2" s="4" t="s">
        <v>8</v>
      </c>
      <c r="AF2" s="9" t="s">
        <v>9</v>
      </c>
      <c r="AG2" s="9"/>
      <c r="AH2" s="9"/>
      <c r="AI2" s="9"/>
      <c r="AJ2" s="9"/>
      <c r="AK2" s="9"/>
      <c r="AL2" s="9"/>
      <c r="AM2" s="9"/>
      <c r="AN2" s="9"/>
      <c r="AO2" s="9"/>
      <c r="AP2" s="9"/>
      <c r="AQ2" s="10"/>
      <c r="AR2" s="10"/>
    </row>
    <row r="3" spans="1:62" ht="18" x14ac:dyDescent="0.4">
      <c r="B3" s="4" t="s">
        <v>8</v>
      </c>
      <c r="D3" s="11" t="str">
        <f>ClientName</f>
        <v>[Client Name]</v>
      </c>
      <c r="E3" s="11"/>
      <c r="F3" s="11"/>
      <c r="AD3" s="4" t="s">
        <v>10</v>
      </c>
      <c r="AT3" s="11" t="str">
        <f>ClientName</f>
        <v>[Client Name]</v>
      </c>
      <c r="AU3" s="11"/>
    </row>
    <row r="4" spans="1:62" ht="18" x14ac:dyDescent="0.4">
      <c r="B4" s="4" t="s">
        <v>10</v>
      </c>
      <c r="D4" s="12" t="s">
        <v>11</v>
      </c>
      <c r="E4" s="12"/>
      <c r="F4" s="12"/>
      <c r="AD4" s="4" t="s">
        <v>12</v>
      </c>
      <c r="AT4" s="12" t="s">
        <v>11</v>
      </c>
      <c r="AU4" s="12"/>
    </row>
    <row r="5" spans="1:62" ht="18" x14ac:dyDescent="0.4">
      <c r="B5" s="4" t="s">
        <v>12</v>
      </c>
      <c r="D5" s="12" t="s">
        <v>13</v>
      </c>
      <c r="E5" s="12"/>
      <c r="F5" s="12"/>
      <c r="AD5" s="2">
        <f>IFERROR(COUNTIF($AC$2:$AC5,"Notes"),AD4)</f>
        <v>0</v>
      </c>
      <c r="AT5" s="12" t="str">
        <f>D5</f>
        <v>Chief Executive Officer Compensation Data</v>
      </c>
      <c r="AU5" s="12"/>
    </row>
    <row r="6" spans="1:62" ht="13" thickBot="1" x14ac:dyDescent="0.3">
      <c r="AD6" s="2">
        <f>IFERROR(COUNTIF($AC$2:$AC6,"Notes"),AD5)</f>
        <v>0</v>
      </c>
    </row>
    <row r="7" spans="1:62" ht="36" customHeight="1" x14ac:dyDescent="0.35">
      <c r="D7" s="13" t="s">
        <v>14</v>
      </c>
      <c r="E7" s="14"/>
      <c r="F7" s="15" t="s">
        <v>15</v>
      </c>
      <c r="G7" s="16" t="s">
        <v>16</v>
      </c>
      <c r="H7" s="16" t="s">
        <v>17</v>
      </c>
      <c r="I7" s="17" t="s">
        <v>18</v>
      </c>
      <c r="J7" s="17" t="s">
        <v>19</v>
      </c>
      <c r="K7" s="15" t="s">
        <v>20</v>
      </c>
      <c r="L7" s="15" t="s">
        <v>21</v>
      </c>
      <c r="M7" s="17" t="s">
        <v>22</v>
      </c>
      <c r="N7" s="17" t="s">
        <v>23</v>
      </c>
      <c r="O7" s="17" t="s">
        <v>24</v>
      </c>
      <c r="P7" s="17" t="s">
        <v>25</v>
      </c>
      <c r="Q7" s="18" t="s">
        <v>26</v>
      </c>
      <c r="R7" s="17" t="s">
        <v>27</v>
      </c>
      <c r="S7" s="19" t="s">
        <v>28</v>
      </c>
      <c r="T7" s="20" t="s">
        <v>29</v>
      </c>
      <c r="U7" s="19" t="s">
        <v>30</v>
      </c>
      <c r="W7" s="21" t="s">
        <v>31</v>
      </c>
      <c r="X7" s="21"/>
      <c r="Z7" s="22" t="s">
        <v>32</v>
      </c>
      <c r="AA7" s="22"/>
      <c r="AB7" s="22"/>
      <c r="AC7" s="22"/>
      <c r="AD7" s="2">
        <f>IFERROR(COUNTIF($AC$2:$AC7,"Notes"),AD6)</f>
        <v>0</v>
      </c>
      <c r="AF7" s="23" t="s">
        <v>33</v>
      </c>
      <c r="AG7" s="24" t="s">
        <v>34</v>
      </c>
      <c r="AH7" s="25" t="s">
        <v>35</v>
      </c>
      <c r="AI7" s="25" t="s">
        <v>35</v>
      </c>
      <c r="AJ7" s="25" t="s">
        <v>35</v>
      </c>
      <c r="AK7" s="26" t="s">
        <v>36</v>
      </c>
      <c r="AL7" s="26" t="s">
        <v>36</v>
      </c>
      <c r="AM7" s="26" t="s">
        <v>36</v>
      </c>
      <c r="AN7" s="27" t="s">
        <v>37</v>
      </c>
      <c r="AO7" s="27" t="s">
        <v>37</v>
      </c>
      <c r="AP7" s="27" t="s">
        <v>37</v>
      </c>
      <c r="AQ7" s="28"/>
      <c r="AR7" s="23" t="s">
        <v>38</v>
      </c>
      <c r="AT7" s="13" t="s">
        <v>14</v>
      </c>
      <c r="AU7" s="15" t="s">
        <v>15</v>
      </c>
      <c r="AV7" s="16" t="s">
        <v>16</v>
      </c>
      <c r="AW7" s="16" t="s">
        <v>17</v>
      </c>
      <c r="AX7" s="17" t="s">
        <v>18</v>
      </c>
      <c r="AY7" s="17" t="s">
        <v>19</v>
      </c>
      <c r="AZ7" s="15" t="s">
        <v>20</v>
      </c>
      <c r="BA7" s="15" t="s">
        <v>21</v>
      </c>
      <c r="BB7" s="17" t="s">
        <v>22</v>
      </c>
      <c r="BC7" s="17" t="s">
        <v>23</v>
      </c>
      <c r="BD7" s="17" t="s">
        <v>24</v>
      </c>
      <c r="BE7" s="17" t="s">
        <v>25</v>
      </c>
      <c r="BF7" s="18" t="s">
        <v>26</v>
      </c>
      <c r="BG7" s="17" t="s">
        <v>27</v>
      </c>
      <c r="BH7" s="19" t="s">
        <v>28</v>
      </c>
      <c r="BI7" s="20" t="s">
        <v>29</v>
      </c>
      <c r="BJ7" s="19" t="s">
        <v>30</v>
      </c>
    </row>
    <row r="8" spans="1:62" ht="37.5" customHeight="1" thickBot="1" x14ac:dyDescent="0.4">
      <c r="A8" s="29" t="s">
        <v>39</v>
      </c>
      <c r="D8" s="30" t="s">
        <v>40</v>
      </c>
      <c r="E8" s="31" t="s">
        <v>41</v>
      </c>
      <c r="F8" s="32"/>
      <c r="G8" s="33" t="s">
        <v>16</v>
      </c>
      <c r="H8" s="33"/>
      <c r="I8" s="34"/>
      <c r="J8" s="34"/>
      <c r="K8" s="32"/>
      <c r="L8" s="32"/>
      <c r="M8" s="34"/>
      <c r="N8" s="34"/>
      <c r="O8" s="34"/>
      <c r="P8" s="34"/>
      <c r="Q8" s="35"/>
      <c r="R8" s="34"/>
      <c r="S8" s="36"/>
      <c r="T8" s="37"/>
      <c r="U8" s="36"/>
      <c r="V8" s="38"/>
      <c r="W8" s="39" t="s">
        <v>42</v>
      </c>
      <c r="X8" s="39" t="s">
        <v>43</v>
      </c>
      <c r="Y8" s="38"/>
      <c r="Z8" s="40" t="s">
        <v>44</v>
      </c>
      <c r="AA8" s="40" t="s">
        <v>45</v>
      </c>
      <c r="AB8" s="41" t="s">
        <v>46</v>
      </c>
      <c r="AC8" s="40" t="s">
        <v>47</v>
      </c>
      <c r="AD8" s="2">
        <f>IFERROR(COUNTIF($AC$2:$AC8,"Notes"),AD7)</f>
        <v>1</v>
      </c>
      <c r="AF8" s="42" t="s">
        <v>33</v>
      </c>
      <c r="AG8" s="24" t="s">
        <v>48</v>
      </c>
      <c r="AH8" s="25" t="s">
        <v>35</v>
      </c>
      <c r="AI8" s="26" t="s">
        <v>36</v>
      </c>
      <c r="AJ8" s="27" t="s">
        <v>37</v>
      </c>
      <c r="AK8" s="25" t="s">
        <v>35</v>
      </c>
      <c r="AL8" s="26" t="s">
        <v>36</v>
      </c>
      <c r="AM8" s="27" t="s">
        <v>37</v>
      </c>
      <c r="AN8" s="25" t="s">
        <v>35</v>
      </c>
      <c r="AO8" s="26" t="s">
        <v>36</v>
      </c>
      <c r="AP8" s="27" t="s">
        <v>37</v>
      </c>
      <c r="AQ8" s="43" t="s">
        <v>49</v>
      </c>
      <c r="AR8" s="42" t="s">
        <v>33</v>
      </c>
      <c r="AT8" s="30" t="s">
        <v>40</v>
      </c>
      <c r="AU8" s="32"/>
      <c r="AV8" s="33" t="s">
        <v>16</v>
      </c>
      <c r="AW8" s="33"/>
      <c r="AX8" s="34"/>
      <c r="AY8" s="34"/>
      <c r="AZ8" s="32"/>
      <c r="BA8" s="32"/>
      <c r="BB8" s="34"/>
      <c r="BC8" s="34"/>
      <c r="BD8" s="34"/>
      <c r="BE8" s="34"/>
      <c r="BF8" s="35"/>
      <c r="BG8" s="34"/>
      <c r="BH8" s="36"/>
      <c r="BI8" s="37"/>
      <c r="BJ8" s="36"/>
    </row>
    <row r="9" spans="1:62" s="46" customFormat="1" ht="20.149999999999999" customHeight="1" x14ac:dyDescent="0.25">
      <c r="A9" s="44"/>
      <c r="B9" s="45">
        <v>7000</v>
      </c>
      <c r="C9" s="46" t="str">
        <f t="shared" ref="C9:C29" si="0">A9&amp;"."&amp;B9</f>
        <v>.7000</v>
      </c>
      <c r="D9" s="47"/>
      <c r="E9" s="48"/>
      <c r="G9" s="49"/>
      <c r="H9" s="49"/>
      <c r="I9" s="50"/>
      <c r="J9" s="51"/>
      <c r="M9" s="52"/>
      <c r="N9" s="52"/>
      <c r="O9" s="53"/>
      <c r="P9" s="52"/>
      <c r="Q9" s="52"/>
      <c r="R9" s="52"/>
      <c r="S9" s="52"/>
      <c r="T9" s="54" t="str">
        <f>IFERROR(IF(AND($F$2="Exclude zeros",INDEX('[1]CES Output_990 Data'!$AQ:$AQ,MATCH($C9,'[1]CES Output_990 Data'!$A:$A,0))=0),"---",INDEX('[1]CES Output_990 Data'!$AQ:$AQ,MATCH($C9,'[1]CES Output_990 Data'!$A:$A,0))/1000),"---")</f>
        <v>---</v>
      </c>
      <c r="U9" s="55" t="str">
        <f>IFERROR(IF(AND($F$2="Exclude zeros",INDEX('[1]CES Output_990 Data'!$AT:$AT,MATCH($C9,'[1]CES Output_990 Data'!$A:$A,0))=0),"---",INDEX('[1]CES Output_990 Data'!$AT:$AT,MATCH($C9,'[1]CES Output_990 Data'!$A:$A,0))/1000),"---")</f>
        <v>---</v>
      </c>
      <c r="W9" s="46" t="e">
        <f>INDEX('[1]CES Output_990 Data'!$Q:$Q,MATCH($C9,'[1]CES Output_990 Data'!$A:$A,0))</f>
        <v>#N/A</v>
      </c>
      <c r="X9" s="46" t="e">
        <f>INDEX('[1]CES Output_990 Data'!$L:$L,MATCH($C9,'[1]CES Output_990 Data'!$A:$A,0))</f>
        <v>#N/A</v>
      </c>
      <c r="Z9" s="48" t="str">
        <f t="shared" ref="Z9:Z29" si="1">B9&amp;"."&amp;AD9&amp;"."&amp;AA9</f>
        <v>7000.1.0</v>
      </c>
      <c r="AA9" s="48">
        <f>COUNTIFS($AD$2:$AD9,$AD9,$AC$2:$AC9,"&lt;&gt;#N/A")-COUNTIFS($AD$2:$AD9,$AD9,$AC$2:$AC9,"")-1</f>
        <v>0</v>
      </c>
      <c r="AB9" s="48" t="str">
        <f t="shared" ref="AB9:AB29" si="2">IF(OR(AA9=AA8,AA9=0),"",IFERROR("("&amp;AA9&amp;")",""))</f>
        <v/>
      </c>
      <c r="AC9" s="48" t="e">
        <f>INDEX('[1]CES Output_990 Data'!$AU:$AU,MATCH($C9,'[1]CES Output_990 Data'!$A:$A,0))&amp;""</f>
        <v>#N/A</v>
      </c>
      <c r="AD9" s="2">
        <f>IFERROR(COUNTIF($AC$2:$AC9,"Notes"),AD8)</f>
        <v>1</v>
      </c>
      <c r="AF9" s="56">
        <f t="shared" ref="AF9:AF29" si="3">SUM(AH9:AP9)</f>
        <v>34.839266286584298</v>
      </c>
      <c r="AG9" s="56"/>
      <c r="AH9" s="56">
        <f t="shared" ref="AH9:AH29" si="4">IF(AND(G9&lt;DATE(2020,1,1),DataEffDate&lt;DATE(2020,1,1)),(1+UpdateFactor_Pre)^(IF(G9&lt;DataEffDate,1,-1)*YEARFRAC(G9,DataEffDate,1)),0)</f>
        <v>0</v>
      </c>
      <c r="AI9" s="56">
        <f t="shared" ref="AI9:AI29" si="5">IF(AND(G9&lt;DATE(2020,1,1),AND(DataEffDate&gt;=DATE(2020,1,1),DataEffDate&lt;=DATE(2021,1,1))),(1+UpdateFactor_Pre)^(IF(G9&lt;DATE(2020,1,1),1,-1)*YEARFRAC(G9,DATE(2020,1,1),1))+(1+UpdateFactor_COVID)^(IF(DATE(2020,1,1)&lt;DataEffDate,1,-1)*YEARFRAC(DATE(2020,1,1),DataEffDate,1))-1,0)</f>
        <v>0</v>
      </c>
      <c r="AJ9" s="56">
        <f t="shared" ref="AJ9:AJ29" si="6">IF(AND(G9&lt;DATE(2020,1,1),DataEffDate&gt;DATE(2021,1,1)),(1+UpdateFactor_Pre)^(IF(G9&lt;DATE(2020,1,1),1,-1)*YEARFRAC(G9,DATE(2020,1,1),1))+(1+UpdateFactor_COVID)^(IF(DATE(2020,1,1)&lt;DATE(2021,1,1),1,-1)*YEARFRAC(DATE(2020,1,1),DATE(2021,1,1),1))-1+(1+UpdateFactor_Post)^(IF(DATE(2021,1,1)&lt;DataEffDate,1,-1)*YEARFRAC(DATE(2021,1,1),DataEffDate,1))-1,0)</f>
        <v>34.839266286584298</v>
      </c>
      <c r="AK9" s="56">
        <f t="shared" ref="AK9:AK29" si="7">IF(AND(AND(G9&gt;=DATE(2020,1,1),G9&lt;=DATE(2021,1,1)),DataEffDate&lt;DATE(2020,1,1)),(1+UpdateFactor_COVID)^(IF(G9&lt;DATE(2020,1,1),1,-1)*YEARFRAC(G9,DATE(2020,1,1),1))+(1+UpdateFactor_Pre)^(IF(DATE(2020,1,1)&lt;DataEffDate,1,-1)*YEARFRAC(DATE(2020,1,1),DataEffDate,1))-1,0)</f>
        <v>0</v>
      </c>
      <c r="AL9" s="56">
        <f t="shared" ref="AL9:AL29" si="8">IF(AND(AND(G9&gt;=DATE(2020,1,1),G9&lt;=DATE(2021,1,1)),AND(DataEffDate&gt;=DATE(2020,1,1),DataEffDate&lt;=DATE(2021,1,1))),(1+UpdateFactor_COVID)^(IF(G9&lt;DataEffDate,1,-1)*YEARFRAC(G9,DataEffDate,1)),0)</f>
        <v>0</v>
      </c>
      <c r="AM9" s="56">
        <f t="shared" ref="AM9:AM29" si="9">IF(AND(AND(G9&gt;=DATE(2020,1,1),G9&lt;=DATE(2021,1,1)),DataEffDate&gt;DATE(2021,1,1)),(1+UpdateFactor_COVID)^(IF(G9&lt;DATE(2021,1,1),1,-1)*YEARFRAC(G9,DATE(2021,1,1),1))+(1+UpdateFactor_Post)^(IF(DATE(2021,1,1)&lt;DataEffDate,1,-1)*YEARFRAC(DATE(2021,1,1),DataEffDate,1))-1,0)</f>
        <v>0</v>
      </c>
      <c r="AN9" s="56">
        <f t="shared" ref="AN9:AN29" si="10">IF(AND(G9&gt;DATE(2021,1,1),DataEffDate&lt;DATE(2020,1,1)),(1+UpdateFactor_Post)^(IF(G9&lt;DATE(2021,1,1),1,-1)*YEARFRAC(G9,DATE(2021,1,1),1))+(1+UpdateFactor_COVID)^(IF(DATE(2020,1,1)&lt;DATE(2021,1,1),-1,1)*YEARFRAC(DATE(2020,1,1),DATE(2021,1,1),1))-1+(1+UpdateFactor_Pre)^(IF(DATE(2020,1,1)&lt;DataEffDate,1,-1)*YEARFRAC(DATE(2020,1,1),DataEffDate,1))-1,0)</f>
        <v>0</v>
      </c>
      <c r="AO9" s="56">
        <f t="shared" ref="AO9:AO29" si="11">IF(AND(G9&gt;DATE(2021,1,1),AND(DataEffDate&gt;=DATE(2020,1,1),DataEffDate&lt;=DATE(2021,1,1))),(1+UpdateFactor_Post)^(IF(G9&lt;DATE(2021,1,1),1,-1)*YEARFRAC(G9,DATE(2021,1,1),1))+(1+UpdateFactor_COVID)^(IF(DATE(2021,1,1)&lt;DataEffDate,1,-1)*YEARFRAC(DATE(2021,1,1),DataEffDate,1))-1,0)</f>
        <v>0</v>
      </c>
      <c r="AP9" s="56">
        <f t="shared" ref="AP9:AP29" si="12">IF(AND(G9&gt;DATE(2021,1,1),DataEffDate&gt;DATE(2021,1,1)),(1+UpdateFactor_Post)^(IF(G9&lt;DataEffDate,1,-1)*YEARFRAC(G9,DataEffDate,1)),0)</f>
        <v>0</v>
      </c>
      <c r="AQ9" s="57">
        <v>1</v>
      </c>
      <c r="AR9" s="56">
        <f t="shared" ref="AR9:AR29" si="13">AF9*AQ9</f>
        <v>34.839266286584298</v>
      </c>
      <c r="AT9" s="58">
        <f t="shared" ref="AT9:AT29" si="14">D9</f>
        <v>0</v>
      </c>
      <c r="AU9" s="46">
        <f t="shared" ref="AU9:AZ29" si="15">F9</f>
        <v>0</v>
      </c>
      <c r="AV9" s="49">
        <f t="shared" si="15"/>
        <v>0</v>
      </c>
      <c r="AW9" s="49">
        <f t="shared" si="15"/>
        <v>0</v>
      </c>
      <c r="AX9" s="50">
        <f t="shared" si="15"/>
        <v>0</v>
      </c>
      <c r="AY9" s="51">
        <f t="shared" si="15"/>
        <v>0</v>
      </c>
      <c r="AZ9" s="46">
        <f t="shared" si="15"/>
        <v>0</v>
      </c>
      <c r="BA9" s="46" t="e">
        <f>INDEX('[1]CES Output_990 Data'!$M:$M,MATCH($C9,'[1]CES Output_990 Data'!$A:$A,0))</f>
        <v>#N/A</v>
      </c>
      <c r="BB9" s="52">
        <f t="shared" ref="BB9:BI29" si="16">IFERROR($AR9*M9,"---")</f>
        <v>0</v>
      </c>
      <c r="BC9" s="59">
        <f t="shared" si="16"/>
        <v>0</v>
      </c>
      <c r="BD9" s="53">
        <f t="shared" si="16"/>
        <v>0</v>
      </c>
      <c r="BE9" s="52">
        <f t="shared" si="16"/>
        <v>0</v>
      </c>
      <c r="BF9" s="52">
        <f t="shared" si="16"/>
        <v>0</v>
      </c>
      <c r="BG9" s="52">
        <f t="shared" si="16"/>
        <v>0</v>
      </c>
      <c r="BH9" s="52">
        <f t="shared" si="16"/>
        <v>0</v>
      </c>
      <c r="BI9" s="54" t="str">
        <f t="shared" si="16"/>
        <v>---</v>
      </c>
      <c r="BJ9" s="55">
        <f t="shared" ref="BJ9:BJ29" si="17">IFERROR(BH9-BI9,BH9)</f>
        <v>0</v>
      </c>
    </row>
    <row r="10" spans="1:62" s="46" customFormat="1" ht="20.149999999999999" customHeight="1" x14ac:dyDescent="0.25">
      <c r="A10" s="44"/>
      <c r="B10" s="45">
        <v>7000</v>
      </c>
      <c r="C10" s="46" t="str">
        <f t="shared" si="0"/>
        <v>.7000</v>
      </c>
      <c r="D10" s="47"/>
      <c r="E10" s="48"/>
      <c r="G10" s="49"/>
      <c r="H10" s="49"/>
      <c r="I10" s="50"/>
      <c r="J10" s="51"/>
      <c r="M10" s="52"/>
      <c r="N10" s="52"/>
      <c r="O10" s="53"/>
      <c r="P10" s="52"/>
      <c r="Q10" s="52"/>
      <c r="R10" s="52"/>
      <c r="S10" s="52"/>
      <c r="T10" s="54" t="str">
        <f>IFERROR(IF(AND($F$2="Exclude zeros",INDEX('[1]CES Output_990 Data'!$AQ:$AQ,MATCH($C10,'[1]CES Output_990 Data'!$A:$A,0))=0),"---",INDEX('[1]CES Output_990 Data'!$AQ:$AQ,MATCH($C10,'[1]CES Output_990 Data'!$A:$A,0))/1000),"---")</f>
        <v>---</v>
      </c>
      <c r="U10" s="55" t="str">
        <f>IFERROR(IF(AND($F$2="Exclude zeros",INDEX('[1]CES Output_990 Data'!$AT:$AT,MATCH($C10,'[1]CES Output_990 Data'!$A:$A,0))=0),"---",INDEX('[1]CES Output_990 Data'!$AT:$AT,MATCH($C10,'[1]CES Output_990 Data'!$A:$A,0))/1000),"---")</f>
        <v>---</v>
      </c>
      <c r="W10" s="46" t="e">
        <f>INDEX('[1]CES Output_990 Data'!$Q:$Q,MATCH($C10,'[1]CES Output_990 Data'!$A:$A,0))</f>
        <v>#N/A</v>
      </c>
      <c r="X10" s="46" t="e">
        <f>INDEX('[1]CES Output_990 Data'!$L:$L,MATCH($C10,'[1]CES Output_990 Data'!$A:$A,0))</f>
        <v>#N/A</v>
      </c>
      <c r="Z10" s="48" t="str">
        <f t="shared" si="1"/>
        <v>7000.1.0</v>
      </c>
      <c r="AA10" s="48">
        <f>COUNTIFS($AD$2:$AD10,$AD10,$AC$2:$AC10,"&lt;&gt;#N/A")-COUNTIFS($AD$2:$AD10,$AD10,$AC$2:$AC10,"")-1</f>
        <v>0</v>
      </c>
      <c r="AB10" s="48" t="str">
        <f t="shared" si="2"/>
        <v/>
      </c>
      <c r="AC10" s="48" t="e">
        <f>INDEX('[1]CES Output_990 Data'!$AU:$AU,MATCH($C10,'[1]CES Output_990 Data'!$A:$A,0))&amp;""</f>
        <v>#N/A</v>
      </c>
      <c r="AD10" s="2">
        <f>IFERROR(COUNTIF($AC$2:$AC10,"Notes"),AD9)</f>
        <v>1</v>
      </c>
      <c r="AF10" s="56">
        <f t="shared" si="3"/>
        <v>34.839266286584298</v>
      </c>
      <c r="AG10" s="56"/>
      <c r="AH10" s="56">
        <f t="shared" ref="AH10:AH30" si="18">IF(AND(G10&lt;DATE(2020,1,1),DataEffDate&lt;DATE(2020,1,1)),(1+UpdateFactor_Pre)^(IF(G10&lt;DataEffDate,1,-1)*YEARFRAC(G10,DataEffDate,1)),0)</f>
        <v>0</v>
      </c>
      <c r="AI10" s="56">
        <f t="shared" ref="AI10:AI30" si="19">IF(AND(G10&lt;DATE(2020,1,1),AND(DataEffDate&gt;=DATE(2020,1,1),DataEffDate&lt;=DATE(2021,1,1))),(1+UpdateFactor_Pre)^(IF(G10&lt;DATE(2020,1,1),1,-1)*YEARFRAC(G10,DATE(2020,1,1),1))+(1+UpdateFactor_COVID)^(IF(DATE(2020,1,1)&lt;DataEffDate,1,-1)*YEARFRAC(DATE(2020,1,1),DataEffDate,1))-1,0)</f>
        <v>0</v>
      </c>
      <c r="AJ10" s="56">
        <f t="shared" ref="AJ10:AJ30" si="20">IF(AND(G10&lt;DATE(2020,1,1),DataEffDate&gt;DATE(2021,1,1)),(1+UpdateFactor_Pre)^(IF(G10&lt;DATE(2020,1,1),1,-1)*YEARFRAC(G10,DATE(2020,1,1),1))+(1+UpdateFactor_COVID)^(IF(DATE(2020,1,1)&lt;DATE(2021,1,1),1,-1)*YEARFRAC(DATE(2020,1,1),DATE(2021,1,1),1))-1+(1+UpdateFactor_Post)^(IF(DATE(2021,1,1)&lt;DataEffDate,1,-1)*YEARFRAC(DATE(2021,1,1),DataEffDate,1))-1,0)</f>
        <v>34.839266286584298</v>
      </c>
      <c r="AK10" s="56">
        <f t="shared" ref="AK10:AK30" si="21">IF(AND(AND(G10&gt;=DATE(2020,1,1),G10&lt;=DATE(2021,1,1)),DataEffDate&lt;DATE(2020,1,1)),(1+UpdateFactor_COVID)^(IF(G10&lt;DATE(2020,1,1),1,-1)*YEARFRAC(G10,DATE(2020,1,1),1))+(1+UpdateFactor_Pre)^(IF(DATE(2020,1,1)&lt;DataEffDate,1,-1)*YEARFRAC(DATE(2020,1,1),DataEffDate,1))-1,0)</f>
        <v>0</v>
      </c>
      <c r="AL10" s="56">
        <f t="shared" ref="AL10:AL30" si="22">IF(AND(AND(G10&gt;=DATE(2020,1,1),G10&lt;=DATE(2021,1,1)),AND(DataEffDate&gt;=DATE(2020,1,1),DataEffDate&lt;=DATE(2021,1,1))),(1+UpdateFactor_COVID)^(IF(G10&lt;DataEffDate,1,-1)*YEARFRAC(G10,DataEffDate,1)),0)</f>
        <v>0</v>
      </c>
      <c r="AM10" s="56">
        <f t="shared" ref="AM10:AM30" si="23">IF(AND(AND(G10&gt;=DATE(2020,1,1),G10&lt;=DATE(2021,1,1)),DataEffDate&gt;DATE(2021,1,1)),(1+UpdateFactor_COVID)^(IF(G10&lt;DATE(2021,1,1),1,-1)*YEARFRAC(G10,DATE(2021,1,1),1))+(1+UpdateFactor_Post)^(IF(DATE(2021,1,1)&lt;DataEffDate,1,-1)*YEARFRAC(DATE(2021,1,1),DataEffDate,1))-1,0)</f>
        <v>0</v>
      </c>
      <c r="AN10" s="56">
        <f t="shared" ref="AN10:AN30" si="24">IF(AND(G10&gt;DATE(2021,1,1),DataEffDate&lt;DATE(2020,1,1)),(1+UpdateFactor_Post)^(IF(G10&lt;DATE(2021,1,1),1,-1)*YEARFRAC(G10,DATE(2021,1,1),1))+(1+UpdateFactor_COVID)^(IF(DATE(2020,1,1)&lt;DATE(2021,1,1),-1,1)*YEARFRAC(DATE(2020,1,1),DATE(2021,1,1),1))-1+(1+UpdateFactor_Pre)^(IF(DATE(2020,1,1)&lt;DataEffDate,1,-1)*YEARFRAC(DATE(2020,1,1),DataEffDate,1))-1,0)</f>
        <v>0</v>
      </c>
      <c r="AO10" s="56">
        <f t="shared" ref="AO10:AO30" si="25">IF(AND(G10&gt;DATE(2021,1,1),AND(DataEffDate&gt;=DATE(2020,1,1),DataEffDate&lt;=DATE(2021,1,1))),(1+UpdateFactor_Post)^(IF(G10&lt;DATE(2021,1,1),1,-1)*YEARFRAC(G10,DATE(2021,1,1),1))+(1+UpdateFactor_COVID)^(IF(DATE(2021,1,1)&lt;DataEffDate,1,-1)*YEARFRAC(DATE(2021,1,1),DataEffDate,1))-1,0)</f>
        <v>0</v>
      </c>
      <c r="AP10" s="56">
        <f t="shared" ref="AP10:AP30" si="26">IF(AND(G10&gt;DATE(2021,1,1),DataEffDate&gt;DATE(2021,1,1)),(1+UpdateFactor_Post)^(IF(G10&lt;DataEffDate,1,-1)*YEARFRAC(G10,DataEffDate,1)),0)</f>
        <v>0</v>
      </c>
      <c r="AQ10" s="57">
        <v>1</v>
      </c>
      <c r="AR10" s="56">
        <f t="shared" si="13"/>
        <v>34.839266286584298</v>
      </c>
      <c r="AT10" s="58">
        <f t="shared" si="14"/>
        <v>0</v>
      </c>
      <c r="AU10" s="46">
        <f t="shared" si="15"/>
        <v>0</v>
      </c>
      <c r="AV10" s="49">
        <f t="shared" si="15"/>
        <v>0</v>
      </c>
      <c r="AW10" s="49">
        <f t="shared" si="15"/>
        <v>0</v>
      </c>
      <c r="AX10" s="50">
        <f t="shared" si="15"/>
        <v>0</v>
      </c>
      <c r="AY10" s="51">
        <f t="shared" si="15"/>
        <v>0</v>
      </c>
      <c r="AZ10" s="46">
        <f t="shared" si="15"/>
        <v>0</v>
      </c>
      <c r="BA10" s="46" t="e">
        <f>INDEX('[1]CES Output_990 Data'!$M:$M,MATCH($C10,'[1]CES Output_990 Data'!$A:$A,0))</f>
        <v>#N/A</v>
      </c>
      <c r="BB10" s="52">
        <f t="shared" si="16"/>
        <v>0</v>
      </c>
      <c r="BC10" s="59">
        <f t="shared" si="16"/>
        <v>0</v>
      </c>
      <c r="BD10" s="53">
        <f t="shared" si="16"/>
        <v>0</v>
      </c>
      <c r="BE10" s="52">
        <f t="shared" si="16"/>
        <v>0</v>
      </c>
      <c r="BF10" s="52">
        <f t="shared" si="16"/>
        <v>0</v>
      </c>
      <c r="BG10" s="52">
        <f t="shared" si="16"/>
        <v>0</v>
      </c>
      <c r="BH10" s="52">
        <f t="shared" si="16"/>
        <v>0</v>
      </c>
      <c r="BI10" s="54" t="str">
        <f t="shared" si="16"/>
        <v>---</v>
      </c>
      <c r="BJ10" s="55">
        <f t="shared" si="17"/>
        <v>0</v>
      </c>
    </row>
    <row r="11" spans="1:62" s="46" customFormat="1" ht="20.149999999999999" customHeight="1" x14ac:dyDescent="0.25">
      <c r="A11" s="44"/>
      <c r="B11" s="45">
        <v>7000</v>
      </c>
      <c r="C11" s="46" t="str">
        <f t="shared" si="0"/>
        <v>.7000</v>
      </c>
      <c r="D11" s="47"/>
      <c r="E11" s="48"/>
      <c r="G11" s="49"/>
      <c r="H11" s="49"/>
      <c r="I11" s="50"/>
      <c r="J11" s="51"/>
      <c r="M11" s="52"/>
      <c r="N11" s="52"/>
      <c r="O11" s="53"/>
      <c r="P11" s="52"/>
      <c r="Q11" s="52"/>
      <c r="R11" s="52"/>
      <c r="S11" s="52"/>
      <c r="T11" s="54" t="str">
        <f>IFERROR(IF(AND($F$2="Exclude zeros",INDEX('[1]CES Output_990 Data'!$AQ:$AQ,MATCH($C11,'[1]CES Output_990 Data'!$A:$A,0))=0),"---",INDEX('[1]CES Output_990 Data'!$AQ:$AQ,MATCH($C11,'[1]CES Output_990 Data'!$A:$A,0))/1000),"---")</f>
        <v>---</v>
      </c>
      <c r="U11" s="55" t="str">
        <f>IFERROR(IF(AND($F$2="Exclude zeros",INDEX('[1]CES Output_990 Data'!$AT:$AT,MATCH($C11,'[1]CES Output_990 Data'!$A:$A,0))=0),"---",INDEX('[1]CES Output_990 Data'!$AT:$AT,MATCH($C11,'[1]CES Output_990 Data'!$A:$A,0))/1000),"---")</f>
        <v>---</v>
      </c>
      <c r="W11" s="46" t="e">
        <f>INDEX('[1]CES Output_990 Data'!$Q:$Q,MATCH($C11,'[1]CES Output_990 Data'!$A:$A,0))</f>
        <v>#N/A</v>
      </c>
      <c r="X11" s="46" t="e">
        <f>INDEX('[1]CES Output_990 Data'!$L:$L,MATCH($C11,'[1]CES Output_990 Data'!$A:$A,0))</f>
        <v>#N/A</v>
      </c>
      <c r="Z11" s="48" t="str">
        <f t="shared" si="1"/>
        <v>7000.1.0</v>
      </c>
      <c r="AA11" s="48">
        <f>COUNTIFS($AD$2:$AD11,$AD11,$AC$2:$AC11,"&lt;&gt;#N/A")-COUNTIFS($AD$2:$AD11,$AD11,$AC$2:$AC11,"")-1</f>
        <v>0</v>
      </c>
      <c r="AB11" s="48" t="str">
        <f t="shared" si="2"/>
        <v/>
      </c>
      <c r="AC11" s="48" t="e">
        <f>INDEX('[1]CES Output_990 Data'!$AU:$AU,MATCH($C11,'[1]CES Output_990 Data'!$A:$A,0))&amp;""</f>
        <v>#N/A</v>
      </c>
      <c r="AD11" s="2">
        <f>IFERROR(COUNTIF($AC$2:$AC11,"Notes"),AD10)</f>
        <v>1</v>
      </c>
      <c r="AF11" s="56">
        <f t="shared" si="3"/>
        <v>34.839266286584298</v>
      </c>
      <c r="AG11" s="56"/>
      <c r="AH11" s="56">
        <f t="shared" ref="AH11:AH31" si="27">IF(AND(G11&lt;DATE(2020,1,1),DataEffDate&lt;DATE(2020,1,1)),(1+UpdateFactor_Pre)^(IF(G11&lt;DataEffDate,1,-1)*YEARFRAC(G11,DataEffDate,1)),0)</f>
        <v>0</v>
      </c>
      <c r="AI11" s="56">
        <f t="shared" ref="AI11:AI31" si="28">IF(AND(G11&lt;DATE(2020,1,1),AND(DataEffDate&gt;=DATE(2020,1,1),DataEffDate&lt;=DATE(2021,1,1))),(1+UpdateFactor_Pre)^(IF(G11&lt;DATE(2020,1,1),1,-1)*YEARFRAC(G11,DATE(2020,1,1),1))+(1+UpdateFactor_COVID)^(IF(DATE(2020,1,1)&lt;DataEffDate,1,-1)*YEARFRAC(DATE(2020,1,1),DataEffDate,1))-1,0)</f>
        <v>0</v>
      </c>
      <c r="AJ11" s="56">
        <f t="shared" ref="AJ11:AJ31" si="29">IF(AND(G11&lt;DATE(2020,1,1),DataEffDate&gt;DATE(2021,1,1)),(1+UpdateFactor_Pre)^(IF(G11&lt;DATE(2020,1,1),1,-1)*YEARFRAC(G11,DATE(2020,1,1),1))+(1+UpdateFactor_COVID)^(IF(DATE(2020,1,1)&lt;DATE(2021,1,1),1,-1)*YEARFRAC(DATE(2020,1,1),DATE(2021,1,1),1))-1+(1+UpdateFactor_Post)^(IF(DATE(2021,1,1)&lt;DataEffDate,1,-1)*YEARFRAC(DATE(2021,1,1),DataEffDate,1))-1,0)</f>
        <v>34.839266286584298</v>
      </c>
      <c r="AK11" s="56">
        <f t="shared" ref="AK11:AK31" si="30">IF(AND(AND(G11&gt;=DATE(2020,1,1),G11&lt;=DATE(2021,1,1)),DataEffDate&lt;DATE(2020,1,1)),(1+UpdateFactor_COVID)^(IF(G11&lt;DATE(2020,1,1),1,-1)*YEARFRAC(G11,DATE(2020,1,1),1))+(1+UpdateFactor_Pre)^(IF(DATE(2020,1,1)&lt;DataEffDate,1,-1)*YEARFRAC(DATE(2020,1,1),DataEffDate,1))-1,0)</f>
        <v>0</v>
      </c>
      <c r="AL11" s="56">
        <f t="shared" ref="AL11:AL31" si="31">IF(AND(AND(G11&gt;=DATE(2020,1,1),G11&lt;=DATE(2021,1,1)),AND(DataEffDate&gt;=DATE(2020,1,1),DataEffDate&lt;=DATE(2021,1,1))),(1+UpdateFactor_COVID)^(IF(G11&lt;DataEffDate,1,-1)*YEARFRAC(G11,DataEffDate,1)),0)</f>
        <v>0</v>
      </c>
      <c r="AM11" s="56">
        <f t="shared" ref="AM11:AM31" si="32">IF(AND(AND(G11&gt;=DATE(2020,1,1),G11&lt;=DATE(2021,1,1)),DataEffDate&gt;DATE(2021,1,1)),(1+UpdateFactor_COVID)^(IF(G11&lt;DATE(2021,1,1),1,-1)*YEARFRAC(G11,DATE(2021,1,1),1))+(1+UpdateFactor_Post)^(IF(DATE(2021,1,1)&lt;DataEffDate,1,-1)*YEARFRAC(DATE(2021,1,1),DataEffDate,1))-1,0)</f>
        <v>0</v>
      </c>
      <c r="AN11" s="56">
        <f t="shared" ref="AN11:AN31" si="33">IF(AND(G11&gt;DATE(2021,1,1),DataEffDate&lt;DATE(2020,1,1)),(1+UpdateFactor_Post)^(IF(G11&lt;DATE(2021,1,1),1,-1)*YEARFRAC(G11,DATE(2021,1,1),1))+(1+UpdateFactor_COVID)^(IF(DATE(2020,1,1)&lt;DATE(2021,1,1),-1,1)*YEARFRAC(DATE(2020,1,1),DATE(2021,1,1),1))-1+(1+UpdateFactor_Pre)^(IF(DATE(2020,1,1)&lt;DataEffDate,1,-1)*YEARFRAC(DATE(2020,1,1),DataEffDate,1))-1,0)</f>
        <v>0</v>
      </c>
      <c r="AO11" s="56">
        <f t="shared" ref="AO11:AO31" si="34">IF(AND(G11&gt;DATE(2021,1,1),AND(DataEffDate&gt;=DATE(2020,1,1),DataEffDate&lt;=DATE(2021,1,1))),(1+UpdateFactor_Post)^(IF(G11&lt;DATE(2021,1,1),1,-1)*YEARFRAC(G11,DATE(2021,1,1),1))+(1+UpdateFactor_COVID)^(IF(DATE(2021,1,1)&lt;DataEffDate,1,-1)*YEARFRAC(DATE(2021,1,1),DataEffDate,1))-1,0)</f>
        <v>0</v>
      </c>
      <c r="AP11" s="56">
        <f t="shared" ref="AP11:AP31" si="35">IF(AND(G11&gt;DATE(2021,1,1),DataEffDate&gt;DATE(2021,1,1)),(1+UpdateFactor_Post)^(IF(G11&lt;DataEffDate,1,-1)*YEARFRAC(G11,DataEffDate,1)),0)</f>
        <v>0</v>
      </c>
      <c r="AQ11" s="57">
        <v>1</v>
      </c>
      <c r="AR11" s="56">
        <f t="shared" si="13"/>
        <v>34.839266286584298</v>
      </c>
      <c r="AT11" s="58">
        <f t="shared" si="14"/>
        <v>0</v>
      </c>
      <c r="AU11" s="46">
        <f t="shared" si="15"/>
        <v>0</v>
      </c>
      <c r="AV11" s="49">
        <f t="shared" si="15"/>
        <v>0</v>
      </c>
      <c r="AW11" s="49">
        <f t="shared" si="15"/>
        <v>0</v>
      </c>
      <c r="AX11" s="50">
        <f t="shared" si="15"/>
        <v>0</v>
      </c>
      <c r="AY11" s="51">
        <f t="shared" si="15"/>
        <v>0</v>
      </c>
      <c r="AZ11" s="46">
        <f t="shared" si="15"/>
        <v>0</v>
      </c>
      <c r="BA11" s="46" t="e">
        <f>INDEX('[1]CES Output_990 Data'!$M:$M,MATCH($C11,'[1]CES Output_990 Data'!$A:$A,0))</f>
        <v>#N/A</v>
      </c>
      <c r="BB11" s="52">
        <f t="shared" si="16"/>
        <v>0</v>
      </c>
      <c r="BC11" s="59">
        <f t="shared" si="16"/>
        <v>0</v>
      </c>
      <c r="BD11" s="53">
        <f t="shared" si="16"/>
        <v>0</v>
      </c>
      <c r="BE11" s="52">
        <f t="shared" si="16"/>
        <v>0</v>
      </c>
      <c r="BF11" s="52">
        <f t="shared" si="16"/>
        <v>0</v>
      </c>
      <c r="BG11" s="52">
        <f t="shared" si="16"/>
        <v>0</v>
      </c>
      <c r="BH11" s="52">
        <f t="shared" si="16"/>
        <v>0</v>
      </c>
      <c r="BI11" s="54" t="str">
        <f t="shared" si="16"/>
        <v>---</v>
      </c>
      <c r="BJ11" s="55">
        <f t="shared" si="17"/>
        <v>0</v>
      </c>
    </row>
    <row r="12" spans="1:62" s="46" customFormat="1" ht="20.149999999999999" customHeight="1" x14ac:dyDescent="0.25">
      <c r="A12" s="44"/>
      <c r="B12" s="45">
        <v>7000</v>
      </c>
      <c r="C12" s="46" t="str">
        <f t="shared" si="0"/>
        <v>.7000</v>
      </c>
      <c r="D12" s="47"/>
      <c r="E12" s="48"/>
      <c r="G12" s="49"/>
      <c r="H12" s="49"/>
      <c r="I12" s="50"/>
      <c r="J12" s="51"/>
      <c r="M12" s="52"/>
      <c r="N12" s="52"/>
      <c r="O12" s="53"/>
      <c r="P12" s="52"/>
      <c r="Q12" s="52"/>
      <c r="R12" s="52"/>
      <c r="S12" s="52"/>
      <c r="T12" s="54" t="str">
        <f>IFERROR(IF(AND($F$2="Exclude zeros",INDEX('[1]CES Output_990 Data'!$AQ:$AQ,MATCH($C12,'[1]CES Output_990 Data'!$A:$A,0))=0),"---",INDEX('[1]CES Output_990 Data'!$AQ:$AQ,MATCH($C12,'[1]CES Output_990 Data'!$A:$A,0))/1000),"---")</f>
        <v>---</v>
      </c>
      <c r="U12" s="55" t="str">
        <f>IFERROR(IF(AND($F$2="Exclude zeros",INDEX('[1]CES Output_990 Data'!$AT:$AT,MATCH($C12,'[1]CES Output_990 Data'!$A:$A,0))=0),"---",INDEX('[1]CES Output_990 Data'!$AT:$AT,MATCH($C12,'[1]CES Output_990 Data'!$A:$A,0))/1000),"---")</f>
        <v>---</v>
      </c>
      <c r="W12" s="46" t="e">
        <f>INDEX('[1]CES Output_990 Data'!$Q:$Q,MATCH($C12,'[1]CES Output_990 Data'!$A:$A,0))</f>
        <v>#N/A</v>
      </c>
      <c r="X12" s="46" t="e">
        <f>INDEX('[1]CES Output_990 Data'!$L:$L,MATCH($C12,'[1]CES Output_990 Data'!$A:$A,0))</f>
        <v>#N/A</v>
      </c>
      <c r="Z12" s="48" t="str">
        <f t="shared" si="1"/>
        <v>7000.1.0</v>
      </c>
      <c r="AA12" s="48">
        <f>COUNTIFS($AD$2:$AD12,$AD12,$AC$2:$AC12,"&lt;&gt;#N/A")-COUNTIFS($AD$2:$AD12,$AD12,$AC$2:$AC12,"")-1</f>
        <v>0</v>
      </c>
      <c r="AB12" s="48" t="str">
        <f t="shared" si="2"/>
        <v/>
      </c>
      <c r="AC12" s="48" t="e">
        <f>INDEX('[1]CES Output_990 Data'!$AU:$AU,MATCH($C12,'[1]CES Output_990 Data'!$A:$A,0))&amp;""</f>
        <v>#N/A</v>
      </c>
      <c r="AD12" s="2">
        <f>IFERROR(COUNTIF($AC$2:$AC12,"Notes"),AD11)</f>
        <v>1</v>
      </c>
      <c r="AF12" s="56">
        <f t="shared" si="3"/>
        <v>34.839266286584298</v>
      </c>
      <c r="AG12" s="56"/>
      <c r="AH12" s="56">
        <f t="shared" ref="AH12:AH32" si="36">IF(AND(G12&lt;DATE(2020,1,1),DataEffDate&lt;DATE(2020,1,1)),(1+UpdateFactor_Pre)^(IF(G12&lt;DataEffDate,1,-1)*YEARFRAC(G12,DataEffDate,1)),0)</f>
        <v>0</v>
      </c>
      <c r="AI12" s="56">
        <f t="shared" ref="AI12:AI32" si="37">IF(AND(G12&lt;DATE(2020,1,1),AND(DataEffDate&gt;=DATE(2020,1,1),DataEffDate&lt;=DATE(2021,1,1))),(1+UpdateFactor_Pre)^(IF(G12&lt;DATE(2020,1,1),1,-1)*YEARFRAC(G12,DATE(2020,1,1),1))+(1+UpdateFactor_COVID)^(IF(DATE(2020,1,1)&lt;DataEffDate,1,-1)*YEARFRAC(DATE(2020,1,1),DataEffDate,1))-1,0)</f>
        <v>0</v>
      </c>
      <c r="AJ12" s="56">
        <f t="shared" ref="AJ12:AJ32" si="38">IF(AND(G12&lt;DATE(2020,1,1),DataEffDate&gt;DATE(2021,1,1)),(1+UpdateFactor_Pre)^(IF(G12&lt;DATE(2020,1,1),1,-1)*YEARFRAC(G12,DATE(2020,1,1),1))+(1+UpdateFactor_COVID)^(IF(DATE(2020,1,1)&lt;DATE(2021,1,1),1,-1)*YEARFRAC(DATE(2020,1,1),DATE(2021,1,1),1))-1+(1+UpdateFactor_Post)^(IF(DATE(2021,1,1)&lt;DataEffDate,1,-1)*YEARFRAC(DATE(2021,1,1),DataEffDate,1))-1,0)</f>
        <v>34.839266286584298</v>
      </c>
      <c r="AK12" s="56">
        <f t="shared" ref="AK12:AK32" si="39">IF(AND(AND(G12&gt;=DATE(2020,1,1),G12&lt;=DATE(2021,1,1)),DataEffDate&lt;DATE(2020,1,1)),(1+UpdateFactor_COVID)^(IF(G12&lt;DATE(2020,1,1),1,-1)*YEARFRAC(G12,DATE(2020,1,1),1))+(1+UpdateFactor_Pre)^(IF(DATE(2020,1,1)&lt;DataEffDate,1,-1)*YEARFRAC(DATE(2020,1,1),DataEffDate,1))-1,0)</f>
        <v>0</v>
      </c>
      <c r="AL12" s="56">
        <f t="shared" ref="AL12:AL32" si="40">IF(AND(AND(G12&gt;=DATE(2020,1,1),G12&lt;=DATE(2021,1,1)),AND(DataEffDate&gt;=DATE(2020,1,1),DataEffDate&lt;=DATE(2021,1,1))),(1+UpdateFactor_COVID)^(IF(G12&lt;DataEffDate,1,-1)*YEARFRAC(G12,DataEffDate,1)),0)</f>
        <v>0</v>
      </c>
      <c r="AM12" s="56">
        <f t="shared" ref="AM12:AM32" si="41">IF(AND(AND(G12&gt;=DATE(2020,1,1),G12&lt;=DATE(2021,1,1)),DataEffDate&gt;DATE(2021,1,1)),(1+UpdateFactor_COVID)^(IF(G12&lt;DATE(2021,1,1),1,-1)*YEARFRAC(G12,DATE(2021,1,1),1))+(1+UpdateFactor_Post)^(IF(DATE(2021,1,1)&lt;DataEffDate,1,-1)*YEARFRAC(DATE(2021,1,1),DataEffDate,1))-1,0)</f>
        <v>0</v>
      </c>
      <c r="AN12" s="56">
        <f t="shared" ref="AN12:AN32" si="42">IF(AND(G12&gt;DATE(2021,1,1),DataEffDate&lt;DATE(2020,1,1)),(1+UpdateFactor_Post)^(IF(G12&lt;DATE(2021,1,1),1,-1)*YEARFRAC(G12,DATE(2021,1,1),1))+(1+UpdateFactor_COVID)^(IF(DATE(2020,1,1)&lt;DATE(2021,1,1),-1,1)*YEARFRAC(DATE(2020,1,1),DATE(2021,1,1),1))-1+(1+UpdateFactor_Pre)^(IF(DATE(2020,1,1)&lt;DataEffDate,1,-1)*YEARFRAC(DATE(2020,1,1),DataEffDate,1))-1,0)</f>
        <v>0</v>
      </c>
      <c r="AO12" s="56">
        <f t="shared" ref="AO12:AO32" si="43">IF(AND(G12&gt;DATE(2021,1,1),AND(DataEffDate&gt;=DATE(2020,1,1),DataEffDate&lt;=DATE(2021,1,1))),(1+UpdateFactor_Post)^(IF(G12&lt;DATE(2021,1,1),1,-1)*YEARFRAC(G12,DATE(2021,1,1),1))+(1+UpdateFactor_COVID)^(IF(DATE(2021,1,1)&lt;DataEffDate,1,-1)*YEARFRAC(DATE(2021,1,1),DataEffDate,1))-1,0)</f>
        <v>0</v>
      </c>
      <c r="AP12" s="56">
        <f t="shared" ref="AP12:AP32" si="44">IF(AND(G12&gt;DATE(2021,1,1),DataEffDate&gt;DATE(2021,1,1)),(1+UpdateFactor_Post)^(IF(G12&lt;DataEffDate,1,-1)*YEARFRAC(G12,DataEffDate,1)),0)</f>
        <v>0</v>
      </c>
      <c r="AQ12" s="57">
        <v>1</v>
      </c>
      <c r="AR12" s="56">
        <f t="shared" si="13"/>
        <v>34.839266286584298</v>
      </c>
      <c r="AT12" s="58">
        <f t="shared" si="14"/>
        <v>0</v>
      </c>
      <c r="AU12" s="46">
        <f t="shared" si="15"/>
        <v>0</v>
      </c>
      <c r="AV12" s="49">
        <f t="shared" si="15"/>
        <v>0</v>
      </c>
      <c r="AW12" s="49">
        <f t="shared" si="15"/>
        <v>0</v>
      </c>
      <c r="AX12" s="50">
        <f t="shared" si="15"/>
        <v>0</v>
      </c>
      <c r="AY12" s="51">
        <f t="shared" si="15"/>
        <v>0</v>
      </c>
      <c r="AZ12" s="46">
        <f t="shared" si="15"/>
        <v>0</v>
      </c>
      <c r="BA12" s="46" t="e">
        <f>INDEX('[1]CES Output_990 Data'!$M:$M,MATCH($C12,'[1]CES Output_990 Data'!$A:$A,0))</f>
        <v>#N/A</v>
      </c>
      <c r="BB12" s="52">
        <f t="shared" si="16"/>
        <v>0</v>
      </c>
      <c r="BC12" s="59">
        <f t="shared" si="16"/>
        <v>0</v>
      </c>
      <c r="BD12" s="53">
        <f t="shared" si="16"/>
        <v>0</v>
      </c>
      <c r="BE12" s="52">
        <f t="shared" si="16"/>
        <v>0</v>
      </c>
      <c r="BF12" s="52">
        <f t="shared" si="16"/>
        <v>0</v>
      </c>
      <c r="BG12" s="52">
        <f t="shared" si="16"/>
        <v>0</v>
      </c>
      <c r="BH12" s="52">
        <f t="shared" si="16"/>
        <v>0</v>
      </c>
      <c r="BI12" s="54" t="str">
        <f t="shared" si="16"/>
        <v>---</v>
      </c>
      <c r="BJ12" s="55">
        <f t="shared" si="17"/>
        <v>0</v>
      </c>
    </row>
    <row r="13" spans="1:62" s="46" customFormat="1" ht="20.149999999999999" customHeight="1" x14ac:dyDescent="0.25">
      <c r="A13" s="44"/>
      <c r="B13" s="45">
        <v>7000</v>
      </c>
      <c r="C13" s="46" t="str">
        <f t="shared" si="0"/>
        <v>.7000</v>
      </c>
      <c r="D13" s="47"/>
      <c r="E13" s="48"/>
      <c r="G13" s="49"/>
      <c r="H13" s="49"/>
      <c r="I13" s="50"/>
      <c r="J13" s="51"/>
      <c r="M13" s="52"/>
      <c r="N13" s="52"/>
      <c r="O13" s="53"/>
      <c r="P13" s="52"/>
      <c r="Q13" s="52"/>
      <c r="R13" s="52"/>
      <c r="S13" s="52"/>
      <c r="T13" s="54" t="str">
        <f>IFERROR(IF(AND($F$2="Exclude zeros",INDEX('[1]CES Output_990 Data'!$AQ:$AQ,MATCH($C13,'[1]CES Output_990 Data'!$A:$A,0))=0),"---",INDEX('[1]CES Output_990 Data'!$AQ:$AQ,MATCH($C13,'[1]CES Output_990 Data'!$A:$A,0))/1000),"---")</f>
        <v>---</v>
      </c>
      <c r="U13" s="55" t="str">
        <f>IFERROR(IF(AND($F$2="Exclude zeros",INDEX('[1]CES Output_990 Data'!$AT:$AT,MATCH($C13,'[1]CES Output_990 Data'!$A:$A,0))=0),"---",INDEX('[1]CES Output_990 Data'!$AT:$AT,MATCH($C13,'[1]CES Output_990 Data'!$A:$A,0))/1000),"---")</f>
        <v>---</v>
      </c>
      <c r="W13" s="46" t="e">
        <f>INDEX('[1]CES Output_990 Data'!$Q:$Q,MATCH($C13,'[1]CES Output_990 Data'!$A:$A,0))</f>
        <v>#N/A</v>
      </c>
      <c r="X13" s="46" t="e">
        <f>INDEX('[1]CES Output_990 Data'!$L:$L,MATCH($C13,'[1]CES Output_990 Data'!$A:$A,0))</f>
        <v>#N/A</v>
      </c>
      <c r="Z13" s="48" t="str">
        <f t="shared" si="1"/>
        <v>7000.1.0</v>
      </c>
      <c r="AA13" s="48">
        <f>COUNTIFS($AD$2:$AD13,$AD13,$AC$2:$AC13,"&lt;&gt;#N/A")-COUNTIFS($AD$2:$AD13,$AD13,$AC$2:$AC13,"")-1</f>
        <v>0</v>
      </c>
      <c r="AB13" s="48" t="str">
        <f t="shared" si="2"/>
        <v/>
      </c>
      <c r="AC13" s="48" t="e">
        <f>INDEX('[1]CES Output_990 Data'!$AU:$AU,MATCH($C13,'[1]CES Output_990 Data'!$A:$A,0))&amp;""</f>
        <v>#N/A</v>
      </c>
      <c r="AD13" s="2">
        <f>IFERROR(COUNTIF($AC$2:$AC13,"Notes"),AD12)</f>
        <v>1</v>
      </c>
      <c r="AF13" s="56">
        <f t="shared" si="3"/>
        <v>34.839266286584298</v>
      </c>
      <c r="AG13" s="56"/>
      <c r="AH13" s="56">
        <f t="shared" ref="AH13:AH33" si="45">IF(AND(G13&lt;DATE(2020,1,1),DataEffDate&lt;DATE(2020,1,1)),(1+UpdateFactor_Pre)^(IF(G13&lt;DataEffDate,1,-1)*YEARFRAC(G13,DataEffDate,1)),0)</f>
        <v>0</v>
      </c>
      <c r="AI13" s="56">
        <f t="shared" ref="AI13:AI33" si="46">IF(AND(G13&lt;DATE(2020,1,1),AND(DataEffDate&gt;=DATE(2020,1,1),DataEffDate&lt;=DATE(2021,1,1))),(1+UpdateFactor_Pre)^(IF(G13&lt;DATE(2020,1,1),1,-1)*YEARFRAC(G13,DATE(2020,1,1),1))+(1+UpdateFactor_COVID)^(IF(DATE(2020,1,1)&lt;DataEffDate,1,-1)*YEARFRAC(DATE(2020,1,1),DataEffDate,1))-1,0)</f>
        <v>0</v>
      </c>
      <c r="AJ13" s="56">
        <f t="shared" ref="AJ13:AJ33" si="47">IF(AND(G13&lt;DATE(2020,1,1),DataEffDate&gt;DATE(2021,1,1)),(1+UpdateFactor_Pre)^(IF(G13&lt;DATE(2020,1,1),1,-1)*YEARFRAC(G13,DATE(2020,1,1),1))+(1+UpdateFactor_COVID)^(IF(DATE(2020,1,1)&lt;DATE(2021,1,1),1,-1)*YEARFRAC(DATE(2020,1,1),DATE(2021,1,1),1))-1+(1+UpdateFactor_Post)^(IF(DATE(2021,1,1)&lt;DataEffDate,1,-1)*YEARFRAC(DATE(2021,1,1),DataEffDate,1))-1,0)</f>
        <v>34.839266286584298</v>
      </c>
      <c r="AK13" s="56">
        <f t="shared" ref="AK13:AK33" si="48">IF(AND(AND(G13&gt;=DATE(2020,1,1),G13&lt;=DATE(2021,1,1)),DataEffDate&lt;DATE(2020,1,1)),(1+UpdateFactor_COVID)^(IF(G13&lt;DATE(2020,1,1),1,-1)*YEARFRAC(G13,DATE(2020,1,1),1))+(1+UpdateFactor_Pre)^(IF(DATE(2020,1,1)&lt;DataEffDate,1,-1)*YEARFRAC(DATE(2020,1,1),DataEffDate,1))-1,0)</f>
        <v>0</v>
      </c>
      <c r="AL13" s="56">
        <f t="shared" ref="AL13:AL33" si="49">IF(AND(AND(G13&gt;=DATE(2020,1,1),G13&lt;=DATE(2021,1,1)),AND(DataEffDate&gt;=DATE(2020,1,1),DataEffDate&lt;=DATE(2021,1,1))),(1+UpdateFactor_COVID)^(IF(G13&lt;DataEffDate,1,-1)*YEARFRAC(G13,DataEffDate,1)),0)</f>
        <v>0</v>
      </c>
      <c r="AM13" s="56">
        <f t="shared" ref="AM13:AM33" si="50">IF(AND(AND(G13&gt;=DATE(2020,1,1),G13&lt;=DATE(2021,1,1)),DataEffDate&gt;DATE(2021,1,1)),(1+UpdateFactor_COVID)^(IF(G13&lt;DATE(2021,1,1),1,-1)*YEARFRAC(G13,DATE(2021,1,1),1))+(1+UpdateFactor_Post)^(IF(DATE(2021,1,1)&lt;DataEffDate,1,-1)*YEARFRAC(DATE(2021,1,1),DataEffDate,1))-1,0)</f>
        <v>0</v>
      </c>
      <c r="AN13" s="56">
        <f t="shared" ref="AN13:AN33" si="51">IF(AND(G13&gt;DATE(2021,1,1),DataEffDate&lt;DATE(2020,1,1)),(1+UpdateFactor_Post)^(IF(G13&lt;DATE(2021,1,1),1,-1)*YEARFRAC(G13,DATE(2021,1,1),1))+(1+UpdateFactor_COVID)^(IF(DATE(2020,1,1)&lt;DATE(2021,1,1),-1,1)*YEARFRAC(DATE(2020,1,1),DATE(2021,1,1),1))-1+(1+UpdateFactor_Pre)^(IF(DATE(2020,1,1)&lt;DataEffDate,1,-1)*YEARFRAC(DATE(2020,1,1),DataEffDate,1))-1,0)</f>
        <v>0</v>
      </c>
      <c r="AO13" s="56">
        <f t="shared" ref="AO13:AO33" si="52">IF(AND(G13&gt;DATE(2021,1,1),AND(DataEffDate&gt;=DATE(2020,1,1),DataEffDate&lt;=DATE(2021,1,1))),(1+UpdateFactor_Post)^(IF(G13&lt;DATE(2021,1,1),1,-1)*YEARFRAC(G13,DATE(2021,1,1),1))+(1+UpdateFactor_COVID)^(IF(DATE(2021,1,1)&lt;DataEffDate,1,-1)*YEARFRAC(DATE(2021,1,1),DataEffDate,1))-1,0)</f>
        <v>0</v>
      </c>
      <c r="AP13" s="56">
        <f t="shared" ref="AP13:AP33" si="53">IF(AND(G13&gt;DATE(2021,1,1),DataEffDate&gt;DATE(2021,1,1)),(1+UpdateFactor_Post)^(IF(G13&lt;DataEffDate,1,-1)*YEARFRAC(G13,DataEffDate,1)),0)</f>
        <v>0</v>
      </c>
      <c r="AQ13" s="57">
        <v>1</v>
      </c>
      <c r="AR13" s="56">
        <f t="shared" si="13"/>
        <v>34.839266286584298</v>
      </c>
      <c r="AT13" s="58">
        <f t="shared" si="14"/>
        <v>0</v>
      </c>
      <c r="AU13" s="46">
        <f t="shared" si="15"/>
        <v>0</v>
      </c>
      <c r="AV13" s="49">
        <f t="shared" si="15"/>
        <v>0</v>
      </c>
      <c r="AW13" s="49">
        <f t="shared" si="15"/>
        <v>0</v>
      </c>
      <c r="AX13" s="50">
        <f t="shared" si="15"/>
        <v>0</v>
      </c>
      <c r="AY13" s="51">
        <f t="shared" si="15"/>
        <v>0</v>
      </c>
      <c r="AZ13" s="46">
        <f t="shared" si="15"/>
        <v>0</v>
      </c>
      <c r="BA13" s="46" t="e">
        <f>INDEX('[1]CES Output_990 Data'!$M:$M,MATCH($C13,'[1]CES Output_990 Data'!$A:$A,0))</f>
        <v>#N/A</v>
      </c>
      <c r="BB13" s="52">
        <f t="shared" si="16"/>
        <v>0</v>
      </c>
      <c r="BC13" s="59">
        <f t="shared" si="16"/>
        <v>0</v>
      </c>
      <c r="BD13" s="53">
        <f t="shared" si="16"/>
        <v>0</v>
      </c>
      <c r="BE13" s="52">
        <f t="shared" si="16"/>
        <v>0</v>
      </c>
      <c r="BF13" s="52">
        <f t="shared" si="16"/>
        <v>0</v>
      </c>
      <c r="BG13" s="52">
        <f t="shared" si="16"/>
        <v>0</v>
      </c>
      <c r="BH13" s="52">
        <f t="shared" si="16"/>
        <v>0</v>
      </c>
      <c r="BI13" s="54" t="str">
        <f t="shared" si="16"/>
        <v>---</v>
      </c>
      <c r="BJ13" s="55">
        <f t="shared" si="17"/>
        <v>0</v>
      </c>
    </row>
    <row r="14" spans="1:62" s="46" customFormat="1" ht="20.149999999999999" customHeight="1" x14ac:dyDescent="0.25">
      <c r="A14" s="44"/>
      <c r="B14" s="45">
        <v>7000</v>
      </c>
      <c r="C14" s="46" t="str">
        <f t="shared" si="0"/>
        <v>.7000</v>
      </c>
      <c r="D14" s="47"/>
      <c r="E14" s="48"/>
      <c r="G14" s="49"/>
      <c r="H14" s="49"/>
      <c r="I14" s="50"/>
      <c r="J14" s="51"/>
      <c r="M14" s="52"/>
      <c r="N14" s="52"/>
      <c r="O14" s="53"/>
      <c r="P14" s="52"/>
      <c r="Q14" s="52"/>
      <c r="R14" s="52"/>
      <c r="S14" s="52"/>
      <c r="T14" s="54" t="str">
        <f>IFERROR(IF(AND($F$2="Exclude zeros",INDEX('[1]CES Output_990 Data'!$AQ:$AQ,MATCH($C14,'[1]CES Output_990 Data'!$A:$A,0))=0),"---",INDEX('[1]CES Output_990 Data'!$AQ:$AQ,MATCH($C14,'[1]CES Output_990 Data'!$A:$A,0))/1000),"---")</f>
        <v>---</v>
      </c>
      <c r="U14" s="55" t="str">
        <f>IFERROR(IF(AND($F$2="Exclude zeros",INDEX('[1]CES Output_990 Data'!$AT:$AT,MATCH($C14,'[1]CES Output_990 Data'!$A:$A,0))=0),"---",INDEX('[1]CES Output_990 Data'!$AT:$AT,MATCH($C14,'[1]CES Output_990 Data'!$A:$A,0))/1000),"---")</f>
        <v>---</v>
      </c>
      <c r="W14" s="46" t="e">
        <f>INDEX('[1]CES Output_990 Data'!$Q:$Q,MATCH($C14,'[1]CES Output_990 Data'!$A:$A,0))</f>
        <v>#N/A</v>
      </c>
      <c r="X14" s="46" t="e">
        <f>INDEX('[1]CES Output_990 Data'!$L:$L,MATCH($C14,'[1]CES Output_990 Data'!$A:$A,0))</f>
        <v>#N/A</v>
      </c>
      <c r="Z14" s="48" t="str">
        <f t="shared" si="1"/>
        <v>7000.1.0</v>
      </c>
      <c r="AA14" s="48">
        <f>COUNTIFS($AD$2:$AD14,$AD14,$AC$2:$AC14,"&lt;&gt;#N/A")-COUNTIFS($AD$2:$AD14,$AD14,$AC$2:$AC14,"")-1</f>
        <v>0</v>
      </c>
      <c r="AB14" s="48" t="str">
        <f t="shared" si="2"/>
        <v/>
      </c>
      <c r="AC14" s="48" t="e">
        <f>INDEX('[1]CES Output_990 Data'!$AU:$AU,MATCH($C14,'[1]CES Output_990 Data'!$A:$A,0))&amp;""</f>
        <v>#N/A</v>
      </c>
      <c r="AD14" s="2">
        <f>IFERROR(COUNTIF($AC$2:$AC14,"Notes"),AD13)</f>
        <v>1</v>
      </c>
      <c r="AF14" s="56">
        <f t="shared" si="3"/>
        <v>34.839266286584298</v>
      </c>
      <c r="AG14" s="56"/>
      <c r="AH14" s="56">
        <f t="shared" ref="AH14:AH34" si="54">IF(AND(G14&lt;DATE(2020,1,1),DataEffDate&lt;DATE(2020,1,1)),(1+UpdateFactor_Pre)^(IF(G14&lt;DataEffDate,1,-1)*YEARFRAC(G14,DataEffDate,1)),0)</f>
        <v>0</v>
      </c>
      <c r="AI14" s="56">
        <f t="shared" ref="AI14:AI34" si="55">IF(AND(G14&lt;DATE(2020,1,1),AND(DataEffDate&gt;=DATE(2020,1,1),DataEffDate&lt;=DATE(2021,1,1))),(1+UpdateFactor_Pre)^(IF(G14&lt;DATE(2020,1,1),1,-1)*YEARFRAC(G14,DATE(2020,1,1),1))+(1+UpdateFactor_COVID)^(IF(DATE(2020,1,1)&lt;DataEffDate,1,-1)*YEARFRAC(DATE(2020,1,1),DataEffDate,1))-1,0)</f>
        <v>0</v>
      </c>
      <c r="AJ14" s="56">
        <f t="shared" ref="AJ14:AJ34" si="56">IF(AND(G14&lt;DATE(2020,1,1),DataEffDate&gt;DATE(2021,1,1)),(1+UpdateFactor_Pre)^(IF(G14&lt;DATE(2020,1,1),1,-1)*YEARFRAC(G14,DATE(2020,1,1),1))+(1+UpdateFactor_COVID)^(IF(DATE(2020,1,1)&lt;DATE(2021,1,1),1,-1)*YEARFRAC(DATE(2020,1,1),DATE(2021,1,1),1))-1+(1+UpdateFactor_Post)^(IF(DATE(2021,1,1)&lt;DataEffDate,1,-1)*YEARFRAC(DATE(2021,1,1),DataEffDate,1))-1,0)</f>
        <v>34.839266286584298</v>
      </c>
      <c r="AK14" s="56">
        <f t="shared" ref="AK14:AK34" si="57">IF(AND(AND(G14&gt;=DATE(2020,1,1),G14&lt;=DATE(2021,1,1)),DataEffDate&lt;DATE(2020,1,1)),(1+UpdateFactor_COVID)^(IF(G14&lt;DATE(2020,1,1),1,-1)*YEARFRAC(G14,DATE(2020,1,1),1))+(1+UpdateFactor_Pre)^(IF(DATE(2020,1,1)&lt;DataEffDate,1,-1)*YEARFRAC(DATE(2020,1,1),DataEffDate,1))-1,0)</f>
        <v>0</v>
      </c>
      <c r="AL14" s="56">
        <f t="shared" ref="AL14:AL34" si="58">IF(AND(AND(G14&gt;=DATE(2020,1,1),G14&lt;=DATE(2021,1,1)),AND(DataEffDate&gt;=DATE(2020,1,1),DataEffDate&lt;=DATE(2021,1,1))),(1+UpdateFactor_COVID)^(IF(G14&lt;DataEffDate,1,-1)*YEARFRAC(G14,DataEffDate,1)),0)</f>
        <v>0</v>
      </c>
      <c r="AM14" s="56">
        <f t="shared" ref="AM14:AM34" si="59">IF(AND(AND(G14&gt;=DATE(2020,1,1),G14&lt;=DATE(2021,1,1)),DataEffDate&gt;DATE(2021,1,1)),(1+UpdateFactor_COVID)^(IF(G14&lt;DATE(2021,1,1),1,-1)*YEARFRAC(G14,DATE(2021,1,1),1))+(1+UpdateFactor_Post)^(IF(DATE(2021,1,1)&lt;DataEffDate,1,-1)*YEARFRAC(DATE(2021,1,1),DataEffDate,1))-1,0)</f>
        <v>0</v>
      </c>
      <c r="AN14" s="56">
        <f t="shared" ref="AN14:AN34" si="60">IF(AND(G14&gt;DATE(2021,1,1),DataEffDate&lt;DATE(2020,1,1)),(1+UpdateFactor_Post)^(IF(G14&lt;DATE(2021,1,1),1,-1)*YEARFRAC(G14,DATE(2021,1,1),1))+(1+UpdateFactor_COVID)^(IF(DATE(2020,1,1)&lt;DATE(2021,1,1),-1,1)*YEARFRAC(DATE(2020,1,1),DATE(2021,1,1),1))-1+(1+UpdateFactor_Pre)^(IF(DATE(2020,1,1)&lt;DataEffDate,1,-1)*YEARFRAC(DATE(2020,1,1),DataEffDate,1))-1,0)</f>
        <v>0</v>
      </c>
      <c r="AO14" s="56">
        <f t="shared" ref="AO14:AO34" si="61">IF(AND(G14&gt;DATE(2021,1,1),AND(DataEffDate&gt;=DATE(2020,1,1),DataEffDate&lt;=DATE(2021,1,1))),(1+UpdateFactor_Post)^(IF(G14&lt;DATE(2021,1,1),1,-1)*YEARFRAC(G14,DATE(2021,1,1),1))+(1+UpdateFactor_COVID)^(IF(DATE(2021,1,1)&lt;DataEffDate,1,-1)*YEARFRAC(DATE(2021,1,1),DataEffDate,1))-1,0)</f>
        <v>0</v>
      </c>
      <c r="AP14" s="56">
        <f t="shared" ref="AP14:AP34" si="62">IF(AND(G14&gt;DATE(2021,1,1),DataEffDate&gt;DATE(2021,1,1)),(1+UpdateFactor_Post)^(IF(G14&lt;DataEffDate,1,-1)*YEARFRAC(G14,DataEffDate,1)),0)</f>
        <v>0</v>
      </c>
      <c r="AQ14" s="57">
        <v>1</v>
      </c>
      <c r="AR14" s="56">
        <f t="shared" si="13"/>
        <v>34.839266286584298</v>
      </c>
      <c r="AT14" s="58">
        <f t="shared" si="14"/>
        <v>0</v>
      </c>
      <c r="AU14" s="46">
        <f t="shared" si="15"/>
        <v>0</v>
      </c>
      <c r="AV14" s="49">
        <f t="shared" si="15"/>
        <v>0</v>
      </c>
      <c r="AW14" s="49">
        <f t="shared" si="15"/>
        <v>0</v>
      </c>
      <c r="AX14" s="50">
        <f t="shared" si="15"/>
        <v>0</v>
      </c>
      <c r="AY14" s="51">
        <f t="shared" si="15"/>
        <v>0</v>
      </c>
      <c r="AZ14" s="46">
        <f t="shared" si="15"/>
        <v>0</v>
      </c>
      <c r="BA14" s="46" t="e">
        <f>INDEX('[1]CES Output_990 Data'!$M:$M,MATCH($C14,'[1]CES Output_990 Data'!$A:$A,0))</f>
        <v>#N/A</v>
      </c>
      <c r="BB14" s="52">
        <f t="shared" si="16"/>
        <v>0</v>
      </c>
      <c r="BC14" s="59">
        <f t="shared" si="16"/>
        <v>0</v>
      </c>
      <c r="BD14" s="53">
        <f t="shared" si="16"/>
        <v>0</v>
      </c>
      <c r="BE14" s="52">
        <f t="shared" si="16"/>
        <v>0</v>
      </c>
      <c r="BF14" s="52">
        <f t="shared" si="16"/>
        <v>0</v>
      </c>
      <c r="BG14" s="52">
        <f t="shared" si="16"/>
        <v>0</v>
      </c>
      <c r="BH14" s="52">
        <f t="shared" si="16"/>
        <v>0</v>
      </c>
      <c r="BI14" s="54" t="str">
        <f t="shared" si="16"/>
        <v>---</v>
      </c>
      <c r="BJ14" s="55">
        <f t="shared" si="17"/>
        <v>0</v>
      </c>
    </row>
    <row r="15" spans="1:62" s="46" customFormat="1" ht="20.149999999999999" customHeight="1" x14ac:dyDescent="0.25">
      <c r="A15" s="44"/>
      <c r="B15" s="45">
        <v>7000</v>
      </c>
      <c r="C15" s="46" t="str">
        <f t="shared" si="0"/>
        <v>.7000</v>
      </c>
      <c r="D15" s="47"/>
      <c r="E15" s="48"/>
      <c r="G15" s="49"/>
      <c r="H15" s="49"/>
      <c r="I15" s="50"/>
      <c r="J15" s="51"/>
      <c r="M15" s="52"/>
      <c r="N15" s="52"/>
      <c r="O15" s="53"/>
      <c r="P15" s="52"/>
      <c r="Q15" s="52"/>
      <c r="R15" s="52"/>
      <c r="S15" s="52"/>
      <c r="T15" s="54" t="str">
        <f>IFERROR(IF(AND($F$2="Exclude zeros",INDEX('[1]CES Output_990 Data'!$AQ:$AQ,MATCH($C15,'[1]CES Output_990 Data'!$A:$A,0))=0),"---",INDEX('[1]CES Output_990 Data'!$AQ:$AQ,MATCH($C15,'[1]CES Output_990 Data'!$A:$A,0))/1000),"---")</f>
        <v>---</v>
      </c>
      <c r="U15" s="55" t="str">
        <f>IFERROR(IF(AND($F$2="Exclude zeros",INDEX('[1]CES Output_990 Data'!$AT:$AT,MATCH($C15,'[1]CES Output_990 Data'!$A:$A,0))=0),"---",INDEX('[1]CES Output_990 Data'!$AT:$AT,MATCH($C15,'[1]CES Output_990 Data'!$A:$A,0))/1000),"---")</f>
        <v>---</v>
      </c>
      <c r="W15" s="46" t="e">
        <f>INDEX('[1]CES Output_990 Data'!$Q:$Q,MATCH($C15,'[1]CES Output_990 Data'!$A:$A,0))</f>
        <v>#N/A</v>
      </c>
      <c r="X15" s="46" t="e">
        <f>INDEX('[1]CES Output_990 Data'!$L:$L,MATCH($C15,'[1]CES Output_990 Data'!$A:$A,0))</f>
        <v>#N/A</v>
      </c>
      <c r="Z15" s="48" t="str">
        <f t="shared" si="1"/>
        <v>7000.1.0</v>
      </c>
      <c r="AA15" s="48">
        <f>COUNTIFS($AD$2:$AD15,$AD15,$AC$2:$AC15,"&lt;&gt;#N/A")-COUNTIFS($AD$2:$AD15,$AD15,$AC$2:$AC15,"")-1</f>
        <v>0</v>
      </c>
      <c r="AB15" s="48" t="str">
        <f t="shared" si="2"/>
        <v/>
      </c>
      <c r="AC15" s="48" t="e">
        <f>INDEX('[1]CES Output_990 Data'!$AU:$AU,MATCH($C15,'[1]CES Output_990 Data'!$A:$A,0))&amp;""</f>
        <v>#N/A</v>
      </c>
      <c r="AD15" s="2">
        <f>IFERROR(COUNTIF($AC$2:$AC15,"Notes"),AD14)</f>
        <v>1</v>
      </c>
      <c r="AF15" s="56">
        <f t="shared" si="3"/>
        <v>34.839266286584298</v>
      </c>
      <c r="AG15" s="56"/>
      <c r="AH15" s="56">
        <f t="shared" ref="AH15:AH35" si="63">IF(AND(G15&lt;DATE(2020,1,1),DataEffDate&lt;DATE(2020,1,1)),(1+UpdateFactor_Pre)^(IF(G15&lt;DataEffDate,1,-1)*YEARFRAC(G15,DataEffDate,1)),0)</f>
        <v>0</v>
      </c>
      <c r="AI15" s="56">
        <f t="shared" ref="AI15:AI35" si="64">IF(AND(G15&lt;DATE(2020,1,1),AND(DataEffDate&gt;=DATE(2020,1,1),DataEffDate&lt;=DATE(2021,1,1))),(1+UpdateFactor_Pre)^(IF(G15&lt;DATE(2020,1,1),1,-1)*YEARFRAC(G15,DATE(2020,1,1),1))+(1+UpdateFactor_COVID)^(IF(DATE(2020,1,1)&lt;DataEffDate,1,-1)*YEARFRAC(DATE(2020,1,1),DataEffDate,1))-1,0)</f>
        <v>0</v>
      </c>
      <c r="AJ15" s="56">
        <f t="shared" ref="AJ15:AJ35" si="65">IF(AND(G15&lt;DATE(2020,1,1),DataEffDate&gt;DATE(2021,1,1)),(1+UpdateFactor_Pre)^(IF(G15&lt;DATE(2020,1,1),1,-1)*YEARFRAC(G15,DATE(2020,1,1),1))+(1+UpdateFactor_COVID)^(IF(DATE(2020,1,1)&lt;DATE(2021,1,1),1,-1)*YEARFRAC(DATE(2020,1,1),DATE(2021,1,1),1))-1+(1+UpdateFactor_Post)^(IF(DATE(2021,1,1)&lt;DataEffDate,1,-1)*YEARFRAC(DATE(2021,1,1),DataEffDate,1))-1,0)</f>
        <v>34.839266286584298</v>
      </c>
      <c r="AK15" s="56">
        <f t="shared" ref="AK15:AK35" si="66">IF(AND(AND(G15&gt;=DATE(2020,1,1),G15&lt;=DATE(2021,1,1)),DataEffDate&lt;DATE(2020,1,1)),(1+UpdateFactor_COVID)^(IF(G15&lt;DATE(2020,1,1),1,-1)*YEARFRAC(G15,DATE(2020,1,1),1))+(1+UpdateFactor_Pre)^(IF(DATE(2020,1,1)&lt;DataEffDate,1,-1)*YEARFRAC(DATE(2020,1,1),DataEffDate,1))-1,0)</f>
        <v>0</v>
      </c>
      <c r="AL15" s="56">
        <f t="shared" ref="AL15:AL35" si="67">IF(AND(AND(G15&gt;=DATE(2020,1,1),G15&lt;=DATE(2021,1,1)),AND(DataEffDate&gt;=DATE(2020,1,1),DataEffDate&lt;=DATE(2021,1,1))),(1+UpdateFactor_COVID)^(IF(G15&lt;DataEffDate,1,-1)*YEARFRAC(G15,DataEffDate,1)),0)</f>
        <v>0</v>
      </c>
      <c r="AM15" s="56">
        <f t="shared" ref="AM15:AM35" si="68">IF(AND(AND(G15&gt;=DATE(2020,1,1),G15&lt;=DATE(2021,1,1)),DataEffDate&gt;DATE(2021,1,1)),(1+UpdateFactor_COVID)^(IF(G15&lt;DATE(2021,1,1),1,-1)*YEARFRAC(G15,DATE(2021,1,1),1))+(1+UpdateFactor_Post)^(IF(DATE(2021,1,1)&lt;DataEffDate,1,-1)*YEARFRAC(DATE(2021,1,1),DataEffDate,1))-1,0)</f>
        <v>0</v>
      </c>
      <c r="AN15" s="56">
        <f t="shared" ref="AN15:AN35" si="69">IF(AND(G15&gt;DATE(2021,1,1),DataEffDate&lt;DATE(2020,1,1)),(1+UpdateFactor_Post)^(IF(G15&lt;DATE(2021,1,1),1,-1)*YEARFRAC(G15,DATE(2021,1,1),1))+(1+UpdateFactor_COVID)^(IF(DATE(2020,1,1)&lt;DATE(2021,1,1),-1,1)*YEARFRAC(DATE(2020,1,1),DATE(2021,1,1),1))-1+(1+UpdateFactor_Pre)^(IF(DATE(2020,1,1)&lt;DataEffDate,1,-1)*YEARFRAC(DATE(2020,1,1),DataEffDate,1))-1,0)</f>
        <v>0</v>
      </c>
      <c r="AO15" s="56">
        <f t="shared" ref="AO15:AO35" si="70">IF(AND(G15&gt;DATE(2021,1,1),AND(DataEffDate&gt;=DATE(2020,1,1),DataEffDate&lt;=DATE(2021,1,1))),(1+UpdateFactor_Post)^(IF(G15&lt;DATE(2021,1,1),1,-1)*YEARFRAC(G15,DATE(2021,1,1),1))+(1+UpdateFactor_COVID)^(IF(DATE(2021,1,1)&lt;DataEffDate,1,-1)*YEARFRAC(DATE(2021,1,1),DataEffDate,1))-1,0)</f>
        <v>0</v>
      </c>
      <c r="AP15" s="56">
        <f t="shared" ref="AP15:AP35" si="71">IF(AND(G15&gt;DATE(2021,1,1),DataEffDate&gt;DATE(2021,1,1)),(1+UpdateFactor_Post)^(IF(G15&lt;DataEffDate,1,-1)*YEARFRAC(G15,DataEffDate,1)),0)</f>
        <v>0</v>
      </c>
      <c r="AQ15" s="57">
        <v>1</v>
      </c>
      <c r="AR15" s="56">
        <f t="shared" si="13"/>
        <v>34.839266286584298</v>
      </c>
      <c r="AT15" s="58">
        <f t="shared" si="14"/>
        <v>0</v>
      </c>
      <c r="AU15" s="46">
        <f t="shared" si="15"/>
        <v>0</v>
      </c>
      <c r="AV15" s="49">
        <f t="shared" si="15"/>
        <v>0</v>
      </c>
      <c r="AW15" s="49">
        <f t="shared" si="15"/>
        <v>0</v>
      </c>
      <c r="AX15" s="50">
        <f t="shared" si="15"/>
        <v>0</v>
      </c>
      <c r="AY15" s="51">
        <f t="shared" si="15"/>
        <v>0</v>
      </c>
      <c r="AZ15" s="46">
        <f t="shared" si="15"/>
        <v>0</v>
      </c>
      <c r="BA15" s="46" t="e">
        <f>INDEX('[1]CES Output_990 Data'!$M:$M,MATCH($C15,'[1]CES Output_990 Data'!$A:$A,0))</f>
        <v>#N/A</v>
      </c>
      <c r="BB15" s="52">
        <f t="shared" si="16"/>
        <v>0</v>
      </c>
      <c r="BC15" s="59">
        <f t="shared" si="16"/>
        <v>0</v>
      </c>
      <c r="BD15" s="53">
        <f t="shared" si="16"/>
        <v>0</v>
      </c>
      <c r="BE15" s="52">
        <f t="shared" si="16"/>
        <v>0</v>
      </c>
      <c r="BF15" s="52">
        <f t="shared" si="16"/>
        <v>0</v>
      </c>
      <c r="BG15" s="52">
        <f t="shared" si="16"/>
        <v>0</v>
      </c>
      <c r="BH15" s="52">
        <f t="shared" si="16"/>
        <v>0</v>
      </c>
      <c r="BI15" s="54" t="str">
        <f t="shared" si="16"/>
        <v>---</v>
      </c>
      <c r="BJ15" s="55">
        <f t="shared" si="17"/>
        <v>0</v>
      </c>
    </row>
    <row r="16" spans="1:62" s="46" customFormat="1" ht="20.149999999999999" customHeight="1" x14ac:dyDescent="0.25">
      <c r="A16" s="44"/>
      <c r="B16" s="45">
        <v>7000</v>
      </c>
      <c r="C16" s="46" t="str">
        <f t="shared" si="0"/>
        <v>.7000</v>
      </c>
      <c r="D16" s="47"/>
      <c r="E16" s="48"/>
      <c r="G16" s="49"/>
      <c r="H16" s="49"/>
      <c r="I16" s="50"/>
      <c r="J16" s="51"/>
      <c r="M16" s="52"/>
      <c r="N16" s="52"/>
      <c r="O16" s="53"/>
      <c r="P16" s="52"/>
      <c r="Q16" s="52"/>
      <c r="R16" s="52"/>
      <c r="S16" s="52"/>
      <c r="T16" s="54" t="str">
        <f>IFERROR(IF(AND($F$2="Exclude zeros",INDEX('[1]CES Output_990 Data'!$AQ:$AQ,MATCH($C16,'[1]CES Output_990 Data'!$A:$A,0))=0),"---",INDEX('[1]CES Output_990 Data'!$AQ:$AQ,MATCH($C16,'[1]CES Output_990 Data'!$A:$A,0))/1000),"---")</f>
        <v>---</v>
      </c>
      <c r="U16" s="55" t="str">
        <f>IFERROR(IF(AND($F$2="Exclude zeros",INDEX('[1]CES Output_990 Data'!$AT:$AT,MATCH($C16,'[1]CES Output_990 Data'!$A:$A,0))=0),"---",INDEX('[1]CES Output_990 Data'!$AT:$AT,MATCH($C16,'[1]CES Output_990 Data'!$A:$A,0))/1000),"---")</f>
        <v>---</v>
      </c>
      <c r="W16" s="46" t="e">
        <f>INDEX('[1]CES Output_990 Data'!$Q:$Q,MATCH($C16,'[1]CES Output_990 Data'!$A:$A,0))</f>
        <v>#N/A</v>
      </c>
      <c r="X16" s="46" t="e">
        <f>INDEX('[1]CES Output_990 Data'!$L:$L,MATCH($C16,'[1]CES Output_990 Data'!$A:$A,0))</f>
        <v>#N/A</v>
      </c>
      <c r="Z16" s="48" t="str">
        <f t="shared" si="1"/>
        <v>7000.1.0</v>
      </c>
      <c r="AA16" s="48">
        <f>COUNTIFS($AD$2:$AD16,$AD16,$AC$2:$AC16,"&lt;&gt;#N/A")-COUNTIFS($AD$2:$AD16,$AD16,$AC$2:$AC16,"")-1</f>
        <v>0</v>
      </c>
      <c r="AB16" s="48" t="str">
        <f t="shared" si="2"/>
        <v/>
      </c>
      <c r="AC16" s="48" t="e">
        <f>INDEX('[1]CES Output_990 Data'!$AU:$AU,MATCH($C16,'[1]CES Output_990 Data'!$A:$A,0))&amp;""</f>
        <v>#N/A</v>
      </c>
      <c r="AD16" s="2">
        <f>IFERROR(COUNTIF($AC$2:$AC16,"Notes"),AD15)</f>
        <v>1</v>
      </c>
      <c r="AF16" s="56">
        <f t="shared" si="3"/>
        <v>34.839266286584298</v>
      </c>
      <c r="AG16" s="56"/>
      <c r="AH16" s="56">
        <f t="shared" ref="AH16:AH36" si="72">IF(AND(G16&lt;DATE(2020,1,1),DataEffDate&lt;DATE(2020,1,1)),(1+UpdateFactor_Pre)^(IF(G16&lt;DataEffDate,1,-1)*YEARFRAC(G16,DataEffDate,1)),0)</f>
        <v>0</v>
      </c>
      <c r="AI16" s="56">
        <f t="shared" ref="AI16:AI36" si="73">IF(AND(G16&lt;DATE(2020,1,1),AND(DataEffDate&gt;=DATE(2020,1,1),DataEffDate&lt;=DATE(2021,1,1))),(1+UpdateFactor_Pre)^(IF(G16&lt;DATE(2020,1,1),1,-1)*YEARFRAC(G16,DATE(2020,1,1),1))+(1+UpdateFactor_COVID)^(IF(DATE(2020,1,1)&lt;DataEffDate,1,-1)*YEARFRAC(DATE(2020,1,1),DataEffDate,1))-1,0)</f>
        <v>0</v>
      </c>
      <c r="AJ16" s="56">
        <f t="shared" ref="AJ16:AJ36" si="74">IF(AND(G16&lt;DATE(2020,1,1),DataEffDate&gt;DATE(2021,1,1)),(1+UpdateFactor_Pre)^(IF(G16&lt;DATE(2020,1,1),1,-1)*YEARFRAC(G16,DATE(2020,1,1),1))+(1+UpdateFactor_COVID)^(IF(DATE(2020,1,1)&lt;DATE(2021,1,1),1,-1)*YEARFRAC(DATE(2020,1,1),DATE(2021,1,1),1))-1+(1+UpdateFactor_Post)^(IF(DATE(2021,1,1)&lt;DataEffDate,1,-1)*YEARFRAC(DATE(2021,1,1),DataEffDate,1))-1,0)</f>
        <v>34.839266286584298</v>
      </c>
      <c r="AK16" s="56">
        <f t="shared" ref="AK16:AK36" si="75">IF(AND(AND(G16&gt;=DATE(2020,1,1),G16&lt;=DATE(2021,1,1)),DataEffDate&lt;DATE(2020,1,1)),(1+UpdateFactor_COVID)^(IF(G16&lt;DATE(2020,1,1),1,-1)*YEARFRAC(G16,DATE(2020,1,1),1))+(1+UpdateFactor_Pre)^(IF(DATE(2020,1,1)&lt;DataEffDate,1,-1)*YEARFRAC(DATE(2020,1,1),DataEffDate,1))-1,0)</f>
        <v>0</v>
      </c>
      <c r="AL16" s="56">
        <f t="shared" ref="AL16:AL36" si="76">IF(AND(AND(G16&gt;=DATE(2020,1,1),G16&lt;=DATE(2021,1,1)),AND(DataEffDate&gt;=DATE(2020,1,1),DataEffDate&lt;=DATE(2021,1,1))),(1+UpdateFactor_COVID)^(IF(G16&lt;DataEffDate,1,-1)*YEARFRAC(G16,DataEffDate,1)),0)</f>
        <v>0</v>
      </c>
      <c r="AM16" s="56">
        <f t="shared" ref="AM16:AM36" si="77">IF(AND(AND(G16&gt;=DATE(2020,1,1),G16&lt;=DATE(2021,1,1)),DataEffDate&gt;DATE(2021,1,1)),(1+UpdateFactor_COVID)^(IF(G16&lt;DATE(2021,1,1),1,-1)*YEARFRAC(G16,DATE(2021,1,1),1))+(1+UpdateFactor_Post)^(IF(DATE(2021,1,1)&lt;DataEffDate,1,-1)*YEARFRAC(DATE(2021,1,1),DataEffDate,1))-1,0)</f>
        <v>0</v>
      </c>
      <c r="AN16" s="56">
        <f t="shared" ref="AN16:AN36" si="78">IF(AND(G16&gt;DATE(2021,1,1),DataEffDate&lt;DATE(2020,1,1)),(1+UpdateFactor_Post)^(IF(G16&lt;DATE(2021,1,1),1,-1)*YEARFRAC(G16,DATE(2021,1,1),1))+(1+UpdateFactor_COVID)^(IF(DATE(2020,1,1)&lt;DATE(2021,1,1),-1,1)*YEARFRAC(DATE(2020,1,1),DATE(2021,1,1),1))-1+(1+UpdateFactor_Pre)^(IF(DATE(2020,1,1)&lt;DataEffDate,1,-1)*YEARFRAC(DATE(2020,1,1),DataEffDate,1))-1,0)</f>
        <v>0</v>
      </c>
      <c r="AO16" s="56">
        <f t="shared" ref="AO16:AO36" si="79">IF(AND(G16&gt;DATE(2021,1,1),AND(DataEffDate&gt;=DATE(2020,1,1),DataEffDate&lt;=DATE(2021,1,1))),(1+UpdateFactor_Post)^(IF(G16&lt;DATE(2021,1,1),1,-1)*YEARFRAC(G16,DATE(2021,1,1),1))+(1+UpdateFactor_COVID)^(IF(DATE(2021,1,1)&lt;DataEffDate,1,-1)*YEARFRAC(DATE(2021,1,1),DataEffDate,1))-1,0)</f>
        <v>0</v>
      </c>
      <c r="AP16" s="56">
        <f t="shared" ref="AP16:AP36" si="80">IF(AND(G16&gt;DATE(2021,1,1),DataEffDate&gt;DATE(2021,1,1)),(1+UpdateFactor_Post)^(IF(G16&lt;DataEffDate,1,-1)*YEARFRAC(G16,DataEffDate,1)),0)</f>
        <v>0</v>
      </c>
      <c r="AQ16" s="57">
        <v>1</v>
      </c>
      <c r="AR16" s="56">
        <f t="shared" si="13"/>
        <v>34.839266286584298</v>
      </c>
      <c r="AT16" s="58">
        <f t="shared" si="14"/>
        <v>0</v>
      </c>
      <c r="AU16" s="46">
        <f t="shared" si="15"/>
        <v>0</v>
      </c>
      <c r="AV16" s="49">
        <f t="shared" si="15"/>
        <v>0</v>
      </c>
      <c r="AW16" s="49">
        <f t="shared" si="15"/>
        <v>0</v>
      </c>
      <c r="AX16" s="50">
        <f t="shared" si="15"/>
        <v>0</v>
      </c>
      <c r="AY16" s="51">
        <f t="shared" si="15"/>
        <v>0</v>
      </c>
      <c r="AZ16" s="46">
        <f t="shared" si="15"/>
        <v>0</v>
      </c>
      <c r="BA16" s="46" t="e">
        <f>INDEX('[1]CES Output_990 Data'!$M:$M,MATCH($C16,'[1]CES Output_990 Data'!$A:$A,0))</f>
        <v>#N/A</v>
      </c>
      <c r="BB16" s="52">
        <f t="shared" si="16"/>
        <v>0</v>
      </c>
      <c r="BC16" s="59">
        <f t="shared" si="16"/>
        <v>0</v>
      </c>
      <c r="BD16" s="53">
        <f t="shared" si="16"/>
        <v>0</v>
      </c>
      <c r="BE16" s="52">
        <f t="shared" si="16"/>
        <v>0</v>
      </c>
      <c r="BF16" s="52">
        <f t="shared" si="16"/>
        <v>0</v>
      </c>
      <c r="BG16" s="52">
        <f t="shared" si="16"/>
        <v>0</v>
      </c>
      <c r="BH16" s="52">
        <f t="shared" si="16"/>
        <v>0</v>
      </c>
      <c r="BI16" s="54" t="str">
        <f t="shared" si="16"/>
        <v>---</v>
      </c>
      <c r="BJ16" s="55">
        <f t="shared" si="17"/>
        <v>0</v>
      </c>
    </row>
    <row r="17" spans="1:62" s="46" customFormat="1" ht="20.149999999999999" customHeight="1" x14ac:dyDescent="0.25">
      <c r="A17" s="44"/>
      <c r="B17" s="45">
        <v>7000</v>
      </c>
      <c r="C17" s="46" t="str">
        <f t="shared" si="0"/>
        <v>.7000</v>
      </c>
      <c r="D17" s="47"/>
      <c r="E17" s="48"/>
      <c r="G17" s="49"/>
      <c r="H17" s="49"/>
      <c r="I17" s="50"/>
      <c r="J17" s="51"/>
      <c r="M17" s="52"/>
      <c r="N17" s="52"/>
      <c r="O17" s="53"/>
      <c r="P17" s="52"/>
      <c r="Q17" s="52"/>
      <c r="R17" s="52"/>
      <c r="S17" s="52"/>
      <c r="T17" s="54" t="str">
        <f>IFERROR(IF(AND($F$2="Exclude zeros",INDEX('[1]CES Output_990 Data'!$AQ:$AQ,MATCH($C17,'[1]CES Output_990 Data'!$A:$A,0))=0),"---",INDEX('[1]CES Output_990 Data'!$AQ:$AQ,MATCH($C17,'[1]CES Output_990 Data'!$A:$A,0))/1000),"---")</f>
        <v>---</v>
      </c>
      <c r="U17" s="55" t="str">
        <f>IFERROR(IF(AND($F$2="Exclude zeros",INDEX('[1]CES Output_990 Data'!$AT:$AT,MATCH($C17,'[1]CES Output_990 Data'!$A:$A,0))=0),"---",INDEX('[1]CES Output_990 Data'!$AT:$AT,MATCH($C17,'[1]CES Output_990 Data'!$A:$A,0))/1000),"---")</f>
        <v>---</v>
      </c>
      <c r="W17" s="46" t="e">
        <f>INDEX('[1]CES Output_990 Data'!$Q:$Q,MATCH($C17,'[1]CES Output_990 Data'!$A:$A,0))</f>
        <v>#N/A</v>
      </c>
      <c r="X17" s="46" t="e">
        <f>INDEX('[1]CES Output_990 Data'!$L:$L,MATCH($C17,'[1]CES Output_990 Data'!$A:$A,0))</f>
        <v>#N/A</v>
      </c>
      <c r="Z17" s="48" t="str">
        <f t="shared" si="1"/>
        <v>7000.1.0</v>
      </c>
      <c r="AA17" s="48">
        <f>COUNTIFS($AD$2:$AD17,$AD17,$AC$2:$AC17,"&lt;&gt;#N/A")-COUNTIFS($AD$2:$AD17,$AD17,$AC$2:$AC17,"")-1</f>
        <v>0</v>
      </c>
      <c r="AB17" s="48" t="str">
        <f t="shared" si="2"/>
        <v/>
      </c>
      <c r="AC17" s="48" t="e">
        <f>INDEX('[1]CES Output_990 Data'!$AU:$AU,MATCH($C17,'[1]CES Output_990 Data'!$A:$A,0))&amp;""</f>
        <v>#N/A</v>
      </c>
      <c r="AD17" s="2">
        <f>IFERROR(COUNTIF($AC$2:$AC17,"Notes"),AD16)</f>
        <v>1</v>
      </c>
      <c r="AF17" s="56">
        <f t="shared" si="3"/>
        <v>34.839266286584298</v>
      </c>
      <c r="AG17" s="56"/>
      <c r="AH17" s="56">
        <f t="shared" ref="AH17:AH37" si="81">IF(AND(G17&lt;DATE(2020,1,1),DataEffDate&lt;DATE(2020,1,1)),(1+UpdateFactor_Pre)^(IF(G17&lt;DataEffDate,1,-1)*YEARFRAC(G17,DataEffDate,1)),0)</f>
        <v>0</v>
      </c>
      <c r="AI17" s="56">
        <f t="shared" ref="AI17:AI37" si="82">IF(AND(G17&lt;DATE(2020,1,1),AND(DataEffDate&gt;=DATE(2020,1,1),DataEffDate&lt;=DATE(2021,1,1))),(1+UpdateFactor_Pre)^(IF(G17&lt;DATE(2020,1,1),1,-1)*YEARFRAC(G17,DATE(2020,1,1),1))+(1+UpdateFactor_COVID)^(IF(DATE(2020,1,1)&lt;DataEffDate,1,-1)*YEARFRAC(DATE(2020,1,1),DataEffDate,1))-1,0)</f>
        <v>0</v>
      </c>
      <c r="AJ17" s="56">
        <f t="shared" ref="AJ17:AJ37" si="83">IF(AND(G17&lt;DATE(2020,1,1),DataEffDate&gt;DATE(2021,1,1)),(1+UpdateFactor_Pre)^(IF(G17&lt;DATE(2020,1,1),1,-1)*YEARFRAC(G17,DATE(2020,1,1),1))+(1+UpdateFactor_COVID)^(IF(DATE(2020,1,1)&lt;DATE(2021,1,1),1,-1)*YEARFRAC(DATE(2020,1,1),DATE(2021,1,1),1))-1+(1+UpdateFactor_Post)^(IF(DATE(2021,1,1)&lt;DataEffDate,1,-1)*YEARFRAC(DATE(2021,1,1),DataEffDate,1))-1,0)</f>
        <v>34.839266286584298</v>
      </c>
      <c r="AK17" s="56">
        <f t="shared" ref="AK17:AK37" si="84">IF(AND(AND(G17&gt;=DATE(2020,1,1),G17&lt;=DATE(2021,1,1)),DataEffDate&lt;DATE(2020,1,1)),(1+UpdateFactor_COVID)^(IF(G17&lt;DATE(2020,1,1),1,-1)*YEARFRAC(G17,DATE(2020,1,1),1))+(1+UpdateFactor_Pre)^(IF(DATE(2020,1,1)&lt;DataEffDate,1,-1)*YEARFRAC(DATE(2020,1,1),DataEffDate,1))-1,0)</f>
        <v>0</v>
      </c>
      <c r="AL17" s="56">
        <f t="shared" ref="AL17:AL37" si="85">IF(AND(AND(G17&gt;=DATE(2020,1,1),G17&lt;=DATE(2021,1,1)),AND(DataEffDate&gt;=DATE(2020,1,1),DataEffDate&lt;=DATE(2021,1,1))),(1+UpdateFactor_COVID)^(IF(G17&lt;DataEffDate,1,-1)*YEARFRAC(G17,DataEffDate,1)),0)</f>
        <v>0</v>
      </c>
      <c r="AM17" s="56">
        <f t="shared" ref="AM17:AM37" si="86">IF(AND(AND(G17&gt;=DATE(2020,1,1),G17&lt;=DATE(2021,1,1)),DataEffDate&gt;DATE(2021,1,1)),(1+UpdateFactor_COVID)^(IF(G17&lt;DATE(2021,1,1),1,-1)*YEARFRAC(G17,DATE(2021,1,1),1))+(1+UpdateFactor_Post)^(IF(DATE(2021,1,1)&lt;DataEffDate,1,-1)*YEARFRAC(DATE(2021,1,1),DataEffDate,1))-1,0)</f>
        <v>0</v>
      </c>
      <c r="AN17" s="56">
        <f t="shared" ref="AN17:AN37" si="87">IF(AND(G17&gt;DATE(2021,1,1),DataEffDate&lt;DATE(2020,1,1)),(1+UpdateFactor_Post)^(IF(G17&lt;DATE(2021,1,1),1,-1)*YEARFRAC(G17,DATE(2021,1,1),1))+(1+UpdateFactor_COVID)^(IF(DATE(2020,1,1)&lt;DATE(2021,1,1),-1,1)*YEARFRAC(DATE(2020,1,1),DATE(2021,1,1),1))-1+(1+UpdateFactor_Pre)^(IF(DATE(2020,1,1)&lt;DataEffDate,1,-1)*YEARFRAC(DATE(2020,1,1),DataEffDate,1))-1,0)</f>
        <v>0</v>
      </c>
      <c r="AO17" s="56">
        <f t="shared" ref="AO17:AO37" si="88">IF(AND(G17&gt;DATE(2021,1,1),AND(DataEffDate&gt;=DATE(2020,1,1),DataEffDate&lt;=DATE(2021,1,1))),(1+UpdateFactor_Post)^(IF(G17&lt;DATE(2021,1,1),1,-1)*YEARFRAC(G17,DATE(2021,1,1),1))+(1+UpdateFactor_COVID)^(IF(DATE(2021,1,1)&lt;DataEffDate,1,-1)*YEARFRAC(DATE(2021,1,1),DataEffDate,1))-1,0)</f>
        <v>0</v>
      </c>
      <c r="AP17" s="56">
        <f t="shared" ref="AP17:AP37" si="89">IF(AND(G17&gt;DATE(2021,1,1),DataEffDate&gt;DATE(2021,1,1)),(1+UpdateFactor_Post)^(IF(G17&lt;DataEffDate,1,-1)*YEARFRAC(G17,DataEffDate,1)),0)</f>
        <v>0</v>
      </c>
      <c r="AQ17" s="57">
        <v>1</v>
      </c>
      <c r="AR17" s="56">
        <f t="shared" si="13"/>
        <v>34.839266286584298</v>
      </c>
      <c r="AT17" s="58">
        <f t="shared" si="14"/>
        <v>0</v>
      </c>
      <c r="AU17" s="46">
        <f t="shared" si="15"/>
        <v>0</v>
      </c>
      <c r="AV17" s="49">
        <f t="shared" si="15"/>
        <v>0</v>
      </c>
      <c r="AW17" s="49">
        <f t="shared" si="15"/>
        <v>0</v>
      </c>
      <c r="AX17" s="50">
        <f t="shared" si="15"/>
        <v>0</v>
      </c>
      <c r="AY17" s="51">
        <f t="shared" si="15"/>
        <v>0</v>
      </c>
      <c r="AZ17" s="46">
        <f t="shared" si="15"/>
        <v>0</v>
      </c>
      <c r="BA17" s="46" t="e">
        <f>INDEX('[1]CES Output_990 Data'!$M:$M,MATCH($C17,'[1]CES Output_990 Data'!$A:$A,0))</f>
        <v>#N/A</v>
      </c>
      <c r="BB17" s="52">
        <f t="shared" si="16"/>
        <v>0</v>
      </c>
      <c r="BC17" s="59">
        <f t="shared" si="16"/>
        <v>0</v>
      </c>
      <c r="BD17" s="53">
        <f t="shared" si="16"/>
        <v>0</v>
      </c>
      <c r="BE17" s="52">
        <f t="shared" si="16"/>
        <v>0</v>
      </c>
      <c r="BF17" s="52">
        <f t="shared" si="16"/>
        <v>0</v>
      </c>
      <c r="BG17" s="52">
        <f t="shared" si="16"/>
        <v>0</v>
      </c>
      <c r="BH17" s="52">
        <f t="shared" si="16"/>
        <v>0</v>
      </c>
      <c r="BI17" s="54" t="str">
        <f t="shared" si="16"/>
        <v>---</v>
      </c>
      <c r="BJ17" s="55">
        <f t="shared" si="17"/>
        <v>0</v>
      </c>
    </row>
    <row r="18" spans="1:62" s="46" customFormat="1" ht="20.149999999999999" customHeight="1" x14ac:dyDescent="0.25">
      <c r="A18" s="44"/>
      <c r="B18" s="45">
        <v>7000</v>
      </c>
      <c r="C18" s="46" t="str">
        <f t="shared" si="0"/>
        <v>.7000</v>
      </c>
      <c r="D18" s="47"/>
      <c r="E18" s="48"/>
      <c r="G18" s="49"/>
      <c r="H18" s="49"/>
      <c r="I18" s="50"/>
      <c r="J18" s="51"/>
      <c r="M18" s="52"/>
      <c r="N18" s="52"/>
      <c r="O18" s="53"/>
      <c r="P18" s="52"/>
      <c r="Q18" s="52"/>
      <c r="R18" s="52"/>
      <c r="S18" s="52"/>
      <c r="T18" s="54" t="str">
        <f>IFERROR(IF(AND($F$2="Exclude zeros",INDEX('[1]CES Output_990 Data'!$AQ:$AQ,MATCH($C18,'[1]CES Output_990 Data'!$A:$A,0))=0),"---",INDEX('[1]CES Output_990 Data'!$AQ:$AQ,MATCH($C18,'[1]CES Output_990 Data'!$A:$A,0))/1000),"---")</f>
        <v>---</v>
      </c>
      <c r="U18" s="55" t="str">
        <f>IFERROR(IF(AND($F$2="Exclude zeros",INDEX('[1]CES Output_990 Data'!$AT:$AT,MATCH($C18,'[1]CES Output_990 Data'!$A:$A,0))=0),"---",INDEX('[1]CES Output_990 Data'!$AT:$AT,MATCH($C18,'[1]CES Output_990 Data'!$A:$A,0))/1000),"---")</f>
        <v>---</v>
      </c>
      <c r="W18" s="46" t="e">
        <f>INDEX('[1]CES Output_990 Data'!$Q:$Q,MATCH($C18,'[1]CES Output_990 Data'!$A:$A,0))</f>
        <v>#N/A</v>
      </c>
      <c r="X18" s="46" t="e">
        <f>INDEX('[1]CES Output_990 Data'!$L:$L,MATCH($C18,'[1]CES Output_990 Data'!$A:$A,0))</f>
        <v>#N/A</v>
      </c>
      <c r="Z18" s="48" t="str">
        <f t="shared" si="1"/>
        <v>7000.1.0</v>
      </c>
      <c r="AA18" s="48">
        <f>COUNTIFS($AD$2:$AD18,$AD18,$AC$2:$AC18,"&lt;&gt;#N/A")-COUNTIFS($AD$2:$AD18,$AD18,$AC$2:$AC18,"")-1</f>
        <v>0</v>
      </c>
      <c r="AB18" s="48" t="str">
        <f t="shared" si="2"/>
        <v/>
      </c>
      <c r="AC18" s="48" t="e">
        <f>INDEX('[1]CES Output_990 Data'!$AU:$AU,MATCH($C18,'[1]CES Output_990 Data'!$A:$A,0))&amp;""</f>
        <v>#N/A</v>
      </c>
      <c r="AD18" s="2">
        <f>IFERROR(COUNTIF($AC$2:$AC18,"Notes"),AD17)</f>
        <v>1</v>
      </c>
      <c r="AF18" s="56">
        <f t="shared" si="3"/>
        <v>34.839266286584298</v>
      </c>
      <c r="AG18" s="56"/>
      <c r="AH18" s="56">
        <f t="shared" ref="AH18:AH38" si="90">IF(AND(G18&lt;DATE(2020,1,1),DataEffDate&lt;DATE(2020,1,1)),(1+UpdateFactor_Pre)^(IF(G18&lt;DataEffDate,1,-1)*YEARFRAC(G18,DataEffDate,1)),0)</f>
        <v>0</v>
      </c>
      <c r="AI18" s="56">
        <f t="shared" ref="AI18:AI38" si="91">IF(AND(G18&lt;DATE(2020,1,1),AND(DataEffDate&gt;=DATE(2020,1,1),DataEffDate&lt;=DATE(2021,1,1))),(1+UpdateFactor_Pre)^(IF(G18&lt;DATE(2020,1,1),1,-1)*YEARFRAC(G18,DATE(2020,1,1),1))+(1+UpdateFactor_COVID)^(IF(DATE(2020,1,1)&lt;DataEffDate,1,-1)*YEARFRAC(DATE(2020,1,1),DataEffDate,1))-1,0)</f>
        <v>0</v>
      </c>
      <c r="AJ18" s="56">
        <f t="shared" ref="AJ18:AJ38" si="92">IF(AND(G18&lt;DATE(2020,1,1),DataEffDate&gt;DATE(2021,1,1)),(1+UpdateFactor_Pre)^(IF(G18&lt;DATE(2020,1,1),1,-1)*YEARFRAC(G18,DATE(2020,1,1),1))+(1+UpdateFactor_COVID)^(IF(DATE(2020,1,1)&lt;DATE(2021,1,1),1,-1)*YEARFRAC(DATE(2020,1,1),DATE(2021,1,1),1))-1+(1+UpdateFactor_Post)^(IF(DATE(2021,1,1)&lt;DataEffDate,1,-1)*YEARFRAC(DATE(2021,1,1),DataEffDate,1))-1,0)</f>
        <v>34.839266286584298</v>
      </c>
      <c r="AK18" s="56">
        <f t="shared" ref="AK18:AK38" si="93">IF(AND(AND(G18&gt;=DATE(2020,1,1),G18&lt;=DATE(2021,1,1)),DataEffDate&lt;DATE(2020,1,1)),(1+UpdateFactor_COVID)^(IF(G18&lt;DATE(2020,1,1),1,-1)*YEARFRAC(G18,DATE(2020,1,1),1))+(1+UpdateFactor_Pre)^(IF(DATE(2020,1,1)&lt;DataEffDate,1,-1)*YEARFRAC(DATE(2020,1,1),DataEffDate,1))-1,0)</f>
        <v>0</v>
      </c>
      <c r="AL18" s="56">
        <f t="shared" ref="AL18:AL38" si="94">IF(AND(AND(G18&gt;=DATE(2020,1,1),G18&lt;=DATE(2021,1,1)),AND(DataEffDate&gt;=DATE(2020,1,1),DataEffDate&lt;=DATE(2021,1,1))),(1+UpdateFactor_COVID)^(IF(G18&lt;DataEffDate,1,-1)*YEARFRAC(G18,DataEffDate,1)),0)</f>
        <v>0</v>
      </c>
      <c r="AM18" s="56">
        <f t="shared" ref="AM18:AM38" si="95">IF(AND(AND(G18&gt;=DATE(2020,1,1),G18&lt;=DATE(2021,1,1)),DataEffDate&gt;DATE(2021,1,1)),(1+UpdateFactor_COVID)^(IF(G18&lt;DATE(2021,1,1),1,-1)*YEARFRAC(G18,DATE(2021,1,1),1))+(1+UpdateFactor_Post)^(IF(DATE(2021,1,1)&lt;DataEffDate,1,-1)*YEARFRAC(DATE(2021,1,1),DataEffDate,1))-1,0)</f>
        <v>0</v>
      </c>
      <c r="AN18" s="56">
        <f t="shared" ref="AN18:AN38" si="96">IF(AND(G18&gt;DATE(2021,1,1),DataEffDate&lt;DATE(2020,1,1)),(1+UpdateFactor_Post)^(IF(G18&lt;DATE(2021,1,1),1,-1)*YEARFRAC(G18,DATE(2021,1,1),1))+(1+UpdateFactor_COVID)^(IF(DATE(2020,1,1)&lt;DATE(2021,1,1),-1,1)*YEARFRAC(DATE(2020,1,1),DATE(2021,1,1),1))-1+(1+UpdateFactor_Pre)^(IF(DATE(2020,1,1)&lt;DataEffDate,1,-1)*YEARFRAC(DATE(2020,1,1),DataEffDate,1))-1,0)</f>
        <v>0</v>
      </c>
      <c r="AO18" s="56">
        <f t="shared" ref="AO18:AO38" si="97">IF(AND(G18&gt;DATE(2021,1,1),AND(DataEffDate&gt;=DATE(2020,1,1),DataEffDate&lt;=DATE(2021,1,1))),(1+UpdateFactor_Post)^(IF(G18&lt;DATE(2021,1,1),1,-1)*YEARFRAC(G18,DATE(2021,1,1),1))+(1+UpdateFactor_COVID)^(IF(DATE(2021,1,1)&lt;DataEffDate,1,-1)*YEARFRAC(DATE(2021,1,1),DataEffDate,1))-1,0)</f>
        <v>0</v>
      </c>
      <c r="AP18" s="56">
        <f t="shared" ref="AP18:AP38" si="98">IF(AND(G18&gt;DATE(2021,1,1),DataEffDate&gt;DATE(2021,1,1)),(1+UpdateFactor_Post)^(IF(G18&lt;DataEffDate,1,-1)*YEARFRAC(G18,DataEffDate,1)),0)</f>
        <v>0</v>
      </c>
      <c r="AQ18" s="57">
        <v>1</v>
      </c>
      <c r="AR18" s="56">
        <f t="shared" si="13"/>
        <v>34.839266286584298</v>
      </c>
      <c r="AT18" s="58">
        <f t="shared" si="14"/>
        <v>0</v>
      </c>
      <c r="AU18" s="46">
        <f t="shared" si="15"/>
        <v>0</v>
      </c>
      <c r="AV18" s="49">
        <f t="shared" si="15"/>
        <v>0</v>
      </c>
      <c r="AW18" s="49">
        <f t="shared" si="15"/>
        <v>0</v>
      </c>
      <c r="AX18" s="50">
        <f t="shared" si="15"/>
        <v>0</v>
      </c>
      <c r="AY18" s="51">
        <f t="shared" si="15"/>
        <v>0</v>
      </c>
      <c r="AZ18" s="46">
        <f t="shared" si="15"/>
        <v>0</v>
      </c>
      <c r="BA18" s="46" t="e">
        <f>INDEX('[1]CES Output_990 Data'!$M:$M,MATCH($C18,'[1]CES Output_990 Data'!$A:$A,0))</f>
        <v>#N/A</v>
      </c>
      <c r="BB18" s="52">
        <f t="shared" si="16"/>
        <v>0</v>
      </c>
      <c r="BC18" s="59">
        <f t="shared" si="16"/>
        <v>0</v>
      </c>
      <c r="BD18" s="53">
        <f t="shared" si="16"/>
        <v>0</v>
      </c>
      <c r="BE18" s="52">
        <f t="shared" si="16"/>
        <v>0</v>
      </c>
      <c r="BF18" s="52">
        <f t="shared" si="16"/>
        <v>0</v>
      </c>
      <c r="BG18" s="52">
        <f t="shared" si="16"/>
        <v>0</v>
      </c>
      <c r="BH18" s="52">
        <f t="shared" si="16"/>
        <v>0</v>
      </c>
      <c r="BI18" s="54" t="str">
        <f t="shared" si="16"/>
        <v>---</v>
      </c>
      <c r="BJ18" s="55">
        <f t="shared" si="17"/>
        <v>0</v>
      </c>
    </row>
    <row r="19" spans="1:62" s="46" customFormat="1" ht="20.149999999999999" customHeight="1" x14ac:dyDescent="0.25">
      <c r="A19" s="44"/>
      <c r="B19" s="45">
        <v>7000</v>
      </c>
      <c r="C19" s="46" t="str">
        <f t="shared" si="0"/>
        <v>.7000</v>
      </c>
      <c r="D19" s="47"/>
      <c r="E19" s="48"/>
      <c r="G19" s="49"/>
      <c r="H19" s="49"/>
      <c r="I19" s="50"/>
      <c r="J19" s="51"/>
      <c r="M19" s="52"/>
      <c r="N19" s="52"/>
      <c r="O19" s="53"/>
      <c r="P19" s="52"/>
      <c r="Q19" s="52"/>
      <c r="R19" s="52"/>
      <c r="S19" s="52"/>
      <c r="T19" s="54" t="str">
        <f>IFERROR(IF(AND($F$2="Exclude zeros",INDEX('[1]CES Output_990 Data'!$AQ:$AQ,MATCH($C19,'[1]CES Output_990 Data'!$A:$A,0))=0),"---",INDEX('[1]CES Output_990 Data'!$AQ:$AQ,MATCH($C19,'[1]CES Output_990 Data'!$A:$A,0))/1000),"---")</f>
        <v>---</v>
      </c>
      <c r="U19" s="55" t="str">
        <f>IFERROR(IF(AND($F$2="Exclude zeros",INDEX('[1]CES Output_990 Data'!$AT:$AT,MATCH($C19,'[1]CES Output_990 Data'!$A:$A,0))=0),"---",INDEX('[1]CES Output_990 Data'!$AT:$AT,MATCH($C19,'[1]CES Output_990 Data'!$A:$A,0))/1000),"---")</f>
        <v>---</v>
      </c>
      <c r="W19" s="46" t="e">
        <f>INDEX('[1]CES Output_990 Data'!$Q:$Q,MATCH($C19,'[1]CES Output_990 Data'!$A:$A,0))</f>
        <v>#N/A</v>
      </c>
      <c r="X19" s="46" t="e">
        <f>INDEX('[1]CES Output_990 Data'!$L:$L,MATCH($C19,'[1]CES Output_990 Data'!$A:$A,0))</f>
        <v>#N/A</v>
      </c>
      <c r="Z19" s="48" t="str">
        <f t="shared" si="1"/>
        <v>7000.1.0</v>
      </c>
      <c r="AA19" s="48">
        <f>COUNTIFS($AD$2:$AD19,$AD19,$AC$2:$AC19,"&lt;&gt;#N/A")-COUNTIFS($AD$2:$AD19,$AD19,$AC$2:$AC19,"")-1</f>
        <v>0</v>
      </c>
      <c r="AB19" s="48" t="str">
        <f t="shared" si="2"/>
        <v/>
      </c>
      <c r="AC19" s="48" t="e">
        <f>INDEX('[1]CES Output_990 Data'!$AU:$AU,MATCH($C19,'[1]CES Output_990 Data'!$A:$A,0))&amp;""</f>
        <v>#N/A</v>
      </c>
      <c r="AD19" s="2">
        <f>IFERROR(COUNTIF($AC$2:$AC19,"Notes"),AD18)</f>
        <v>1</v>
      </c>
      <c r="AF19" s="56">
        <f t="shared" si="3"/>
        <v>34.839266286584298</v>
      </c>
      <c r="AG19" s="56"/>
      <c r="AH19" s="56">
        <f t="shared" ref="AH19:AH39" si="99">IF(AND(G19&lt;DATE(2020,1,1),DataEffDate&lt;DATE(2020,1,1)),(1+UpdateFactor_Pre)^(IF(G19&lt;DataEffDate,1,-1)*YEARFRAC(G19,DataEffDate,1)),0)</f>
        <v>0</v>
      </c>
      <c r="AI19" s="56">
        <f t="shared" ref="AI19:AI39" si="100">IF(AND(G19&lt;DATE(2020,1,1),AND(DataEffDate&gt;=DATE(2020,1,1),DataEffDate&lt;=DATE(2021,1,1))),(1+UpdateFactor_Pre)^(IF(G19&lt;DATE(2020,1,1),1,-1)*YEARFRAC(G19,DATE(2020,1,1),1))+(1+UpdateFactor_COVID)^(IF(DATE(2020,1,1)&lt;DataEffDate,1,-1)*YEARFRAC(DATE(2020,1,1),DataEffDate,1))-1,0)</f>
        <v>0</v>
      </c>
      <c r="AJ19" s="56">
        <f t="shared" ref="AJ19:AJ39" si="101">IF(AND(G19&lt;DATE(2020,1,1),DataEffDate&gt;DATE(2021,1,1)),(1+UpdateFactor_Pre)^(IF(G19&lt;DATE(2020,1,1),1,-1)*YEARFRAC(G19,DATE(2020,1,1),1))+(1+UpdateFactor_COVID)^(IF(DATE(2020,1,1)&lt;DATE(2021,1,1),1,-1)*YEARFRAC(DATE(2020,1,1),DATE(2021,1,1),1))-1+(1+UpdateFactor_Post)^(IF(DATE(2021,1,1)&lt;DataEffDate,1,-1)*YEARFRAC(DATE(2021,1,1),DataEffDate,1))-1,0)</f>
        <v>34.839266286584298</v>
      </c>
      <c r="AK19" s="56">
        <f t="shared" ref="AK19:AK39" si="102">IF(AND(AND(G19&gt;=DATE(2020,1,1),G19&lt;=DATE(2021,1,1)),DataEffDate&lt;DATE(2020,1,1)),(1+UpdateFactor_COVID)^(IF(G19&lt;DATE(2020,1,1),1,-1)*YEARFRAC(G19,DATE(2020,1,1),1))+(1+UpdateFactor_Pre)^(IF(DATE(2020,1,1)&lt;DataEffDate,1,-1)*YEARFRAC(DATE(2020,1,1),DataEffDate,1))-1,0)</f>
        <v>0</v>
      </c>
      <c r="AL19" s="56">
        <f t="shared" ref="AL19:AL39" si="103">IF(AND(AND(G19&gt;=DATE(2020,1,1),G19&lt;=DATE(2021,1,1)),AND(DataEffDate&gt;=DATE(2020,1,1),DataEffDate&lt;=DATE(2021,1,1))),(1+UpdateFactor_COVID)^(IF(G19&lt;DataEffDate,1,-1)*YEARFRAC(G19,DataEffDate,1)),0)</f>
        <v>0</v>
      </c>
      <c r="AM19" s="56">
        <f t="shared" ref="AM19:AM39" si="104">IF(AND(AND(G19&gt;=DATE(2020,1,1),G19&lt;=DATE(2021,1,1)),DataEffDate&gt;DATE(2021,1,1)),(1+UpdateFactor_COVID)^(IF(G19&lt;DATE(2021,1,1),1,-1)*YEARFRAC(G19,DATE(2021,1,1),1))+(1+UpdateFactor_Post)^(IF(DATE(2021,1,1)&lt;DataEffDate,1,-1)*YEARFRAC(DATE(2021,1,1),DataEffDate,1))-1,0)</f>
        <v>0</v>
      </c>
      <c r="AN19" s="56">
        <f t="shared" ref="AN19:AN39" si="105">IF(AND(G19&gt;DATE(2021,1,1),DataEffDate&lt;DATE(2020,1,1)),(1+UpdateFactor_Post)^(IF(G19&lt;DATE(2021,1,1),1,-1)*YEARFRAC(G19,DATE(2021,1,1),1))+(1+UpdateFactor_COVID)^(IF(DATE(2020,1,1)&lt;DATE(2021,1,1),-1,1)*YEARFRAC(DATE(2020,1,1),DATE(2021,1,1),1))-1+(1+UpdateFactor_Pre)^(IF(DATE(2020,1,1)&lt;DataEffDate,1,-1)*YEARFRAC(DATE(2020,1,1),DataEffDate,1))-1,0)</f>
        <v>0</v>
      </c>
      <c r="AO19" s="56">
        <f t="shared" ref="AO19:AO39" si="106">IF(AND(G19&gt;DATE(2021,1,1),AND(DataEffDate&gt;=DATE(2020,1,1),DataEffDate&lt;=DATE(2021,1,1))),(1+UpdateFactor_Post)^(IF(G19&lt;DATE(2021,1,1),1,-1)*YEARFRAC(G19,DATE(2021,1,1),1))+(1+UpdateFactor_COVID)^(IF(DATE(2021,1,1)&lt;DataEffDate,1,-1)*YEARFRAC(DATE(2021,1,1),DataEffDate,1))-1,0)</f>
        <v>0</v>
      </c>
      <c r="AP19" s="56">
        <f t="shared" ref="AP19:AP39" si="107">IF(AND(G19&gt;DATE(2021,1,1),DataEffDate&gt;DATE(2021,1,1)),(1+UpdateFactor_Post)^(IF(G19&lt;DataEffDate,1,-1)*YEARFRAC(G19,DataEffDate,1)),0)</f>
        <v>0</v>
      </c>
      <c r="AQ19" s="57">
        <v>1</v>
      </c>
      <c r="AR19" s="56">
        <f t="shared" si="13"/>
        <v>34.839266286584298</v>
      </c>
      <c r="AT19" s="58">
        <f t="shared" si="14"/>
        <v>0</v>
      </c>
      <c r="AU19" s="46">
        <f t="shared" si="15"/>
        <v>0</v>
      </c>
      <c r="AV19" s="49">
        <f t="shared" si="15"/>
        <v>0</v>
      </c>
      <c r="AW19" s="49">
        <f t="shared" si="15"/>
        <v>0</v>
      </c>
      <c r="AX19" s="50">
        <f t="shared" si="15"/>
        <v>0</v>
      </c>
      <c r="AY19" s="51">
        <f t="shared" si="15"/>
        <v>0</v>
      </c>
      <c r="AZ19" s="46">
        <f t="shared" si="15"/>
        <v>0</v>
      </c>
      <c r="BA19" s="46" t="e">
        <f>INDEX('[1]CES Output_990 Data'!$M:$M,MATCH($C19,'[1]CES Output_990 Data'!$A:$A,0))</f>
        <v>#N/A</v>
      </c>
      <c r="BB19" s="52">
        <f t="shared" si="16"/>
        <v>0</v>
      </c>
      <c r="BC19" s="59">
        <f t="shared" si="16"/>
        <v>0</v>
      </c>
      <c r="BD19" s="53">
        <f t="shared" si="16"/>
        <v>0</v>
      </c>
      <c r="BE19" s="52">
        <f t="shared" si="16"/>
        <v>0</v>
      </c>
      <c r="BF19" s="52">
        <f t="shared" si="16"/>
        <v>0</v>
      </c>
      <c r="BG19" s="52">
        <f t="shared" si="16"/>
        <v>0</v>
      </c>
      <c r="BH19" s="52">
        <f t="shared" si="16"/>
        <v>0</v>
      </c>
      <c r="BI19" s="54" t="str">
        <f t="shared" si="16"/>
        <v>---</v>
      </c>
      <c r="BJ19" s="55">
        <f t="shared" si="17"/>
        <v>0</v>
      </c>
    </row>
    <row r="20" spans="1:62" s="46" customFormat="1" ht="20.149999999999999" customHeight="1" x14ac:dyDescent="0.25">
      <c r="A20" s="44"/>
      <c r="B20" s="45">
        <v>7000</v>
      </c>
      <c r="C20" s="46" t="str">
        <f t="shared" si="0"/>
        <v>.7000</v>
      </c>
      <c r="D20" s="47"/>
      <c r="E20" s="48"/>
      <c r="G20" s="49"/>
      <c r="H20" s="49"/>
      <c r="I20" s="50"/>
      <c r="J20" s="51"/>
      <c r="M20" s="52"/>
      <c r="N20" s="52"/>
      <c r="O20" s="53"/>
      <c r="P20" s="52"/>
      <c r="Q20" s="52"/>
      <c r="R20" s="52"/>
      <c r="S20" s="52"/>
      <c r="T20" s="54" t="str">
        <f>IFERROR(IF(AND($F$2="Exclude zeros",INDEX('[1]CES Output_990 Data'!$AQ:$AQ,MATCH($C20,'[1]CES Output_990 Data'!$A:$A,0))=0),"---",INDEX('[1]CES Output_990 Data'!$AQ:$AQ,MATCH($C20,'[1]CES Output_990 Data'!$A:$A,0))/1000),"---")</f>
        <v>---</v>
      </c>
      <c r="U20" s="55" t="str">
        <f>IFERROR(IF(AND($F$2="Exclude zeros",INDEX('[1]CES Output_990 Data'!$AT:$AT,MATCH($C20,'[1]CES Output_990 Data'!$A:$A,0))=0),"---",INDEX('[1]CES Output_990 Data'!$AT:$AT,MATCH($C20,'[1]CES Output_990 Data'!$A:$A,0))/1000),"---")</f>
        <v>---</v>
      </c>
      <c r="W20" s="46" t="e">
        <f>INDEX('[1]CES Output_990 Data'!$Q:$Q,MATCH($C20,'[1]CES Output_990 Data'!$A:$A,0))</f>
        <v>#N/A</v>
      </c>
      <c r="X20" s="46" t="e">
        <f>INDEX('[1]CES Output_990 Data'!$L:$L,MATCH($C20,'[1]CES Output_990 Data'!$A:$A,0))</f>
        <v>#N/A</v>
      </c>
      <c r="Z20" s="48" t="str">
        <f t="shared" si="1"/>
        <v>7000.1.0</v>
      </c>
      <c r="AA20" s="48">
        <f>COUNTIFS($AD$2:$AD20,$AD20,$AC$2:$AC20,"&lt;&gt;#N/A")-COUNTIFS($AD$2:$AD20,$AD20,$AC$2:$AC20,"")-1</f>
        <v>0</v>
      </c>
      <c r="AB20" s="48" t="str">
        <f t="shared" si="2"/>
        <v/>
      </c>
      <c r="AC20" s="48" t="e">
        <f>INDEX('[1]CES Output_990 Data'!$AU:$AU,MATCH($C20,'[1]CES Output_990 Data'!$A:$A,0))&amp;""</f>
        <v>#N/A</v>
      </c>
      <c r="AD20" s="2">
        <f>IFERROR(COUNTIF($AC$2:$AC20,"Notes"),AD19)</f>
        <v>1</v>
      </c>
      <c r="AF20" s="56">
        <f t="shared" si="3"/>
        <v>34.839266286584298</v>
      </c>
      <c r="AG20" s="56"/>
      <c r="AH20" s="56">
        <f t="shared" ref="AH20:AH40" si="108">IF(AND(G20&lt;DATE(2020,1,1),DataEffDate&lt;DATE(2020,1,1)),(1+UpdateFactor_Pre)^(IF(G20&lt;DataEffDate,1,-1)*YEARFRAC(G20,DataEffDate,1)),0)</f>
        <v>0</v>
      </c>
      <c r="AI20" s="56">
        <f t="shared" ref="AI20:AI40" si="109">IF(AND(G20&lt;DATE(2020,1,1),AND(DataEffDate&gt;=DATE(2020,1,1),DataEffDate&lt;=DATE(2021,1,1))),(1+UpdateFactor_Pre)^(IF(G20&lt;DATE(2020,1,1),1,-1)*YEARFRAC(G20,DATE(2020,1,1),1))+(1+UpdateFactor_COVID)^(IF(DATE(2020,1,1)&lt;DataEffDate,1,-1)*YEARFRAC(DATE(2020,1,1),DataEffDate,1))-1,0)</f>
        <v>0</v>
      </c>
      <c r="AJ20" s="56">
        <f t="shared" ref="AJ20:AJ40" si="110">IF(AND(G20&lt;DATE(2020,1,1),DataEffDate&gt;DATE(2021,1,1)),(1+UpdateFactor_Pre)^(IF(G20&lt;DATE(2020,1,1),1,-1)*YEARFRAC(G20,DATE(2020,1,1),1))+(1+UpdateFactor_COVID)^(IF(DATE(2020,1,1)&lt;DATE(2021,1,1),1,-1)*YEARFRAC(DATE(2020,1,1),DATE(2021,1,1),1))-1+(1+UpdateFactor_Post)^(IF(DATE(2021,1,1)&lt;DataEffDate,1,-1)*YEARFRAC(DATE(2021,1,1),DataEffDate,1))-1,0)</f>
        <v>34.839266286584298</v>
      </c>
      <c r="AK20" s="56">
        <f t="shared" ref="AK20:AK40" si="111">IF(AND(AND(G20&gt;=DATE(2020,1,1),G20&lt;=DATE(2021,1,1)),DataEffDate&lt;DATE(2020,1,1)),(1+UpdateFactor_COVID)^(IF(G20&lt;DATE(2020,1,1),1,-1)*YEARFRAC(G20,DATE(2020,1,1),1))+(1+UpdateFactor_Pre)^(IF(DATE(2020,1,1)&lt;DataEffDate,1,-1)*YEARFRAC(DATE(2020,1,1),DataEffDate,1))-1,0)</f>
        <v>0</v>
      </c>
      <c r="AL20" s="56">
        <f t="shared" ref="AL20:AL40" si="112">IF(AND(AND(G20&gt;=DATE(2020,1,1),G20&lt;=DATE(2021,1,1)),AND(DataEffDate&gt;=DATE(2020,1,1),DataEffDate&lt;=DATE(2021,1,1))),(1+UpdateFactor_COVID)^(IF(G20&lt;DataEffDate,1,-1)*YEARFRAC(G20,DataEffDate,1)),0)</f>
        <v>0</v>
      </c>
      <c r="AM20" s="56">
        <f t="shared" ref="AM20:AM40" si="113">IF(AND(AND(G20&gt;=DATE(2020,1,1),G20&lt;=DATE(2021,1,1)),DataEffDate&gt;DATE(2021,1,1)),(1+UpdateFactor_COVID)^(IF(G20&lt;DATE(2021,1,1),1,-1)*YEARFRAC(G20,DATE(2021,1,1),1))+(1+UpdateFactor_Post)^(IF(DATE(2021,1,1)&lt;DataEffDate,1,-1)*YEARFRAC(DATE(2021,1,1),DataEffDate,1))-1,0)</f>
        <v>0</v>
      </c>
      <c r="AN20" s="56">
        <f t="shared" ref="AN20:AN40" si="114">IF(AND(G20&gt;DATE(2021,1,1),DataEffDate&lt;DATE(2020,1,1)),(1+UpdateFactor_Post)^(IF(G20&lt;DATE(2021,1,1),1,-1)*YEARFRAC(G20,DATE(2021,1,1),1))+(1+UpdateFactor_COVID)^(IF(DATE(2020,1,1)&lt;DATE(2021,1,1),-1,1)*YEARFRAC(DATE(2020,1,1),DATE(2021,1,1),1))-1+(1+UpdateFactor_Pre)^(IF(DATE(2020,1,1)&lt;DataEffDate,1,-1)*YEARFRAC(DATE(2020,1,1),DataEffDate,1))-1,0)</f>
        <v>0</v>
      </c>
      <c r="AO20" s="56">
        <f t="shared" ref="AO20:AO40" si="115">IF(AND(G20&gt;DATE(2021,1,1),AND(DataEffDate&gt;=DATE(2020,1,1),DataEffDate&lt;=DATE(2021,1,1))),(1+UpdateFactor_Post)^(IF(G20&lt;DATE(2021,1,1),1,-1)*YEARFRAC(G20,DATE(2021,1,1),1))+(1+UpdateFactor_COVID)^(IF(DATE(2021,1,1)&lt;DataEffDate,1,-1)*YEARFRAC(DATE(2021,1,1),DataEffDate,1))-1,0)</f>
        <v>0</v>
      </c>
      <c r="AP20" s="56">
        <f t="shared" ref="AP20:AP40" si="116">IF(AND(G20&gt;DATE(2021,1,1),DataEffDate&gt;DATE(2021,1,1)),(1+UpdateFactor_Post)^(IF(G20&lt;DataEffDate,1,-1)*YEARFRAC(G20,DataEffDate,1)),0)</f>
        <v>0</v>
      </c>
      <c r="AQ20" s="57">
        <v>1</v>
      </c>
      <c r="AR20" s="56">
        <f t="shared" si="13"/>
        <v>34.839266286584298</v>
      </c>
      <c r="AT20" s="58">
        <f t="shared" si="14"/>
        <v>0</v>
      </c>
      <c r="AU20" s="46">
        <f t="shared" si="15"/>
        <v>0</v>
      </c>
      <c r="AV20" s="49">
        <f t="shared" si="15"/>
        <v>0</v>
      </c>
      <c r="AW20" s="49">
        <f t="shared" si="15"/>
        <v>0</v>
      </c>
      <c r="AX20" s="50">
        <f t="shared" si="15"/>
        <v>0</v>
      </c>
      <c r="AY20" s="51">
        <f t="shared" si="15"/>
        <v>0</v>
      </c>
      <c r="AZ20" s="46">
        <f t="shared" si="15"/>
        <v>0</v>
      </c>
      <c r="BA20" s="46" t="e">
        <f>INDEX('[1]CES Output_990 Data'!$M:$M,MATCH($C20,'[1]CES Output_990 Data'!$A:$A,0))</f>
        <v>#N/A</v>
      </c>
      <c r="BB20" s="52">
        <f t="shared" si="16"/>
        <v>0</v>
      </c>
      <c r="BC20" s="59">
        <f t="shared" si="16"/>
        <v>0</v>
      </c>
      <c r="BD20" s="53">
        <f t="shared" si="16"/>
        <v>0</v>
      </c>
      <c r="BE20" s="52">
        <f t="shared" si="16"/>
        <v>0</v>
      </c>
      <c r="BF20" s="52">
        <f t="shared" si="16"/>
        <v>0</v>
      </c>
      <c r="BG20" s="52">
        <f t="shared" si="16"/>
        <v>0</v>
      </c>
      <c r="BH20" s="52">
        <f t="shared" si="16"/>
        <v>0</v>
      </c>
      <c r="BI20" s="54" t="str">
        <f t="shared" si="16"/>
        <v>---</v>
      </c>
      <c r="BJ20" s="55">
        <f t="shared" si="17"/>
        <v>0</v>
      </c>
    </row>
    <row r="21" spans="1:62" s="46" customFormat="1" ht="20.149999999999999" customHeight="1" x14ac:dyDescent="0.25">
      <c r="A21" s="44"/>
      <c r="B21" s="45">
        <v>7000</v>
      </c>
      <c r="C21" s="46" t="str">
        <f t="shared" si="0"/>
        <v>.7000</v>
      </c>
      <c r="D21" s="47"/>
      <c r="E21" s="48"/>
      <c r="G21" s="49"/>
      <c r="H21" s="49"/>
      <c r="I21" s="50"/>
      <c r="J21" s="51"/>
      <c r="M21" s="52"/>
      <c r="N21" s="52"/>
      <c r="O21" s="53"/>
      <c r="P21" s="52"/>
      <c r="Q21" s="52"/>
      <c r="R21" s="52"/>
      <c r="S21" s="52"/>
      <c r="T21" s="54" t="str">
        <f>IFERROR(IF(AND($F$2="Exclude zeros",INDEX('[1]CES Output_990 Data'!$AQ:$AQ,MATCH($C21,'[1]CES Output_990 Data'!$A:$A,0))=0),"---",INDEX('[1]CES Output_990 Data'!$AQ:$AQ,MATCH($C21,'[1]CES Output_990 Data'!$A:$A,0))/1000),"---")</f>
        <v>---</v>
      </c>
      <c r="U21" s="55" t="str">
        <f>IFERROR(IF(AND($F$2="Exclude zeros",INDEX('[1]CES Output_990 Data'!$AT:$AT,MATCH($C21,'[1]CES Output_990 Data'!$A:$A,0))=0),"---",INDEX('[1]CES Output_990 Data'!$AT:$AT,MATCH($C21,'[1]CES Output_990 Data'!$A:$A,0))/1000),"---")</f>
        <v>---</v>
      </c>
      <c r="W21" s="46" t="e">
        <f>INDEX('[1]CES Output_990 Data'!$Q:$Q,MATCH($C21,'[1]CES Output_990 Data'!$A:$A,0))</f>
        <v>#N/A</v>
      </c>
      <c r="X21" s="46" t="e">
        <f>INDEX('[1]CES Output_990 Data'!$L:$L,MATCH($C21,'[1]CES Output_990 Data'!$A:$A,0))</f>
        <v>#N/A</v>
      </c>
      <c r="Z21" s="48" t="str">
        <f t="shared" si="1"/>
        <v>7000.1.0</v>
      </c>
      <c r="AA21" s="48">
        <f>COUNTIFS($AD$2:$AD21,$AD21,$AC$2:$AC21,"&lt;&gt;#N/A")-COUNTIFS($AD$2:$AD21,$AD21,$AC$2:$AC21,"")-1</f>
        <v>0</v>
      </c>
      <c r="AB21" s="48" t="str">
        <f t="shared" si="2"/>
        <v/>
      </c>
      <c r="AC21" s="48" t="e">
        <f>INDEX('[1]CES Output_990 Data'!$AU:$AU,MATCH($C21,'[1]CES Output_990 Data'!$A:$A,0))&amp;""</f>
        <v>#N/A</v>
      </c>
      <c r="AD21" s="2">
        <f>IFERROR(COUNTIF($AC$2:$AC21,"Notes"),AD20)</f>
        <v>1</v>
      </c>
      <c r="AF21" s="56">
        <f t="shared" si="3"/>
        <v>34.839266286584298</v>
      </c>
      <c r="AG21" s="56"/>
      <c r="AH21" s="56">
        <f t="shared" ref="AH21" si="117">IF(AND(G21&lt;DATE(2020,1,1),DataEffDate&lt;DATE(2020,1,1)),(1+UpdateFactor_Pre)^(IF(G21&lt;DataEffDate,1,-1)*YEARFRAC(G21,DataEffDate,1)),0)</f>
        <v>0</v>
      </c>
      <c r="AI21" s="56">
        <f t="shared" ref="AI21" si="118">IF(AND(G21&lt;DATE(2020,1,1),AND(DataEffDate&gt;=DATE(2020,1,1),DataEffDate&lt;=DATE(2021,1,1))),(1+UpdateFactor_Pre)^(IF(G21&lt;DATE(2020,1,1),1,-1)*YEARFRAC(G21,DATE(2020,1,1),1))+(1+UpdateFactor_COVID)^(IF(DATE(2020,1,1)&lt;DataEffDate,1,-1)*YEARFRAC(DATE(2020,1,1),DataEffDate,1))-1,0)</f>
        <v>0</v>
      </c>
      <c r="AJ21" s="56">
        <f t="shared" ref="AJ21" si="119">IF(AND(G21&lt;DATE(2020,1,1),DataEffDate&gt;DATE(2021,1,1)),(1+UpdateFactor_Pre)^(IF(G21&lt;DATE(2020,1,1),1,-1)*YEARFRAC(G21,DATE(2020,1,1),1))+(1+UpdateFactor_COVID)^(IF(DATE(2020,1,1)&lt;DATE(2021,1,1),1,-1)*YEARFRAC(DATE(2020,1,1),DATE(2021,1,1),1))-1+(1+UpdateFactor_Post)^(IF(DATE(2021,1,1)&lt;DataEffDate,1,-1)*YEARFRAC(DATE(2021,1,1),DataEffDate,1))-1,0)</f>
        <v>34.839266286584298</v>
      </c>
      <c r="AK21" s="56">
        <f t="shared" ref="AK21" si="120">IF(AND(AND(G21&gt;=DATE(2020,1,1),G21&lt;=DATE(2021,1,1)),DataEffDate&lt;DATE(2020,1,1)),(1+UpdateFactor_COVID)^(IF(G21&lt;DATE(2020,1,1),1,-1)*YEARFRAC(G21,DATE(2020,1,1),1))+(1+UpdateFactor_Pre)^(IF(DATE(2020,1,1)&lt;DataEffDate,1,-1)*YEARFRAC(DATE(2020,1,1),DataEffDate,1))-1,0)</f>
        <v>0</v>
      </c>
      <c r="AL21" s="56">
        <f t="shared" ref="AL21" si="121">IF(AND(AND(G21&gt;=DATE(2020,1,1),G21&lt;=DATE(2021,1,1)),AND(DataEffDate&gt;=DATE(2020,1,1),DataEffDate&lt;=DATE(2021,1,1))),(1+UpdateFactor_COVID)^(IF(G21&lt;DataEffDate,1,-1)*YEARFRAC(G21,DataEffDate,1)),0)</f>
        <v>0</v>
      </c>
      <c r="AM21" s="56">
        <f t="shared" ref="AM21" si="122">IF(AND(AND(G21&gt;=DATE(2020,1,1),G21&lt;=DATE(2021,1,1)),DataEffDate&gt;DATE(2021,1,1)),(1+UpdateFactor_COVID)^(IF(G21&lt;DATE(2021,1,1),1,-1)*YEARFRAC(G21,DATE(2021,1,1),1))+(1+UpdateFactor_Post)^(IF(DATE(2021,1,1)&lt;DataEffDate,1,-1)*YEARFRAC(DATE(2021,1,1),DataEffDate,1))-1,0)</f>
        <v>0</v>
      </c>
      <c r="AN21" s="56">
        <f t="shared" ref="AN21" si="123">IF(AND(G21&gt;DATE(2021,1,1),DataEffDate&lt;DATE(2020,1,1)),(1+UpdateFactor_Post)^(IF(G21&lt;DATE(2021,1,1),1,-1)*YEARFRAC(G21,DATE(2021,1,1),1))+(1+UpdateFactor_COVID)^(IF(DATE(2020,1,1)&lt;DATE(2021,1,1),-1,1)*YEARFRAC(DATE(2020,1,1),DATE(2021,1,1),1))-1+(1+UpdateFactor_Pre)^(IF(DATE(2020,1,1)&lt;DataEffDate,1,-1)*YEARFRAC(DATE(2020,1,1),DataEffDate,1))-1,0)</f>
        <v>0</v>
      </c>
      <c r="AO21" s="56">
        <f t="shared" ref="AO21" si="124">IF(AND(G21&gt;DATE(2021,1,1),AND(DataEffDate&gt;=DATE(2020,1,1),DataEffDate&lt;=DATE(2021,1,1))),(1+UpdateFactor_Post)^(IF(G21&lt;DATE(2021,1,1),1,-1)*YEARFRAC(G21,DATE(2021,1,1),1))+(1+UpdateFactor_COVID)^(IF(DATE(2021,1,1)&lt;DataEffDate,1,-1)*YEARFRAC(DATE(2021,1,1),DataEffDate,1))-1,0)</f>
        <v>0</v>
      </c>
      <c r="AP21" s="56">
        <f t="shared" ref="AP21" si="125">IF(AND(G21&gt;DATE(2021,1,1),DataEffDate&gt;DATE(2021,1,1)),(1+UpdateFactor_Post)^(IF(G21&lt;DataEffDate,1,-1)*YEARFRAC(G21,DataEffDate,1)),0)</f>
        <v>0</v>
      </c>
      <c r="AQ21" s="57">
        <v>1</v>
      </c>
      <c r="AR21" s="56">
        <f t="shared" si="13"/>
        <v>34.839266286584298</v>
      </c>
      <c r="AT21" s="58">
        <f t="shared" si="14"/>
        <v>0</v>
      </c>
      <c r="AU21" s="46">
        <f t="shared" si="15"/>
        <v>0</v>
      </c>
      <c r="AV21" s="49">
        <f t="shared" si="15"/>
        <v>0</v>
      </c>
      <c r="AW21" s="49">
        <f t="shared" si="15"/>
        <v>0</v>
      </c>
      <c r="AX21" s="50">
        <f t="shared" si="15"/>
        <v>0</v>
      </c>
      <c r="AY21" s="51">
        <f t="shared" si="15"/>
        <v>0</v>
      </c>
      <c r="AZ21" s="46">
        <f t="shared" si="15"/>
        <v>0</v>
      </c>
      <c r="BA21" s="46" t="e">
        <f>INDEX('[1]CES Output_990 Data'!$M:$M,MATCH($C21,'[1]CES Output_990 Data'!$A:$A,0))</f>
        <v>#N/A</v>
      </c>
      <c r="BB21" s="52">
        <f t="shared" si="16"/>
        <v>0</v>
      </c>
      <c r="BC21" s="59">
        <f t="shared" si="16"/>
        <v>0</v>
      </c>
      <c r="BD21" s="53">
        <f t="shared" si="16"/>
        <v>0</v>
      </c>
      <c r="BE21" s="52">
        <f t="shared" si="16"/>
        <v>0</v>
      </c>
      <c r="BF21" s="52">
        <f t="shared" si="16"/>
        <v>0</v>
      </c>
      <c r="BG21" s="52">
        <f t="shared" si="16"/>
        <v>0</v>
      </c>
      <c r="BH21" s="52">
        <f t="shared" si="16"/>
        <v>0</v>
      </c>
      <c r="BI21" s="54" t="str">
        <f t="shared" si="16"/>
        <v>---</v>
      </c>
      <c r="BJ21" s="55">
        <f t="shared" si="17"/>
        <v>0</v>
      </c>
    </row>
    <row r="22" spans="1:62" s="46" customFormat="1" ht="20.149999999999999" customHeight="1" x14ac:dyDescent="0.25">
      <c r="A22" s="44"/>
      <c r="B22" s="45">
        <v>7000</v>
      </c>
      <c r="C22" s="46" t="str">
        <f t="shared" si="0"/>
        <v>.7000</v>
      </c>
      <c r="D22" s="47"/>
      <c r="E22" s="48"/>
      <c r="G22" s="49"/>
      <c r="H22" s="49"/>
      <c r="I22" s="50"/>
      <c r="J22" s="51"/>
      <c r="M22" s="52"/>
      <c r="N22" s="52"/>
      <c r="O22" s="53"/>
      <c r="P22" s="52"/>
      <c r="Q22" s="52"/>
      <c r="R22" s="52"/>
      <c r="S22" s="52"/>
      <c r="T22" s="54" t="str">
        <f>IFERROR(IF(AND($F$2="Exclude zeros",INDEX('[1]CES Output_990 Data'!$AQ:$AQ,MATCH($C22,'[1]CES Output_990 Data'!$A:$A,0))=0),"---",INDEX('[1]CES Output_990 Data'!$AQ:$AQ,MATCH($C22,'[1]CES Output_990 Data'!$A:$A,0))/1000),"---")</f>
        <v>---</v>
      </c>
      <c r="U22" s="55" t="str">
        <f>IFERROR(IF(AND($F$2="Exclude zeros",INDEX('[1]CES Output_990 Data'!$AT:$AT,MATCH($C22,'[1]CES Output_990 Data'!$A:$A,0))=0),"---",INDEX('[1]CES Output_990 Data'!$AT:$AT,MATCH($C22,'[1]CES Output_990 Data'!$A:$A,0))/1000),"---")</f>
        <v>---</v>
      </c>
      <c r="W22" s="46" t="e">
        <f>INDEX('[1]CES Output_990 Data'!$Q:$Q,MATCH($C22,'[1]CES Output_990 Data'!$A:$A,0))</f>
        <v>#N/A</v>
      </c>
      <c r="X22" s="46" t="e">
        <f>INDEX('[1]CES Output_990 Data'!$L:$L,MATCH($C22,'[1]CES Output_990 Data'!$A:$A,0))</f>
        <v>#N/A</v>
      </c>
      <c r="Z22" s="48" t="str">
        <f t="shared" si="1"/>
        <v>7000.1.0</v>
      </c>
      <c r="AA22" s="48">
        <f>COUNTIFS($AD$2:$AD22,$AD22,$AC$2:$AC22,"&lt;&gt;#N/A")-COUNTIFS($AD$2:$AD22,$AD22,$AC$2:$AC22,"")-1</f>
        <v>0</v>
      </c>
      <c r="AB22" s="48" t="str">
        <f t="shared" si="2"/>
        <v/>
      </c>
      <c r="AC22" s="48" t="e">
        <f>INDEX('[1]CES Output_990 Data'!$AU:$AU,MATCH($C22,'[1]CES Output_990 Data'!$A:$A,0))&amp;""</f>
        <v>#N/A</v>
      </c>
      <c r="AD22" s="2">
        <f>IFERROR(COUNTIF($AC$2:$AC22,"Notes"),AD21)</f>
        <v>1</v>
      </c>
      <c r="AF22" s="56">
        <f t="shared" si="3"/>
        <v>34.839266286584298</v>
      </c>
      <c r="AG22" s="56"/>
      <c r="AH22" s="56">
        <f t="shared" ref="AH22:AH42" si="126">IF(AND(G22&lt;DATE(2020,1,1),DataEffDate&lt;DATE(2020,1,1)),(1+UpdateFactor_Pre)^(IF(G22&lt;DataEffDate,1,-1)*YEARFRAC(G22,DataEffDate,1)),0)</f>
        <v>0</v>
      </c>
      <c r="AI22" s="56">
        <f t="shared" ref="AI22:AI42" si="127">IF(AND(G22&lt;DATE(2020,1,1),AND(DataEffDate&gt;=DATE(2020,1,1),DataEffDate&lt;=DATE(2021,1,1))),(1+UpdateFactor_Pre)^(IF(G22&lt;DATE(2020,1,1),1,-1)*YEARFRAC(G22,DATE(2020,1,1),1))+(1+UpdateFactor_COVID)^(IF(DATE(2020,1,1)&lt;DataEffDate,1,-1)*YEARFRAC(DATE(2020,1,1),DataEffDate,1))-1,0)</f>
        <v>0</v>
      </c>
      <c r="AJ22" s="56">
        <f t="shared" ref="AJ22:AJ42" si="128">IF(AND(G22&lt;DATE(2020,1,1),DataEffDate&gt;DATE(2021,1,1)),(1+UpdateFactor_Pre)^(IF(G22&lt;DATE(2020,1,1),1,-1)*YEARFRAC(G22,DATE(2020,1,1),1))+(1+UpdateFactor_COVID)^(IF(DATE(2020,1,1)&lt;DATE(2021,1,1),1,-1)*YEARFRAC(DATE(2020,1,1),DATE(2021,1,1),1))-1+(1+UpdateFactor_Post)^(IF(DATE(2021,1,1)&lt;DataEffDate,1,-1)*YEARFRAC(DATE(2021,1,1),DataEffDate,1))-1,0)</f>
        <v>34.839266286584298</v>
      </c>
      <c r="AK22" s="56">
        <f t="shared" ref="AK22:AK42" si="129">IF(AND(AND(G22&gt;=DATE(2020,1,1),G22&lt;=DATE(2021,1,1)),DataEffDate&lt;DATE(2020,1,1)),(1+UpdateFactor_COVID)^(IF(G22&lt;DATE(2020,1,1),1,-1)*YEARFRAC(G22,DATE(2020,1,1),1))+(1+UpdateFactor_Pre)^(IF(DATE(2020,1,1)&lt;DataEffDate,1,-1)*YEARFRAC(DATE(2020,1,1),DataEffDate,1))-1,0)</f>
        <v>0</v>
      </c>
      <c r="AL22" s="56">
        <f t="shared" ref="AL22:AL42" si="130">IF(AND(AND(G22&gt;=DATE(2020,1,1),G22&lt;=DATE(2021,1,1)),AND(DataEffDate&gt;=DATE(2020,1,1),DataEffDate&lt;=DATE(2021,1,1))),(1+UpdateFactor_COVID)^(IF(G22&lt;DataEffDate,1,-1)*YEARFRAC(G22,DataEffDate,1)),0)</f>
        <v>0</v>
      </c>
      <c r="AM22" s="56">
        <f t="shared" ref="AM22:AM42" si="131">IF(AND(AND(G22&gt;=DATE(2020,1,1),G22&lt;=DATE(2021,1,1)),DataEffDate&gt;DATE(2021,1,1)),(1+UpdateFactor_COVID)^(IF(G22&lt;DATE(2021,1,1),1,-1)*YEARFRAC(G22,DATE(2021,1,1),1))+(1+UpdateFactor_Post)^(IF(DATE(2021,1,1)&lt;DataEffDate,1,-1)*YEARFRAC(DATE(2021,1,1),DataEffDate,1))-1,0)</f>
        <v>0</v>
      </c>
      <c r="AN22" s="56">
        <f t="shared" ref="AN22:AN42" si="132">IF(AND(G22&gt;DATE(2021,1,1),DataEffDate&lt;DATE(2020,1,1)),(1+UpdateFactor_Post)^(IF(G22&lt;DATE(2021,1,1),1,-1)*YEARFRAC(G22,DATE(2021,1,1),1))+(1+UpdateFactor_COVID)^(IF(DATE(2020,1,1)&lt;DATE(2021,1,1),-1,1)*YEARFRAC(DATE(2020,1,1),DATE(2021,1,1),1))-1+(1+UpdateFactor_Pre)^(IF(DATE(2020,1,1)&lt;DataEffDate,1,-1)*YEARFRAC(DATE(2020,1,1),DataEffDate,1))-1,0)</f>
        <v>0</v>
      </c>
      <c r="AO22" s="56">
        <f t="shared" ref="AO22:AO42" si="133">IF(AND(G22&gt;DATE(2021,1,1),AND(DataEffDate&gt;=DATE(2020,1,1),DataEffDate&lt;=DATE(2021,1,1))),(1+UpdateFactor_Post)^(IF(G22&lt;DATE(2021,1,1),1,-1)*YEARFRAC(G22,DATE(2021,1,1),1))+(1+UpdateFactor_COVID)^(IF(DATE(2021,1,1)&lt;DataEffDate,1,-1)*YEARFRAC(DATE(2021,1,1),DataEffDate,1))-1,0)</f>
        <v>0</v>
      </c>
      <c r="AP22" s="56">
        <f t="shared" ref="AP22:AP42" si="134">IF(AND(G22&gt;DATE(2021,1,1),DataEffDate&gt;DATE(2021,1,1)),(1+UpdateFactor_Post)^(IF(G22&lt;DataEffDate,1,-1)*YEARFRAC(G22,DataEffDate,1)),0)</f>
        <v>0</v>
      </c>
      <c r="AQ22" s="57">
        <v>1</v>
      </c>
      <c r="AR22" s="56">
        <f t="shared" si="13"/>
        <v>34.839266286584298</v>
      </c>
      <c r="AT22" s="58">
        <f t="shared" si="14"/>
        <v>0</v>
      </c>
      <c r="AU22" s="46">
        <f t="shared" si="15"/>
        <v>0</v>
      </c>
      <c r="AV22" s="49">
        <f t="shared" si="15"/>
        <v>0</v>
      </c>
      <c r="AW22" s="49">
        <f t="shared" si="15"/>
        <v>0</v>
      </c>
      <c r="AX22" s="50">
        <f t="shared" si="15"/>
        <v>0</v>
      </c>
      <c r="AY22" s="51">
        <f t="shared" si="15"/>
        <v>0</v>
      </c>
      <c r="AZ22" s="46">
        <f t="shared" si="15"/>
        <v>0</v>
      </c>
      <c r="BA22" s="46" t="e">
        <f>INDEX('[1]CES Output_990 Data'!$M:$M,MATCH($C22,'[1]CES Output_990 Data'!$A:$A,0))</f>
        <v>#N/A</v>
      </c>
      <c r="BB22" s="52">
        <f t="shared" si="16"/>
        <v>0</v>
      </c>
      <c r="BC22" s="59">
        <f t="shared" si="16"/>
        <v>0</v>
      </c>
      <c r="BD22" s="53">
        <f t="shared" si="16"/>
        <v>0</v>
      </c>
      <c r="BE22" s="52">
        <f t="shared" si="16"/>
        <v>0</v>
      </c>
      <c r="BF22" s="52">
        <f t="shared" si="16"/>
        <v>0</v>
      </c>
      <c r="BG22" s="52">
        <f t="shared" si="16"/>
        <v>0</v>
      </c>
      <c r="BH22" s="52">
        <f t="shared" si="16"/>
        <v>0</v>
      </c>
      <c r="BI22" s="54" t="str">
        <f t="shared" si="16"/>
        <v>---</v>
      </c>
      <c r="BJ22" s="55">
        <f t="shared" si="17"/>
        <v>0</v>
      </c>
    </row>
    <row r="23" spans="1:62" s="46" customFormat="1" ht="20.149999999999999" customHeight="1" x14ac:dyDescent="0.25">
      <c r="A23" s="44"/>
      <c r="B23" s="45">
        <v>7000</v>
      </c>
      <c r="C23" s="46" t="str">
        <f t="shared" si="0"/>
        <v>.7000</v>
      </c>
      <c r="D23" s="47"/>
      <c r="E23" s="48"/>
      <c r="G23" s="49"/>
      <c r="H23" s="49"/>
      <c r="I23" s="50"/>
      <c r="J23" s="51"/>
      <c r="M23" s="52"/>
      <c r="N23" s="52"/>
      <c r="O23" s="53"/>
      <c r="P23" s="52"/>
      <c r="Q23" s="52"/>
      <c r="R23" s="52"/>
      <c r="S23" s="52"/>
      <c r="T23" s="54" t="str">
        <f>IFERROR(IF(AND($F$2="Exclude zeros",INDEX('[1]CES Output_990 Data'!$AQ:$AQ,MATCH($C23,'[1]CES Output_990 Data'!$A:$A,0))=0),"---",INDEX('[1]CES Output_990 Data'!$AQ:$AQ,MATCH($C23,'[1]CES Output_990 Data'!$A:$A,0))/1000),"---")</f>
        <v>---</v>
      </c>
      <c r="U23" s="55" t="str">
        <f>IFERROR(IF(AND($F$2="Exclude zeros",INDEX('[1]CES Output_990 Data'!$AT:$AT,MATCH($C23,'[1]CES Output_990 Data'!$A:$A,0))=0),"---",INDEX('[1]CES Output_990 Data'!$AT:$AT,MATCH($C23,'[1]CES Output_990 Data'!$A:$A,0))/1000),"---")</f>
        <v>---</v>
      </c>
      <c r="W23" s="46" t="e">
        <f>INDEX('[1]CES Output_990 Data'!$Q:$Q,MATCH($C23,'[1]CES Output_990 Data'!$A:$A,0))</f>
        <v>#N/A</v>
      </c>
      <c r="X23" s="46" t="e">
        <f>INDEX('[1]CES Output_990 Data'!$L:$L,MATCH($C23,'[1]CES Output_990 Data'!$A:$A,0))</f>
        <v>#N/A</v>
      </c>
      <c r="Z23" s="48" t="str">
        <f t="shared" si="1"/>
        <v>7000.1.0</v>
      </c>
      <c r="AA23" s="48">
        <f>COUNTIFS($AD$2:$AD23,$AD23,$AC$2:$AC23,"&lt;&gt;#N/A")-COUNTIFS($AD$2:$AD23,$AD23,$AC$2:$AC23,"")-1</f>
        <v>0</v>
      </c>
      <c r="AB23" s="48" t="str">
        <f t="shared" si="2"/>
        <v/>
      </c>
      <c r="AC23" s="48" t="e">
        <f>INDEX('[1]CES Output_990 Data'!$AU:$AU,MATCH($C23,'[1]CES Output_990 Data'!$A:$A,0))&amp;""</f>
        <v>#N/A</v>
      </c>
      <c r="AD23" s="2">
        <f>IFERROR(COUNTIF($AC$2:$AC23,"Notes"),AD22)</f>
        <v>1</v>
      </c>
      <c r="AF23" s="56">
        <f t="shared" si="3"/>
        <v>34.839266286584298</v>
      </c>
      <c r="AG23" s="56"/>
      <c r="AH23" s="56">
        <f t="shared" ref="AH23:AH43" si="135">IF(AND(G23&lt;DATE(2020,1,1),DataEffDate&lt;DATE(2020,1,1)),(1+UpdateFactor_Pre)^(IF(G23&lt;DataEffDate,1,-1)*YEARFRAC(G23,DataEffDate,1)),0)</f>
        <v>0</v>
      </c>
      <c r="AI23" s="56">
        <f t="shared" ref="AI23:AI43" si="136">IF(AND(G23&lt;DATE(2020,1,1),AND(DataEffDate&gt;=DATE(2020,1,1),DataEffDate&lt;=DATE(2021,1,1))),(1+UpdateFactor_Pre)^(IF(G23&lt;DATE(2020,1,1),1,-1)*YEARFRAC(G23,DATE(2020,1,1),1))+(1+UpdateFactor_COVID)^(IF(DATE(2020,1,1)&lt;DataEffDate,1,-1)*YEARFRAC(DATE(2020,1,1),DataEffDate,1))-1,0)</f>
        <v>0</v>
      </c>
      <c r="AJ23" s="56">
        <f t="shared" ref="AJ23:AJ43" si="137">IF(AND(G23&lt;DATE(2020,1,1),DataEffDate&gt;DATE(2021,1,1)),(1+UpdateFactor_Pre)^(IF(G23&lt;DATE(2020,1,1),1,-1)*YEARFRAC(G23,DATE(2020,1,1),1))+(1+UpdateFactor_COVID)^(IF(DATE(2020,1,1)&lt;DATE(2021,1,1),1,-1)*YEARFRAC(DATE(2020,1,1),DATE(2021,1,1),1))-1+(1+UpdateFactor_Post)^(IF(DATE(2021,1,1)&lt;DataEffDate,1,-1)*YEARFRAC(DATE(2021,1,1),DataEffDate,1))-1,0)</f>
        <v>34.839266286584298</v>
      </c>
      <c r="AK23" s="56">
        <f t="shared" ref="AK23:AK43" si="138">IF(AND(AND(G23&gt;=DATE(2020,1,1),G23&lt;=DATE(2021,1,1)),DataEffDate&lt;DATE(2020,1,1)),(1+UpdateFactor_COVID)^(IF(G23&lt;DATE(2020,1,1),1,-1)*YEARFRAC(G23,DATE(2020,1,1),1))+(1+UpdateFactor_Pre)^(IF(DATE(2020,1,1)&lt;DataEffDate,1,-1)*YEARFRAC(DATE(2020,1,1),DataEffDate,1))-1,0)</f>
        <v>0</v>
      </c>
      <c r="AL23" s="56">
        <f t="shared" ref="AL23:AL43" si="139">IF(AND(AND(G23&gt;=DATE(2020,1,1),G23&lt;=DATE(2021,1,1)),AND(DataEffDate&gt;=DATE(2020,1,1),DataEffDate&lt;=DATE(2021,1,1))),(1+UpdateFactor_COVID)^(IF(G23&lt;DataEffDate,1,-1)*YEARFRAC(G23,DataEffDate,1)),0)</f>
        <v>0</v>
      </c>
      <c r="AM23" s="56">
        <f t="shared" ref="AM23:AM43" si="140">IF(AND(AND(G23&gt;=DATE(2020,1,1),G23&lt;=DATE(2021,1,1)),DataEffDate&gt;DATE(2021,1,1)),(1+UpdateFactor_COVID)^(IF(G23&lt;DATE(2021,1,1),1,-1)*YEARFRAC(G23,DATE(2021,1,1),1))+(1+UpdateFactor_Post)^(IF(DATE(2021,1,1)&lt;DataEffDate,1,-1)*YEARFRAC(DATE(2021,1,1),DataEffDate,1))-1,0)</f>
        <v>0</v>
      </c>
      <c r="AN23" s="56">
        <f t="shared" ref="AN23:AN43" si="141">IF(AND(G23&gt;DATE(2021,1,1),DataEffDate&lt;DATE(2020,1,1)),(1+UpdateFactor_Post)^(IF(G23&lt;DATE(2021,1,1),1,-1)*YEARFRAC(G23,DATE(2021,1,1),1))+(1+UpdateFactor_COVID)^(IF(DATE(2020,1,1)&lt;DATE(2021,1,1),-1,1)*YEARFRAC(DATE(2020,1,1),DATE(2021,1,1),1))-1+(1+UpdateFactor_Pre)^(IF(DATE(2020,1,1)&lt;DataEffDate,1,-1)*YEARFRAC(DATE(2020,1,1),DataEffDate,1))-1,0)</f>
        <v>0</v>
      </c>
      <c r="AO23" s="56">
        <f t="shared" ref="AO23:AO43" si="142">IF(AND(G23&gt;DATE(2021,1,1),AND(DataEffDate&gt;=DATE(2020,1,1),DataEffDate&lt;=DATE(2021,1,1))),(1+UpdateFactor_Post)^(IF(G23&lt;DATE(2021,1,1),1,-1)*YEARFRAC(G23,DATE(2021,1,1),1))+(1+UpdateFactor_COVID)^(IF(DATE(2021,1,1)&lt;DataEffDate,1,-1)*YEARFRAC(DATE(2021,1,1),DataEffDate,1))-1,0)</f>
        <v>0</v>
      </c>
      <c r="AP23" s="56">
        <f t="shared" ref="AP23:AP43" si="143">IF(AND(G23&gt;DATE(2021,1,1),DataEffDate&gt;DATE(2021,1,1)),(1+UpdateFactor_Post)^(IF(G23&lt;DataEffDate,1,-1)*YEARFRAC(G23,DataEffDate,1)),0)</f>
        <v>0</v>
      </c>
      <c r="AQ23" s="57">
        <v>1</v>
      </c>
      <c r="AR23" s="56">
        <f t="shared" si="13"/>
        <v>34.839266286584298</v>
      </c>
      <c r="AT23" s="58">
        <f t="shared" si="14"/>
        <v>0</v>
      </c>
      <c r="AU23" s="46">
        <f t="shared" si="15"/>
        <v>0</v>
      </c>
      <c r="AV23" s="49">
        <f t="shared" si="15"/>
        <v>0</v>
      </c>
      <c r="AW23" s="49">
        <f t="shared" si="15"/>
        <v>0</v>
      </c>
      <c r="AX23" s="50">
        <f t="shared" si="15"/>
        <v>0</v>
      </c>
      <c r="AY23" s="51">
        <f t="shared" si="15"/>
        <v>0</v>
      </c>
      <c r="AZ23" s="46">
        <f t="shared" si="15"/>
        <v>0</v>
      </c>
      <c r="BA23" s="46" t="e">
        <f>INDEX('[1]CES Output_990 Data'!$M:$M,MATCH($C23,'[1]CES Output_990 Data'!$A:$A,0))</f>
        <v>#N/A</v>
      </c>
      <c r="BB23" s="52">
        <f t="shared" si="16"/>
        <v>0</v>
      </c>
      <c r="BC23" s="59">
        <f t="shared" si="16"/>
        <v>0</v>
      </c>
      <c r="BD23" s="53">
        <f t="shared" si="16"/>
        <v>0</v>
      </c>
      <c r="BE23" s="52">
        <f t="shared" si="16"/>
        <v>0</v>
      </c>
      <c r="BF23" s="52">
        <f t="shared" si="16"/>
        <v>0</v>
      </c>
      <c r="BG23" s="52">
        <f t="shared" si="16"/>
        <v>0</v>
      </c>
      <c r="BH23" s="52">
        <f t="shared" si="16"/>
        <v>0</v>
      </c>
      <c r="BI23" s="54" t="str">
        <f t="shared" si="16"/>
        <v>---</v>
      </c>
      <c r="BJ23" s="55">
        <f t="shared" si="17"/>
        <v>0</v>
      </c>
    </row>
    <row r="24" spans="1:62" s="46" customFormat="1" ht="20.149999999999999" customHeight="1" x14ac:dyDescent="0.25">
      <c r="A24" s="44"/>
      <c r="B24" s="45">
        <v>7000</v>
      </c>
      <c r="C24" s="46" t="str">
        <f t="shared" si="0"/>
        <v>.7000</v>
      </c>
      <c r="D24" s="47"/>
      <c r="E24" s="48"/>
      <c r="G24" s="49"/>
      <c r="H24" s="49"/>
      <c r="I24" s="50"/>
      <c r="J24" s="51"/>
      <c r="M24" s="52"/>
      <c r="N24" s="52"/>
      <c r="O24" s="53"/>
      <c r="P24" s="52"/>
      <c r="Q24" s="52"/>
      <c r="R24" s="52"/>
      <c r="S24" s="52"/>
      <c r="T24" s="54" t="str">
        <f>IFERROR(IF(AND($F$2="Exclude zeros",INDEX('[1]CES Output_990 Data'!$AQ:$AQ,MATCH($C24,'[1]CES Output_990 Data'!$A:$A,0))=0),"---",INDEX('[1]CES Output_990 Data'!$AQ:$AQ,MATCH($C24,'[1]CES Output_990 Data'!$A:$A,0))/1000),"---")</f>
        <v>---</v>
      </c>
      <c r="U24" s="55" t="str">
        <f>IFERROR(IF(AND($F$2="Exclude zeros",INDEX('[1]CES Output_990 Data'!$AT:$AT,MATCH($C24,'[1]CES Output_990 Data'!$A:$A,0))=0),"---",INDEX('[1]CES Output_990 Data'!$AT:$AT,MATCH($C24,'[1]CES Output_990 Data'!$A:$A,0))/1000),"---")</f>
        <v>---</v>
      </c>
      <c r="W24" s="46" t="e">
        <f>INDEX('[1]CES Output_990 Data'!$Q:$Q,MATCH($C24,'[1]CES Output_990 Data'!$A:$A,0))</f>
        <v>#N/A</v>
      </c>
      <c r="X24" s="46" t="e">
        <f>INDEX('[1]CES Output_990 Data'!$L:$L,MATCH($C24,'[1]CES Output_990 Data'!$A:$A,0))</f>
        <v>#N/A</v>
      </c>
      <c r="Z24" s="48" t="str">
        <f t="shared" si="1"/>
        <v>7000.1.0</v>
      </c>
      <c r="AA24" s="48">
        <f>COUNTIFS($AD$2:$AD24,$AD24,$AC$2:$AC24,"&lt;&gt;#N/A")-COUNTIFS($AD$2:$AD24,$AD24,$AC$2:$AC24,"")-1</f>
        <v>0</v>
      </c>
      <c r="AB24" s="48" t="str">
        <f t="shared" si="2"/>
        <v/>
      </c>
      <c r="AC24" s="48" t="e">
        <f>INDEX('[1]CES Output_990 Data'!$AU:$AU,MATCH($C24,'[1]CES Output_990 Data'!$A:$A,0))&amp;""</f>
        <v>#N/A</v>
      </c>
      <c r="AD24" s="2">
        <f>IFERROR(COUNTIF($AC$2:$AC24,"Notes"),AD23)</f>
        <v>1</v>
      </c>
      <c r="AF24" s="56">
        <f t="shared" si="3"/>
        <v>34.839266286584298</v>
      </c>
      <c r="AG24" s="56"/>
      <c r="AH24" s="56">
        <f t="shared" ref="AH24:AH44" si="144">IF(AND(G24&lt;DATE(2020,1,1),DataEffDate&lt;DATE(2020,1,1)),(1+UpdateFactor_Pre)^(IF(G24&lt;DataEffDate,1,-1)*YEARFRAC(G24,DataEffDate,1)),0)</f>
        <v>0</v>
      </c>
      <c r="AI24" s="56">
        <f t="shared" ref="AI24:AI44" si="145">IF(AND(G24&lt;DATE(2020,1,1),AND(DataEffDate&gt;=DATE(2020,1,1),DataEffDate&lt;=DATE(2021,1,1))),(1+UpdateFactor_Pre)^(IF(G24&lt;DATE(2020,1,1),1,-1)*YEARFRAC(G24,DATE(2020,1,1),1))+(1+UpdateFactor_COVID)^(IF(DATE(2020,1,1)&lt;DataEffDate,1,-1)*YEARFRAC(DATE(2020,1,1),DataEffDate,1))-1,0)</f>
        <v>0</v>
      </c>
      <c r="AJ24" s="56">
        <f t="shared" ref="AJ24:AJ44" si="146">IF(AND(G24&lt;DATE(2020,1,1),DataEffDate&gt;DATE(2021,1,1)),(1+UpdateFactor_Pre)^(IF(G24&lt;DATE(2020,1,1),1,-1)*YEARFRAC(G24,DATE(2020,1,1),1))+(1+UpdateFactor_COVID)^(IF(DATE(2020,1,1)&lt;DATE(2021,1,1),1,-1)*YEARFRAC(DATE(2020,1,1),DATE(2021,1,1),1))-1+(1+UpdateFactor_Post)^(IF(DATE(2021,1,1)&lt;DataEffDate,1,-1)*YEARFRAC(DATE(2021,1,1),DataEffDate,1))-1,0)</f>
        <v>34.839266286584298</v>
      </c>
      <c r="AK24" s="56">
        <f t="shared" ref="AK24:AK44" si="147">IF(AND(AND(G24&gt;=DATE(2020,1,1),G24&lt;=DATE(2021,1,1)),DataEffDate&lt;DATE(2020,1,1)),(1+UpdateFactor_COVID)^(IF(G24&lt;DATE(2020,1,1),1,-1)*YEARFRAC(G24,DATE(2020,1,1),1))+(1+UpdateFactor_Pre)^(IF(DATE(2020,1,1)&lt;DataEffDate,1,-1)*YEARFRAC(DATE(2020,1,1),DataEffDate,1))-1,0)</f>
        <v>0</v>
      </c>
      <c r="AL24" s="56">
        <f t="shared" ref="AL24:AL44" si="148">IF(AND(AND(G24&gt;=DATE(2020,1,1),G24&lt;=DATE(2021,1,1)),AND(DataEffDate&gt;=DATE(2020,1,1),DataEffDate&lt;=DATE(2021,1,1))),(1+UpdateFactor_COVID)^(IF(G24&lt;DataEffDate,1,-1)*YEARFRAC(G24,DataEffDate,1)),0)</f>
        <v>0</v>
      </c>
      <c r="AM24" s="56">
        <f t="shared" ref="AM24:AM44" si="149">IF(AND(AND(G24&gt;=DATE(2020,1,1),G24&lt;=DATE(2021,1,1)),DataEffDate&gt;DATE(2021,1,1)),(1+UpdateFactor_COVID)^(IF(G24&lt;DATE(2021,1,1),1,-1)*YEARFRAC(G24,DATE(2021,1,1),1))+(1+UpdateFactor_Post)^(IF(DATE(2021,1,1)&lt;DataEffDate,1,-1)*YEARFRAC(DATE(2021,1,1),DataEffDate,1))-1,0)</f>
        <v>0</v>
      </c>
      <c r="AN24" s="56">
        <f t="shared" ref="AN24:AN44" si="150">IF(AND(G24&gt;DATE(2021,1,1),DataEffDate&lt;DATE(2020,1,1)),(1+UpdateFactor_Post)^(IF(G24&lt;DATE(2021,1,1),1,-1)*YEARFRAC(G24,DATE(2021,1,1),1))+(1+UpdateFactor_COVID)^(IF(DATE(2020,1,1)&lt;DATE(2021,1,1),-1,1)*YEARFRAC(DATE(2020,1,1),DATE(2021,1,1),1))-1+(1+UpdateFactor_Pre)^(IF(DATE(2020,1,1)&lt;DataEffDate,1,-1)*YEARFRAC(DATE(2020,1,1),DataEffDate,1))-1,0)</f>
        <v>0</v>
      </c>
      <c r="AO24" s="56">
        <f t="shared" ref="AO24:AO44" si="151">IF(AND(G24&gt;DATE(2021,1,1),AND(DataEffDate&gt;=DATE(2020,1,1),DataEffDate&lt;=DATE(2021,1,1))),(1+UpdateFactor_Post)^(IF(G24&lt;DATE(2021,1,1),1,-1)*YEARFRAC(G24,DATE(2021,1,1),1))+(1+UpdateFactor_COVID)^(IF(DATE(2021,1,1)&lt;DataEffDate,1,-1)*YEARFRAC(DATE(2021,1,1),DataEffDate,1))-1,0)</f>
        <v>0</v>
      </c>
      <c r="AP24" s="56">
        <f t="shared" ref="AP24:AP44" si="152">IF(AND(G24&gt;DATE(2021,1,1),DataEffDate&gt;DATE(2021,1,1)),(1+UpdateFactor_Post)^(IF(G24&lt;DataEffDate,1,-1)*YEARFRAC(G24,DataEffDate,1)),0)</f>
        <v>0</v>
      </c>
      <c r="AQ24" s="57">
        <v>1</v>
      </c>
      <c r="AR24" s="56">
        <f t="shared" si="13"/>
        <v>34.839266286584298</v>
      </c>
      <c r="AT24" s="58">
        <f t="shared" si="14"/>
        <v>0</v>
      </c>
      <c r="AU24" s="46">
        <f t="shared" si="15"/>
        <v>0</v>
      </c>
      <c r="AV24" s="49">
        <f t="shared" si="15"/>
        <v>0</v>
      </c>
      <c r="AW24" s="49">
        <f t="shared" si="15"/>
        <v>0</v>
      </c>
      <c r="AX24" s="50">
        <f t="shared" si="15"/>
        <v>0</v>
      </c>
      <c r="AY24" s="51">
        <f t="shared" si="15"/>
        <v>0</v>
      </c>
      <c r="AZ24" s="46">
        <f t="shared" si="15"/>
        <v>0</v>
      </c>
      <c r="BA24" s="46" t="e">
        <f>INDEX('[1]CES Output_990 Data'!$M:$M,MATCH($C24,'[1]CES Output_990 Data'!$A:$A,0))</f>
        <v>#N/A</v>
      </c>
      <c r="BB24" s="52">
        <f t="shared" si="16"/>
        <v>0</v>
      </c>
      <c r="BC24" s="59">
        <f t="shared" si="16"/>
        <v>0</v>
      </c>
      <c r="BD24" s="53">
        <f t="shared" si="16"/>
        <v>0</v>
      </c>
      <c r="BE24" s="52">
        <f t="shared" si="16"/>
        <v>0</v>
      </c>
      <c r="BF24" s="52">
        <f t="shared" si="16"/>
        <v>0</v>
      </c>
      <c r="BG24" s="52">
        <f t="shared" si="16"/>
        <v>0</v>
      </c>
      <c r="BH24" s="52">
        <f t="shared" si="16"/>
        <v>0</v>
      </c>
      <c r="BI24" s="54" t="str">
        <f t="shared" si="16"/>
        <v>---</v>
      </c>
      <c r="BJ24" s="55">
        <f t="shared" si="17"/>
        <v>0</v>
      </c>
    </row>
    <row r="25" spans="1:62" s="46" customFormat="1" ht="20.149999999999999" customHeight="1" x14ac:dyDescent="0.25">
      <c r="A25" s="44"/>
      <c r="B25" s="45">
        <v>7000</v>
      </c>
      <c r="C25" s="46" t="str">
        <f t="shared" si="0"/>
        <v>.7000</v>
      </c>
      <c r="D25" s="47"/>
      <c r="E25" s="48"/>
      <c r="G25" s="49"/>
      <c r="H25" s="49"/>
      <c r="I25" s="50"/>
      <c r="J25" s="51"/>
      <c r="M25" s="52"/>
      <c r="N25" s="52"/>
      <c r="O25" s="53"/>
      <c r="P25" s="52"/>
      <c r="Q25" s="52"/>
      <c r="R25" s="52"/>
      <c r="S25" s="52"/>
      <c r="T25" s="54" t="str">
        <f>IFERROR(IF(AND($F$2="Exclude zeros",INDEX('[1]CES Output_990 Data'!$AQ:$AQ,MATCH($C25,'[1]CES Output_990 Data'!$A:$A,0))=0),"---",INDEX('[1]CES Output_990 Data'!$AQ:$AQ,MATCH($C25,'[1]CES Output_990 Data'!$A:$A,0))/1000),"---")</f>
        <v>---</v>
      </c>
      <c r="U25" s="55" t="str">
        <f>IFERROR(IF(AND($F$2="Exclude zeros",INDEX('[1]CES Output_990 Data'!$AT:$AT,MATCH($C25,'[1]CES Output_990 Data'!$A:$A,0))=0),"---",INDEX('[1]CES Output_990 Data'!$AT:$AT,MATCH($C25,'[1]CES Output_990 Data'!$A:$A,0))/1000),"---")</f>
        <v>---</v>
      </c>
      <c r="W25" s="46" t="e">
        <f>INDEX('[1]CES Output_990 Data'!$Q:$Q,MATCH($C25,'[1]CES Output_990 Data'!$A:$A,0))</f>
        <v>#N/A</v>
      </c>
      <c r="X25" s="46" t="e">
        <f>INDEX('[1]CES Output_990 Data'!$L:$L,MATCH($C25,'[1]CES Output_990 Data'!$A:$A,0))</f>
        <v>#N/A</v>
      </c>
      <c r="Z25" s="48" t="str">
        <f t="shared" si="1"/>
        <v>7000.1.0</v>
      </c>
      <c r="AA25" s="48">
        <f>COUNTIFS($AD$2:$AD25,$AD25,$AC$2:$AC25,"&lt;&gt;#N/A")-COUNTIFS($AD$2:$AD25,$AD25,$AC$2:$AC25,"")-1</f>
        <v>0</v>
      </c>
      <c r="AB25" s="48" t="str">
        <f t="shared" si="2"/>
        <v/>
      </c>
      <c r="AC25" s="48" t="e">
        <f>INDEX('[1]CES Output_990 Data'!$AU:$AU,MATCH($C25,'[1]CES Output_990 Data'!$A:$A,0))&amp;""</f>
        <v>#N/A</v>
      </c>
      <c r="AD25" s="2">
        <f>IFERROR(COUNTIF($AC$2:$AC25,"Notes"),AD24)</f>
        <v>1</v>
      </c>
      <c r="AF25" s="56">
        <f t="shared" si="3"/>
        <v>34.839266286584298</v>
      </c>
      <c r="AG25" s="56"/>
      <c r="AH25" s="56">
        <f t="shared" ref="AH25:AH45" si="153">IF(AND(G25&lt;DATE(2020,1,1),DataEffDate&lt;DATE(2020,1,1)),(1+UpdateFactor_Pre)^(IF(G25&lt;DataEffDate,1,-1)*YEARFRAC(G25,DataEffDate,1)),0)</f>
        <v>0</v>
      </c>
      <c r="AI25" s="56">
        <f t="shared" ref="AI25:AI45" si="154">IF(AND(G25&lt;DATE(2020,1,1),AND(DataEffDate&gt;=DATE(2020,1,1),DataEffDate&lt;=DATE(2021,1,1))),(1+UpdateFactor_Pre)^(IF(G25&lt;DATE(2020,1,1),1,-1)*YEARFRAC(G25,DATE(2020,1,1),1))+(1+UpdateFactor_COVID)^(IF(DATE(2020,1,1)&lt;DataEffDate,1,-1)*YEARFRAC(DATE(2020,1,1),DataEffDate,1))-1,0)</f>
        <v>0</v>
      </c>
      <c r="AJ25" s="56">
        <f t="shared" ref="AJ25:AJ45" si="155">IF(AND(G25&lt;DATE(2020,1,1),DataEffDate&gt;DATE(2021,1,1)),(1+UpdateFactor_Pre)^(IF(G25&lt;DATE(2020,1,1),1,-1)*YEARFRAC(G25,DATE(2020,1,1),1))+(1+UpdateFactor_COVID)^(IF(DATE(2020,1,1)&lt;DATE(2021,1,1),1,-1)*YEARFRAC(DATE(2020,1,1),DATE(2021,1,1),1))-1+(1+UpdateFactor_Post)^(IF(DATE(2021,1,1)&lt;DataEffDate,1,-1)*YEARFRAC(DATE(2021,1,1),DataEffDate,1))-1,0)</f>
        <v>34.839266286584298</v>
      </c>
      <c r="AK25" s="56">
        <f t="shared" ref="AK25:AK45" si="156">IF(AND(AND(G25&gt;=DATE(2020,1,1),G25&lt;=DATE(2021,1,1)),DataEffDate&lt;DATE(2020,1,1)),(1+UpdateFactor_COVID)^(IF(G25&lt;DATE(2020,1,1),1,-1)*YEARFRAC(G25,DATE(2020,1,1),1))+(1+UpdateFactor_Pre)^(IF(DATE(2020,1,1)&lt;DataEffDate,1,-1)*YEARFRAC(DATE(2020,1,1),DataEffDate,1))-1,0)</f>
        <v>0</v>
      </c>
      <c r="AL25" s="56">
        <f t="shared" ref="AL25:AL45" si="157">IF(AND(AND(G25&gt;=DATE(2020,1,1),G25&lt;=DATE(2021,1,1)),AND(DataEffDate&gt;=DATE(2020,1,1),DataEffDate&lt;=DATE(2021,1,1))),(1+UpdateFactor_COVID)^(IF(G25&lt;DataEffDate,1,-1)*YEARFRAC(G25,DataEffDate,1)),0)</f>
        <v>0</v>
      </c>
      <c r="AM25" s="56">
        <f t="shared" ref="AM25:AM45" si="158">IF(AND(AND(G25&gt;=DATE(2020,1,1),G25&lt;=DATE(2021,1,1)),DataEffDate&gt;DATE(2021,1,1)),(1+UpdateFactor_COVID)^(IF(G25&lt;DATE(2021,1,1),1,-1)*YEARFRAC(G25,DATE(2021,1,1),1))+(1+UpdateFactor_Post)^(IF(DATE(2021,1,1)&lt;DataEffDate,1,-1)*YEARFRAC(DATE(2021,1,1),DataEffDate,1))-1,0)</f>
        <v>0</v>
      </c>
      <c r="AN25" s="56">
        <f t="shared" ref="AN25:AN45" si="159">IF(AND(G25&gt;DATE(2021,1,1),DataEffDate&lt;DATE(2020,1,1)),(1+UpdateFactor_Post)^(IF(G25&lt;DATE(2021,1,1),1,-1)*YEARFRAC(G25,DATE(2021,1,1),1))+(1+UpdateFactor_COVID)^(IF(DATE(2020,1,1)&lt;DATE(2021,1,1),-1,1)*YEARFRAC(DATE(2020,1,1),DATE(2021,1,1),1))-1+(1+UpdateFactor_Pre)^(IF(DATE(2020,1,1)&lt;DataEffDate,1,-1)*YEARFRAC(DATE(2020,1,1),DataEffDate,1))-1,0)</f>
        <v>0</v>
      </c>
      <c r="AO25" s="56">
        <f t="shared" ref="AO25:AO45" si="160">IF(AND(G25&gt;DATE(2021,1,1),AND(DataEffDate&gt;=DATE(2020,1,1),DataEffDate&lt;=DATE(2021,1,1))),(1+UpdateFactor_Post)^(IF(G25&lt;DATE(2021,1,1),1,-1)*YEARFRAC(G25,DATE(2021,1,1),1))+(1+UpdateFactor_COVID)^(IF(DATE(2021,1,1)&lt;DataEffDate,1,-1)*YEARFRAC(DATE(2021,1,1),DataEffDate,1))-1,0)</f>
        <v>0</v>
      </c>
      <c r="AP25" s="56">
        <f t="shared" ref="AP25:AP45" si="161">IF(AND(G25&gt;DATE(2021,1,1),DataEffDate&gt;DATE(2021,1,1)),(1+UpdateFactor_Post)^(IF(G25&lt;DataEffDate,1,-1)*YEARFRAC(G25,DataEffDate,1)),0)</f>
        <v>0</v>
      </c>
      <c r="AQ25" s="57">
        <v>1</v>
      </c>
      <c r="AR25" s="56">
        <f t="shared" si="13"/>
        <v>34.839266286584298</v>
      </c>
      <c r="AT25" s="58">
        <f t="shared" si="14"/>
        <v>0</v>
      </c>
      <c r="AU25" s="46">
        <f t="shared" si="15"/>
        <v>0</v>
      </c>
      <c r="AV25" s="49">
        <f t="shared" si="15"/>
        <v>0</v>
      </c>
      <c r="AW25" s="49">
        <f t="shared" si="15"/>
        <v>0</v>
      </c>
      <c r="AX25" s="50">
        <f t="shared" si="15"/>
        <v>0</v>
      </c>
      <c r="AY25" s="51">
        <f t="shared" si="15"/>
        <v>0</v>
      </c>
      <c r="AZ25" s="46">
        <f t="shared" si="15"/>
        <v>0</v>
      </c>
      <c r="BA25" s="46" t="e">
        <f>INDEX('[1]CES Output_990 Data'!$M:$M,MATCH($C25,'[1]CES Output_990 Data'!$A:$A,0))</f>
        <v>#N/A</v>
      </c>
      <c r="BB25" s="52">
        <f t="shared" si="16"/>
        <v>0</v>
      </c>
      <c r="BC25" s="59">
        <f t="shared" si="16"/>
        <v>0</v>
      </c>
      <c r="BD25" s="53">
        <f t="shared" si="16"/>
        <v>0</v>
      </c>
      <c r="BE25" s="52">
        <f t="shared" si="16"/>
        <v>0</v>
      </c>
      <c r="BF25" s="52">
        <f t="shared" si="16"/>
        <v>0</v>
      </c>
      <c r="BG25" s="52">
        <f t="shared" si="16"/>
        <v>0</v>
      </c>
      <c r="BH25" s="52">
        <f t="shared" si="16"/>
        <v>0</v>
      </c>
      <c r="BI25" s="54" t="str">
        <f t="shared" si="16"/>
        <v>---</v>
      </c>
      <c r="BJ25" s="55">
        <f t="shared" si="17"/>
        <v>0</v>
      </c>
    </row>
    <row r="26" spans="1:62" s="46" customFormat="1" ht="20.149999999999999" customHeight="1" x14ac:dyDescent="0.25">
      <c r="A26" s="44"/>
      <c r="B26" s="45">
        <v>7000</v>
      </c>
      <c r="C26" s="46" t="str">
        <f t="shared" si="0"/>
        <v>.7000</v>
      </c>
      <c r="D26" s="47"/>
      <c r="E26" s="48"/>
      <c r="G26" s="49"/>
      <c r="H26" s="49"/>
      <c r="I26" s="50"/>
      <c r="J26" s="51"/>
      <c r="M26" s="52"/>
      <c r="N26" s="52"/>
      <c r="O26" s="53"/>
      <c r="P26" s="52"/>
      <c r="Q26" s="52"/>
      <c r="R26" s="52"/>
      <c r="S26" s="52"/>
      <c r="T26" s="54" t="str">
        <f>IFERROR(IF(AND($F$2="Exclude zeros",INDEX('[1]CES Output_990 Data'!$AQ:$AQ,MATCH($C26,'[1]CES Output_990 Data'!$A:$A,0))=0),"---",INDEX('[1]CES Output_990 Data'!$AQ:$AQ,MATCH($C26,'[1]CES Output_990 Data'!$A:$A,0))/1000),"---")</f>
        <v>---</v>
      </c>
      <c r="U26" s="55" t="str">
        <f>IFERROR(IF(AND($F$2="Exclude zeros",INDEX('[1]CES Output_990 Data'!$AT:$AT,MATCH($C26,'[1]CES Output_990 Data'!$A:$A,0))=0),"---",INDEX('[1]CES Output_990 Data'!$AT:$AT,MATCH($C26,'[1]CES Output_990 Data'!$A:$A,0))/1000),"---")</f>
        <v>---</v>
      </c>
      <c r="W26" s="46" t="e">
        <f>INDEX('[1]CES Output_990 Data'!$Q:$Q,MATCH($C26,'[1]CES Output_990 Data'!$A:$A,0))</f>
        <v>#N/A</v>
      </c>
      <c r="X26" s="46" t="e">
        <f>INDEX('[1]CES Output_990 Data'!$L:$L,MATCH($C26,'[1]CES Output_990 Data'!$A:$A,0))</f>
        <v>#N/A</v>
      </c>
      <c r="Z26" s="48" t="str">
        <f t="shared" si="1"/>
        <v>7000.1.0</v>
      </c>
      <c r="AA26" s="48">
        <f>COUNTIFS($AD$2:$AD26,$AD26,$AC$2:$AC26,"&lt;&gt;#N/A")-COUNTIFS($AD$2:$AD26,$AD26,$AC$2:$AC26,"")-1</f>
        <v>0</v>
      </c>
      <c r="AB26" s="48" t="str">
        <f t="shared" si="2"/>
        <v/>
      </c>
      <c r="AC26" s="48" t="e">
        <f>INDEX('[1]CES Output_990 Data'!$AU:$AU,MATCH($C26,'[1]CES Output_990 Data'!$A:$A,0))&amp;""</f>
        <v>#N/A</v>
      </c>
      <c r="AD26" s="2">
        <f>IFERROR(COUNTIF($AC$2:$AC26,"Notes"),AD25)</f>
        <v>1</v>
      </c>
      <c r="AF26" s="56">
        <f t="shared" si="3"/>
        <v>34.839266286584298</v>
      </c>
      <c r="AG26" s="56"/>
      <c r="AH26" s="56">
        <f t="shared" ref="AH26:AH46" si="162">IF(AND(G26&lt;DATE(2020,1,1),DataEffDate&lt;DATE(2020,1,1)),(1+UpdateFactor_Pre)^(IF(G26&lt;DataEffDate,1,-1)*YEARFRAC(G26,DataEffDate,1)),0)</f>
        <v>0</v>
      </c>
      <c r="AI26" s="56">
        <f t="shared" ref="AI26:AI46" si="163">IF(AND(G26&lt;DATE(2020,1,1),AND(DataEffDate&gt;=DATE(2020,1,1),DataEffDate&lt;=DATE(2021,1,1))),(1+UpdateFactor_Pre)^(IF(G26&lt;DATE(2020,1,1),1,-1)*YEARFRAC(G26,DATE(2020,1,1),1))+(1+UpdateFactor_COVID)^(IF(DATE(2020,1,1)&lt;DataEffDate,1,-1)*YEARFRAC(DATE(2020,1,1),DataEffDate,1))-1,0)</f>
        <v>0</v>
      </c>
      <c r="AJ26" s="56">
        <f t="shared" ref="AJ26:AJ46" si="164">IF(AND(G26&lt;DATE(2020,1,1),DataEffDate&gt;DATE(2021,1,1)),(1+UpdateFactor_Pre)^(IF(G26&lt;DATE(2020,1,1),1,-1)*YEARFRAC(G26,DATE(2020,1,1),1))+(1+UpdateFactor_COVID)^(IF(DATE(2020,1,1)&lt;DATE(2021,1,1),1,-1)*YEARFRAC(DATE(2020,1,1),DATE(2021,1,1),1))-1+(1+UpdateFactor_Post)^(IF(DATE(2021,1,1)&lt;DataEffDate,1,-1)*YEARFRAC(DATE(2021,1,1),DataEffDate,1))-1,0)</f>
        <v>34.839266286584298</v>
      </c>
      <c r="AK26" s="56">
        <f t="shared" ref="AK26:AK46" si="165">IF(AND(AND(G26&gt;=DATE(2020,1,1),G26&lt;=DATE(2021,1,1)),DataEffDate&lt;DATE(2020,1,1)),(1+UpdateFactor_COVID)^(IF(G26&lt;DATE(2020,1,1),1,-1)*YEARFRAC(G26,DATE(2020,1,1),1))+(1+UpdateFactor_Pre)^(IF(DATE(2020,1,1)&lt;DataEffDate,1,-1)*YEARFRAC(DATE(2020,1,1),DataEffDate,1))-1,0)</f>
        <v>0</v>
      </c>
      <c r="AL26" s="56">
        <f t="shared" ref="AL26:AL46" si="166">IF(AND(AND(G26&gt;=DATE(2020,1,1),G26&lt;=DATE(2021,1,1)),AND(DataEffDate&gt;=DATE(2020,1,1),DataEffDate&lt;=DATE(2021,1,1))),(1+UpdateFactor_COVID)^(IF(G26&lt;DataEffDate,1,-1)*YEARFRAC(G26,DataEffDate,1)),0)</f>
        <v>0</v>
      </c>
      <c r="AM26" s="56">
        <f t="shared" ref="AM26:AM46" si="167">IF(AND(AND(G26&gt;=DATE(2020,1,1),G26&lt;=DATE(2021,1,1)),DataEffDate&gt;DATE(2021,1,1)),(1+UpdateFactor_COVID)^(IF(G26&lt;DATE(2021,1,1),1,-1)*YEARFRAC(G26,DATE(2021,1,1),1))+(1+UpdateFactor_Post)^(IF(DATE(2021,1,1)&lt;DataEffDate,1,-1)*YEARFRAC(DATE(2021,1,1),DataEffDate,1))-1,0)</f>
        <v>0</v>
      </c>
      <c r="AN26" s="56">
        <f t="shared" ref="AN26:AN46" si="168">IF(AND(G26&gt;DATE(2021,1,1),DataEffDate&lt;DATE(2020,1,1)),(1+UpdateFactor_Post)^(IF(G26&lt;DATE(2021,1,1),1,-1)*YEARFRAC(G26,DATE(2021,1,1),1))+(1+UpdateFactor_COVID)^(IF(DATE(2020,1,1)&lt;DATE(2021,1,1),-1,1)*YEARFRAC(DATE(2020,1,1),DATE(2021,1,1),1))-1+(1+UpdateFactor_Pre)^(IF(DATE(2020,1,1)&lt;DataEffDate,1,-1)*YEARFRAC(DATE(2020,1,1),DataEffDate,1))-1,0)</f>
        <v>0</v>
      </c>
      <c r="AO26" s="56">
        <f t="shared" ref="AO26:AO46" si="169">IF(AND(G26&gt;DATE(2021,1,1),AND(DataEffDate&gt;=DATE(2020,1,1),DataEffDate&lt;=DATE(2021,1,1))),(1+UpdateFactor_Post)^(IF(G26&lt;DATE(2021,1,1),1,-1)*YEARFRAC(G26,DATE(2021,1,1),1))+(1+UpdateFactor_COVID)^(IF(DATE(2021,1,1)&lt;DataEffDate,1,-1)*YEARFRAC(DATE(2021,1,1),DataEffDate,1))-1,0)</f>
        <v>0</v>
      </c>
      <c r="AP26" s="56">
        <f t="shared" ref="AP26:AP46" si="170">IF(AND(G26&gt;DATE(2021,1,1),DataEffDate&gt;DATE(2021,1,1)),(1+UpdateFactor_Post)^(IF(G26&lt;DataEffDate,1,-1)*YEARFRAC(G26,DataEffDate,1)),0)</f>
        <v>0</v>
      </c>
      <c r="AQ26" s="57">
        <v>1</v>
      </c>
      <c r="AR26" s="56">
        <f t="shared" si="13"/>
        <v>34.839266286584298</v>
      </c>
      <c r="AT26" s="58">
        <f t="shared" si="14"/>
        <v>0</v>
      </c>
      <c r="AU26" s="46">
        <f t="shared" si="15"/>
        <v>0</v>
      </c>
      <c r="AV26" s="49">
        <f t="shared" si="15"/>
        <v>0</v>
      </c>
      <c r="AW26" s="49">
        <f t="shared" si="15"/>
        <v>0</v>
      </c>
      <c r="AX26" s="50">
        <f t="shared" si="15"/>
        <v>0</v>
      </c>
      <c r="AY26" s="51">
        <f t="shared" si="15"/>
        <v>0</v>
      </c>
      <c r="AZ26" s="46">
        <f t="shared" si="15"/>
        <v>0</v>
      </c>
      <c r="BA26" s="46" t="e">
        <f>INDEX('[1]CES Output_990 Data'!$M:$M,MATCH($C26,'[1]CES Output_990 Data'!$A:$A,0))</f>
        <v>#N/A</v>
      </c>
      <c r="BB26" s="52">
        <f t="shared" si="16"/>
        <v>0</v>
      </c>
      <c r="BC26" s="59">
        <f t="shared" si="16"/>
        <v>0</v>
      </c>
      <c r="BD26" s="53">
        <f t="shared" si="16"/>
        <v>0</v>
      </c>
      <c r="BE26" s="52">
        <f t="shared" si="16"/>
        <v>0</v>
      </c>
      <c r="BF26" s="52">
        <f t="shared" si="16"/>
        <v>0</v>
      </c>
      <c r="BG26" s="52">
        <f t="shared" si="16"/>
        <v>0</v>
      </c>
      <c r="BH26" s="52">
        <f t="shared" si="16"/>
        <v>0</v>
      </c>
      <c r="BI26" s="54" t="str">
        <f t="shared" si="16"/>
        <v>---</v>
      </c>
      <c r="BJ26" s="55">
        <f t="shared" si="17"/>
        <v>0</v>
      </c>
    </row>
    <row r="27" spans="1:62" s="46" customFormat="1" ht="20.149999999999999" customHeight="1" x14ac:dyDescent="0.25">
      <c r="A27" s="44"/>
      <c r="B27" s="45">
        <v>7000</v>
      </c>
      <c r="C27" s="46" t="str">
        <f t="shared" si="0"/>
        <v>.7000</v>
      </c>
      <c r="D27" s="47"/>
      <c r="E27" s="48"/>
      <c r="G27" s="49"/>
      <c r="H27" s="49"/>
      <c r="I27" s="50"/>
      <c r="J27" s="51"/>
      <c r="M27" s="52"/>
      <c r="N27" s="52"/>
      <c r="O27" s="53"/>
      <c r="P27" s="52"/>
      <c r="Q27" s="52"/>
      <c r="R27" s="52"/>
      <c r="S27" s="52"/>
      <c r="T27" s="54" t="str">
        <f>IFERROR(IF(AND($F$2="Exclude zeros",INDEX('[1]CES Output_990 Data'!$AQ:$AQ,MATCH($C27,'[1]CES Output_990 Data'!$A:$A,0))=0),"---",INDEX('[1]CES Output_990 Data'!$AQ:$AQ,MATCH($C27,'[1]CES Output_990 Data'!$A:$A,0))/1000),"---")</f>
        <v>---</v>
      </c>
      <c r="U27" s="55" t="str">
        <f>IFERROR(IF(AND($F$2="Exclude zeros",INDEX('[1]CES Output_990 Data'!$AT:$AT,MATCH($C27,'[1]CES Output_990 Data'!$A:$A,0))=0),"---",INDEX('[1]CES Output_990 Data'!$AT:$AT,MATCH($C27,'[1]CES Output_990 Data'!$A:$A,0))/1000),"---")</f>
        <v>---</v>
      </c>
      <c r="W27" s="46" t="e">
        <f>INDEX('[1]CES Output_990 Data'!$Q:$Q,MATCH($C27,'[1]CES Output_990 Data'!$A:$A,0))</f>
        <v>#N/A</v>
      </c>
      <c r="X27" s="46" t="e">
        <f>INDEX('[1]CES Output_990 Data'!$L:$L,MATCH($C27,'[1]CES Output_990 Data'!$A:$A,0))</f>
        <v>#N/A</v>
      </c>
      <c r="Z27" s="48" t="str">
        <f t="shared" si="1"/>
        <v>7000.1.0</v>
      </c>
      <c r="AA27" s="48">
        <f>COUNTIFS($AD$2:$AD27,$AD27,$AC$2:$AC27,"&lt;&gt;#N/A")-COUNTIFS($AD$2:$AD27,$AD27,$AC$2:$AC27,"")-1</f>
        <v>0</v>
      </c>
      <c r="AB27" s="48" t="str">
        <f t="shared" si="2"/>
        <v/>
      </c>
      <c r="AC27" s="48" t="e">
        <f>INDEX('[1]CES Output_990 Data'!$AU:$AU,MATCH($C27,'[1]CES Output_990 Data'!$A:$A,0))&amp;""</f>
        <v>#N/A</v>
      </c>
      <c r="AD27" s="2">
        <f>IFERROR(COUNTIF($AC$2:$AC27,"Notes"),AD26)</f>
        <v>1</v>
      </c>
      <c r="AF27" s="56">
        <f t="shared" si="3"/>
        <v>34.839266286584298</v>
      </c>
      <c r="AG27" s="56"/>
      <c r="AH27" s="56">
        <f t="shared" ref="AH27:AH47" si="171">IF(AND(G27&lt;DATE(2020,1,1),DataEffDate&lt;DATE(2020,1,1)),(1+UpdateFactor_Pre)^(IF(G27&lt;DataEffDate,1,-1)*YEARFRAC(G27,DataEffDate,1)),0)</f>
        <v>0</v>
      </c>
      <c r="AI27" s="56">
        <f t="shared" ref="AI27:AI47" si="172">IF(AND(G27&lt;DATE(2020,1,1),AND(DataEffDate&gt;=DATE(2020,1,1),DataEffDate&lt;=DATE(2021,1,1))),(1+UpdateFactor_Pre)^(IF(G27&lt;DATE(2020,1,1),1,-1)*YEARFRAC(G27,DATE(2020,1,1),1))+(1+UpdateFactor_COVID)^(IF(DATE(2020,1,1)&lt;DataEffDate,1,-1)*YEARFRAC(DATE(2020,1,1),DataEffDate,1))-1,0)</f>
        <v>0</v>
      </c>
      <c r="AJ27" s="56">
        <f t="shared" ref="AJ27:AJ47" si="173">IF(AND(G27&lt;DATE(2020,1,1),DataEffDate&gt;DATE(2021,1,1)),(1+UpdateFactor_Pre)^(IF(G27&lt;DATE(2020,1,1),1,-1)*YEARFRAC(G27,DATE(2020,1,1),1))+(1+UpdateFactor_COVID)^(IF(DATE(2020,1,1)&lt;DATE(2021,1,1),1,-1)*YEARFRAC(DATE(2020,1,1),DATE(2021,1,1),1))-1+(1+UpdateFactor_Post)^(IF(DATE(2021,1,1)&lt;DataEffDate,1,-1)*YEARFRAC(DATE(2021,1,1),DataEffDate,1))-1,0)</f>
        <v>34.839266286584298</v>
      </c>
      <c r="AK27" s="56">
        <f t="shared" ref="AK27:AK47" si="174">IF(AND(AND(G27&gt;=DATE(2020,1,1),G27&lt;=DATE(2021,1,1)),DataEffDate&lt;DATE(2020,1,1)),(1+UpdateFactor_COVID)^(IF(G27&lt;DATE(2020,1,1),1,-1)*YEARFRAC(G27,DATE(2020,1,1),1))+(1+UpdateFactor_Pre)^(IF(DATE(2020,1,1)&lt;DataEffDate,1,-1)*YEARFRAC(DATE(2020,1,1),DataEffDate,1))-1,0)</f>
        <v>0</v>
      </c>
      <c r="AL27" s="56">
        <f t="shared" ref="AL27:AL47" si="175">IF(AND(AND(G27&gt;=DATE(2020,1,1),G27&lt;=DATE(2021,1,1)),AND(DataEffDate&gt;=DATE(2020,1,1),DataEffDate&lt;=DATE(2021,1,1))),(1+UpdateFactor_COVID)^(IF(G27&lt;DataEffDate,1,-1)*YEARFRAC(G27,DataEffDate,1)),0)</f>
        <v>0</v>
      </c>
      <c r="AM27" s="56">
        <f t="shared" ref="AM27:AM47" si="176">IF(AND(AND(G27&gt;=DATE(2020,1,1),G27&lt;=DATE(2021,1,1)),DataEffDate&gt;DATE(2021,1,1)),(1+UpdateFactor_COVID)^(IF(G27&lt;DATE(2021,1,1),1,-1)*YEARFRAC(G27,DATE(2021,1,1),1))+(1+UpdateFactor_Post)^(IF(DATE(2021,1,1)&lt;DataEffDate,1,-1)*YEARFRAC(DATE(2021,1,1),DataEffDate,1))-1,0)</f>
        <v>0</v>
      </c>
      <c r="AN27" s="56">
        <f t="shared" ref="AN27:AN47" si="177">IF(AND(G27&gt;DATE(2021,1,1),DataEffDate&lt;DATE(2020,1,1)),(1+UpdateFactor_Post)^(IF(G27&lt;DATE(2021,1,1),1,-1)*YEARFRAC(G27,DATE(2021,1,1),1))+(1+UpdateFactor_COVID)^(IF(DATE(2020,1,1)&lt;DATE(2021,1,1),-1,1)*YEARFRAC(DATE(2020,1,1),DATE(2021,1,1),1))-1+(1+UpdateFactor_Pre)^(IF(DATE(2020,1,1)&lt;DataEffDate,1,-1)*YEARFRAC(DATE(2020,1,1),DataEffDate,1))-1,0)</f>
        <v>0</v>
      </c>
      <c r="AO27" s="56">
        <f t="shared" ref="AO27:AO47" si="178">IF(AND(G27&gt;DATE(2021,1,1),AND(DataEffDate&gt;=DATE(2020,1,1),DataEffDate&lt;=DATE(2021,1,1))),(1+UpdateFactor_Post)^(IF(G27&lt;DATE(2021,1,1),1,-1)*YEARFRAC(G27,DATE(2021,1,1),1))+(1+UpdateFactor_COVID)^(IF(DATE(2021,1,1)&lt;DataEffDate,1,-1)*YEARFRAC(DATE(2021,1,1),DataEffDate,1))-1,0)</f>
        <v>0</v>
      </c>
      <c r="AP27" s="56">
        <f t="shared" ref="AP27:AP47" si="179">IF(AND(G27&gt;DATE(2021,1,1),DataEffDate&gt;DATE(2021,1,1)),(1+UpdateFactor_Post)^(IF(G27&lt;DataEffDate,1,-1)*YEARFRAC(G27,DataEffDate,1)),0)</f>
        <v>0</v>
      </c>
      <c r="AQ27" s="57">
        <v>1</v>
      </c>
      <c r="AR27" s="56">
        <f t="shared" si="13"/>
        <v>34.839266286584298</v>
      </c>
      <c r="AT27" s="58">
        <f t="shared" si="14"/>
        <v>0</v>
      </c>
      <c r="AU27" s="46">
        <f t="shared" si="15"/>
        <v>0</v>
      </c>
      <c r="AV27" s="49">
        <f t="shared" si="15"/>
        <v>0</v>
      </c>
      <c r="AW27" s="49">
        <f t="shared" si="15"/>
        <v>0</v>
      </c>
      <c r="AX27" s="50">
        <f t="shared" si="15"/>
        <v>0</v>
      </c>
      <c r="AY27" s="51">
        <f t="shared" si="15"/>
        <v>0</v>
      </c>
      <c r="AZ27" s="46">
        <f t="shared" si="15"/>
        <v>0</v>
      </c>
      <c r="BA27" s="46" t="e">
        <f>INDEX('[1]CES Output_990 Data'!$M:$M,MATCH($C27,'[1]CES Output_990 Data'!$A:$A,0))</f>
        <v>#N/A</v>
      </c>
      <c r="BB27" s="52">
        <f t="shared" si="16"/>
        <v>0</v>
      </c>
      <c r="BC27" s="59">
        <f t="shared" si="16"/>
        <v>0</v>
      </c>
      <c r="BD27" s="53">
        <f t="shared" si="16"/>
        <v>0</v>
      </c>
      <c r="BE27" s="52">
        <f t="shared" si="16"/>
        <v>0</v>
      </c>
      <c r="BF27" s="52">
        <f t="shared" si="16"/>
        <v>0</v>
      </c>
      <c r="BG27" s="52">
        <f t="shared" si="16"/>
        <v>0</v>
      </c>
      <c r="BH27" s="52">
        <f t="shared" si="16"/>
        <v>0</v>
      </c>
      <c r="BI27" s="54" t="str">
        <f t="shared" si="16"/>
        <v>---</v>
      </c>
      <c r="BJ27" s="55">
        <f t="shared" si="17"/>
        <v>0</v>
      </c>
    </row>
    <row r="28" spans="1:62" s="46" customFormat="1" ht="20.149999999999999" customHeight="1" x14ac:dyDescent="0.25">
      <c r="A28" s="44"/>
      <c r="B28" s="45">
        <v>7000</v>
      </c>
      <c r="C28" s="46" t="str">
        <f t="shared" si="0"/>
        <v>.7000</v>
      </c>
      <c r="D28" s="47"/>
      <c r="E28" s="48"/>
      <c r="G28" s="49"/>
      <c r="H28" s="49"/>
      <c r="I28" s="50"/>
      <c r="J28" s="51"/>
      <c r="M28" s="52"/>
      <c r="N28" s="52"/>
      <c r="O28" s="53"/>
      <c r="P28" s="52"/>
      <c r="Q28" s="52"/>
      <c r="R28" s="52"/>
      <c r="S28" s="52"/>
      <c r="T28" s="54" t="str">
        <f>IFERROR(IF(AND($F$2="Exclude zeros",INDEX('[1]CES Output_990 Data'!$AQ:$AQ,MATCH($C28,'[1]CES Output_990 Data'!$A:$A,0))=0),"---",INDEX('[1]CES Output_990 Data'!$AQ:$AQ,MATCH($C28,'[1]CES Output_990 Data'!$A:$A,0))/1000),"---")</f>
        <v>---</v>
      </c>
      <c r="U28" s="55" t="str">
        <f>IFERROR(IF(AND($F$2="Exclude zeros",INDEX('[1]CES Output_990 Data'!$AT:$AT,MATCH($C28,'[1]CES Output_990 Data'!$A:$A,0))=0),"---",INDEX('[1]CES Output_990 Data'!$AT:$AT,MATCH($C28,'[1]CES Output_990 Data'!$A:$A,0))/1000),"---")</f>
        <v>---</v>
      </c>
      <c r="W28" s="46" t="e">
        <f>INDEX('[1]CES Output_990 Data'!$Q:$Q,MATCH($C28,'[1]CES Output_990 Data'!$A:$A,0))</f>
        <v>#N/A</v>
      </c>
      <c r="X28" s="46" t="e">
        <f>INDEX('[1]CES Output_990 Data'!$L:$L,MATCH($C28,'[1]CES Output_990 Data'!$A:$A,0))</f>
        <v>#N/A</v>
      </c>
      <c r="Z28" s="48" t="str">
        <f t="shared" si="1"/>
        <v>7000.1.0</v>
      </c>
      <c r="AA28" s="48">
        <f>COUNTIFS($AD$2:$AD28,$AD28,$AC$2:$AC28,"&lt;&gt;#N/A")-COUNTIFS($AD$2:$AD28,$AD28,$AC$2:$AC28,"")-1</f>
        <v>0</v>
      </c>
      <c r="AB28" s="48" t="str">
        <f t="shared" si="2"/>
        <v/>
      </c>
      <c r="AC28" s="48" t="e">
        <f>INDEX('[1]CES Output_990 Data'!$AU:$AU,MATCH($C28,'[1]CES Output_990 Data'!$A:$A,0))&amp;""</f>
        <v>#N/A</v>
      </c>
      <c r="AD28" s="2">
        <f>IFERROR(COUNTIF($AC$2:$AC28,"Notes"),AD27)</f>
        <v>1</v>
      </c>
      <c r="AF28" s="56">
        <f t="shared" si="3"/>
        <v>34.839266286584298</v>
      </c>
      <c r="AG28" s="56"/>
      <c r="AH28" s="56">
        <f t="shared" ref="AH28:AH48" si="180">IF(AND(G28&lt;DATE(2020,1,1),DataEffDate&lt;DATE(2020,1,1)),(1+UpdateFactor_Pre)^(IF(G28&lt;DataEffDate,1,-1)*YEARFRAC(G28,DataEffDate,1)),0)</f>
        <v>0</v>
      </c>
      <c r="AI28" s="56">
        <f t="shared" ref="AI28:AI48" si="181">IF(AND(G28&lt;DATE(2020,1,1),AND(DataEffDate&gt;=DATE(2020,1,1),DataEffDate&lt;=DATE(2021,1,1))),(1+UpdateFactor_Pre)^(IF(G28&lt;DATE(2020,1,1),1,-1)*YEARFRAC(G28,DATE(2020,1,1),1))+(1+UpdateFactor_COVID)^(IF(DATE(2020,1,1)&lt;DataEffDate,1,-1)*YEARFRAC(DATE(2020,1,1),DataEffDate,1))-1,0)</f>
        <v>0</v>
      </c>
      <c r="AJ28" s="56">
        <f t="shared" ref="AJ28:AJ48" si="182">IF(AND(G28&lt;DATE(2020,1,1),DataEffDate&gt;DATE(2021,1,1)),(1+UpdateFactor_Pre)^(IF(G28&lt;DATE(2020,1,1),1,-1)*YEARFRAC(G28,DATE(2020,1,1),1))+(1+UpdateFactor_COVID)^(IF(DATE(2020,1,1)&lt;DATE(2021,1,1),1,-1)*YEARFRAC(DATE(2020,1,1),DATE(2021,1,1),1))-1+(1+UpdateFactor_Post)^(IF(DATE(2021,1,1)&lt;DataEffDate,1,-1)*YEARFRAC(DATE(2021,1,1),DataEffDate,1))-1,0)</f>
        <v>34.839266286584298</v>
      </c>
      <c r="AK28" s="56">
        <f t="shared" ref="AK28:AK48" si="183">IF(AND(AND(G28&gt;=DATE(2020,1,1),G28&lt;=DATE(2021,1,1)),DataEffDate&lt;DATE(2020,1,1)),(1+UpdateFactor_COVID)^(IF(G28&lt;DATE(2020,1,1),1,-1)*YEARFRAC(G28,DATE(2020,1,1),1))+(1+UpdateFactor_Pre)^(IF(DATE(2020,1,1)&lt;DataEffDate,1,-1)*YEARFRAC(DATE(2020,1,1),DataEffDate,1))-1,0)</f>
        <v>0</v>
      </c>
      <c r="AL28" s="56">
        <f t="shared" ref="AL28:AL48" si="184">IF(AND(AND(G28&gt;=DATE(2020,1,1),G28&lt;=DATE(2021,1,1)),AND(DataEffDate&gt;=DATE(2020,1,1),DataEffDate&lt;=DATE(2021,1,1))),(1+UpdateFactor_COVID)^(IF(G28&lt;DataEffDate,1,-1)*YEARFRAC(G28,DataEffDate,1)),0)</f>
        <v>0</v>
      </c>
      <c r="AM28" s="56">
        <f t="shared" ref="AM28:AM48" si="185">IF(AND(AND(G28&gt;=DATE(2020,1,1),G28&lt;=DATE(2021,1,1)),DataEffDate&gt;DATE(2021,1,1)),(1+UpdateFactor_COVID)^(IF(G28&lt;DATE(2021,1,1),1,-1)*YEARFRAC(G28,DATE(2021,1,1),1))+(1+UpdateFactor_Post)^(IF(DATE(2021,1,1)&lt;DataEffDate,1,-1)*YEARFRAC(DATE(2021,1,1),DataEffDate,1))-1,0)</f>
        <v>0</v>
      </c>
      <c r="AN28" s="56">
        <f t="shared" ref="AN28:AN48" si="186">IF(AND(G28&gt;DATE(2021,1,1),DataEffDate&lt;DATE(2020,1,1)),(1+UpdateFactor_Post)^(IF(G28&lt;DATE(2021,1,1),1,-1)*YEARFRAC(G28,DATE(2021,1,1),1))+(1+UpdateFactor_COVID)^(IF(DATE(2020,1,1)&lt;DATE(2021,1,1),-1,1)*YEARFRAC(DATE(2020,1,1),DATE(2021,1,1),1))-1+(1+UpdateFactor_Pre)^(IF(DATE(2020,1,1)&lt;DataEffDate,1,-1)*YEARFRAC(DATE(2020,1,1),DataEffDate,1))-1,0)</f>
        <v>0</v>
      </c>
      <c r="AO28" s="56">
        <f t="shared" ref="AO28:AO48" si="187">IF(AND(G28&gt;DATE(2021,1,1),AND(DataEffDate&gt;=DATE(2020,1,1),DataEffDate&lt;=DATE(2021,1,1))),(1+UpdateFactor_Post)^(IF(G28&lt;DATE(2021,1,1),1,-1)*YEARFRAC(G28,DATE(2021,1,1),1))+(1+UpdateFactor_COVID)^(IF(DATE(2021,1,1)&lt;DataEffDate,1,-1)*YEARFRAC(DATE(2021,1,1),DataEffDate,1))-1,0)</f>
        <v>0</v>
      </c>
      <c r="AP28" s="56">
        <f t="shared" ref="AP28:AP48" si="188">IF(AND(G28&gt;DATE(2021,1,1),DataEffDate&gt;DATE(2021,1,1)),(1+UpdateFactor_Post)^(IF(G28&lt;DataEffDate,1,-1)*YEARFRAC(G28,DataEffDate,1)),0)</f>
        <v>0</v>
      </c>
      <c r="AQ28" s="57">
        <v>1</v>
      </c>
      <c r="AR28" s="56">
        <f t="shared" si="13"/>
        <v>34.839266286584298</v>
      </c>
      <c r="AT28" s="58">
        <f t="shared" si="14"/>
        <v>0</v>
      </c>
      <c r="AU28" s="46">
        <f t="shared" si="15"/>
        <v>0</v>
      </c>
      <c r="AV28" s="49">
        <f t="shared" si="15"/>
        <v>0</v>
      </c>
      <c r="AW28" s="49">
        <f t="shared" si="15"/>
        <v>0</v>
      </c>
      <c r="AX28" s="50">
        <f t="shared" si="15"/>
        <v>0</v>
      </c>
      <c r="AY28" s="51">
        <f t="shared" si="15"/>
        <v>0</v>
      </c>
      <c r="AZ28" s="46">
        <f t="shared" si="15"/>
        <v>0</v>
      </c>
      <c r="BA28" s="46" t="e">
        <f>INDEX('[1]CES Output_990 Data'!$M:$M,MATCH($C28,'[1]CES Output_990 Data'!$A:$A,0))</f>
        <v>#N/A</v>
      </c>
      <c r="BB28" s="52">
        <f t="shared" si="16"/>
        <v>0</v>
      </c>
      <c r="BC28" s="59">
        <f t="shared" si="16"/>
        <v>0</v>
      </c>
      <c r="BD28" s="53">
        <f t="shared" si="16"/>
        <v>0</v>
      </c>
      <c r="BE28" s="52">
        <f t="shared" si="16"/>
        <v>0</v>
      </c>
      <c r="BF28" s="52">
        <f t="shared" si="16"/>
        <v>0</v>
      </c>
      <c r="BG28" s="52">
        <f t="shared" si="16"/>
        <v>0</v>
      </c>
      <c r="BH28" s="52">
        <f t="shared" si="16"/>
        <v>0</v>
      </c>
      <c r="BI28" s="54" t="str">
        <f t="shared" si="16"/>
        <v>---</v>
      </c>
      <c r="BJ28" s="55">
        <f t="shared" si="17"/>
        <v>0</v>
      </c>
    </row>
    <row r="29" spans="1:62" s="46" customFormat="1" ht="20.149999999999999" customHeight="1" x14ac:dyDescent="0.25">
      <c r="A29" s="44"/>
      <c r="B29" s="45">
        <v>7000</v>
      </c>
      <c r="C29" s="46" t="str">
        <f t="shared" si="0"/>
        <v>.7000</v>
      </c>
      <c r="D29" s="47"/>
      <c r="E29" s="48"/>
      <c r="G29" s="49"/>
      <c r="H29" s="49"/>
      <c r="I29" s="50"/>
      <c r="J29" s="51"/>
      <c r="M29" s="52"/>
      <c r="N29" s="52"/>
      <c r="O29" s="53"/>
      <c r="P29" s="52"/>
      <c r="Q29" s="52"/>
      <c r="R29" s="52"/>
      <c r="S29" s="52"/>
      <c r="T29" s="54" t="str">
        <f>IFERROR(IF(AND($F$2="Exclude zeros",INDEX('[1]CES Output_990 Data'!$AQ:$AQ,MATCH($C29,'[1]CES Output_990 Data'!$A:$A,0))=0),"---",INDEX('[1]CES Output_990 Data'!$AQ:$AQ,MATCH($C29,'[1]CES Output_990 Data'!$A:$A,0))/1000),"---")</f>
        <v>---</v>
      </c>
      <c r="U29" s="55" t="str">
        <f>IFERROR(IF(AND($F$2="Exclude zeros",INDEX('[1]CES Output_990 Data'!$AT:$AT,MATCH($C29,'[1]CES Output_990 Data'!$A:$A,0))=0),"---",INDEX('[1]CES Output_990 Data'!$AT:$AT,MATCH($C29,'[1]CES Output_990 Data'!$A:$A,0))/1000),"---")</f>
        <v>---</v>
      </c>
      <c r="W29" s="46" t="e">
        <f>INDEX('[1]CES Output_990 Data'!$Q:$Q,MATCH($C29,'[1]CES Output_990 Data'!$A:$A,0))</f>
        <v>#N/A</v>
      </c>
      <c r="X29" s="46" t="e">
        <f>INDEX('[1]CES Output_990 Data'!$L:$L,MATCH($C29,'[1]CES Output_990 Data'!$A:$A,0))</f>
        <v>#N/A</v>
      </c>
      <c r="Z29" s="48" t="str">
        <f t="shared" si="1"/>
        <v>7000.1.0</v>
      </c>
      <c r="AA29" s="48">
        <f>COUNTIFS($AD$2:$AD29,$AD29,$AC$2:$AC29,"&lt;&gt;#N/A")-COUNTIFS($AD$2:$AD29,$AD29,$AC$2:$AC29,"")-1</f>
        <v>0</v>
      </c>
      <c r="AB29" s="48" t="str">
        <f t="shared" si="2"/>
        <v/>
      </c>
      <c r="AC29" s="48" t="e">
        <f>INDEX('[1]CES Output_990 Data'!$AU:$AU,MATCH($C29,'[1]CES Output_990 Data'!$A:$A,0))&amp;""</f>
        <v>#N/A</v>
      </c>
      <c r="AD29" s="2">
        <f>IFERROR(COUNTIF($AC$2:$AC29,"Notes"),AD28)</f>
        <v>1</v>
      </c>
      <c r="AF29" s="56">
        <f t="shared" si="3"/>
        <v>34.839266286584298</v>
      </c>
      <c r="AG29" s="56"/>
      <c r="AH29" s="56">
        <f t="shared" ref="AH29:AH49" si="189">IF(AND(G29&lt;DATE(2020,1,1),DataEffDate&lt;DATE(2020,1,1)),(1+UpdateFactor_Pre)^(IF(G29&lt;DataEffDate,1,-1)*YEARFRAC(G29,DataEffDate,1)),0)</f>
        <v>0</v>
      </c>
      <c r="AI29" s="56">
        <f t="shared" ref="AI29:AI49" si="190">IF(AND(G29&lt;DATE(2020,1,1),AND(DataEffDate&gt;=DATE(2020,1,1),DataEffDate&lt;=DATE(2021,1,1))),(1+UpdateFactor_Pre)^(IF(G29&lt;DATE(2020,1,1),1,-1)*YEARFRAC(G29,DATE(2020,1,1),1))+(1+UpdateFactor_COVID)^(IF(DATE(2020,1,1)&lt;DataEffDate,1,-1)*YEARFRAC(DATE(2020,1,1),DataEffDate,1))-1,0)</f>
        <v>0</v>
      </c>
      <c r="AJ29" s="56">
        <f t="shared" ref="AJ29:AJ49" si="191">IF(AND(G29&lt;DATE(2020,1,1),DataEffDate&gt;DATE(2021,1,1)),(1+UpdateFactor_Pre)^(IF(G29&lt;DATE(2020,1,1),1,-1)*YEARFRAC(G29,DATE(2020,1,1),1))+(1+UpdateFactor_COVID)^(IF(DATE(2020,1,1)&lt;DATE(2021,1,1),1,-1)*YEARFRAC(DATE(2020,1,1),DATE(2021,1,1),1))-1+(1+UpdateFactor_Post)^(IF(DATE(2021,1,1)&lt;DataEffDate,1,-1)*YEARFRAC(DATE(2021,1,1),DataEffDate,1))-1,0)</f>
        <v>34.839266286584298</v>
      </c>
      <c r="AK29" s="56">
        <f t="shared" ref="AK29:AK49" si="192">IF(AND(AND(G29&gt;=DATE(2020,1,1),G29&lt;=DATE(2021,1,1)),DataEffDate&lt;DATE(2020,1,1)),(1+UpdateFactor_COVID)^(IF(G29&lt;DATE(2020,1,1),1,-1)*YEARFRAC(G29,DATE(2020,1,1),1))+(1+UpdateFactor_Pre)^(IF(DATE(2020,1,1)&lt;DataEffDate,1,-1)*YEARFRAC(DATE(2020,1,1),DataEffDate,1))-1,0)</f>
        <v>0</v>
      </c>
      <c r="AL29" s="56">
        <f t="shared" ref="AL29:AL49" si="193">IF(AND(AND(G29&gt;=DATE(2020,1,1),G29&lt;=DATE(2021,1,1)),AND(DataEffDate&gt;=DATE(2020,1,1),DataEffDate&lt;=DATE(2021,1,1))),(1+UpdateFactor_COVID)^(IF(G29&lt;DataEffDate,1,-1)*YEARFRAC(G29,DataEffDate,1)),0)</f>
        <v>0</v>
      </c>
      <c r="AM29" s="56">
        <f t="shared" ref="AM29:AM49" si="194">IF(AND(AND(G29&gt;=DATE(2020,1,1),G29&lt;=DATE(2021,1,1)),DataEffDate&gt;DATE(2021,1,1)),(1+UpdateFactor_COVID)^(IF(G29&lt;DATE(2021,1,1),1,-1)*YEARFRAC(G29,DATE(2021,1,1),1))+(1+UpdateFactor_Post)^(IF(DATE(2021,1,1)&lt;DataEffDate,1,-1)*YEARFRAC(DATE(2021,1,1),DataEffDate,1))-1,0)</f>
        <v>0</v>
      </c>
      <c r="AN29" s="56">
        <f t="shared" ref="AN29:AN49" si="195">IF(AND(G29&gt;DATE(2021,1,1),DataEffDate&lt;DATE(2020,1,1)),(1+UpdateFactor_Post)^(IF(G29&lt;DATE(2021,1,1),1,-1)*YEARFRAC(G29,DATE(2021,1,1),1))+(1+UpdateFactor_COVID)^(IF(DATE(2020,1,1)&lt;DATE(2021,1,1),-1,1)*YEARFRAC(DATE(2020,1,1),DATE(2021,1,1),1))-1+(1+UpdateFactor_Pre)^(IF(DATE(2020,1,1)&lt;DataEffDate,1,-1)*YEARFRAC(DATE(2020,1,1),DataEffDate,1))-1,0)</f>
        <v>0</v>
      </c>
      <c r="AO29" s="56">
        <f t="shared" ref="AO29:AO49" si="196">IF(AND(G29&gt;DATE(2021,1,1),AND(DataEffDate&gt;=DATE(2020,1,1),DataEffDate&lt;=DATE(2021,1,1))),(1+UpdateFactor_Post)^(IF(G29&lt;DATE(2021,1,1),1,-1)*YEARFRAC(G29,DATE(2021,1,1),1))+(1+UpdateFactor_COVID)^(IF(DATE(2021,1,1)&lt;DataEffDate,1,-1)*YEARFRAC(DATE(2021,1,1),DataEffDate,1))-1,0)</f>
        <v>0</v>
      </c>
      <c r="AP29" s="56">
        <f t="shared" ref="AP29:AP49" si="197">IF(AND(G29&gt;DATE(2021,1,1),DataEffDate&gt;DATE(2021,1,1)),(1+UpdateFactor_Post)^(IF(G29&lt;DataEffDate,1,-1)*YEARFRAC(G29,DataEffDate,1)),0)</f>
        <v>0</v>
      </c>
      <c r="AQ29" s="57">
        <v>1</v>
      </c>
      <c r="AR29" s="56">
        <f t="shared" si="13"/>
        <v>34.839266286584298</v>
      </c>
      <c r="AT29" s="58">
        <f t="shared" si="14"/>
        <v>0</v>
      </c>
      <c r="AU29" s="46">
        <f t="shared" si="15"/>
        <v>0</v>
      </c>
      <c r="AV29" s="49">
        <f t="shared" si="15"/>
        <v>0</v>
      </c>
      <c r="AW29" s="49">
        <f t="shared" si="15"/>
        <v>0</v>
      </c>
      <c r="AX29" s="50">
        <f t="shared" si="15"/>
        <v>0</v>
      </c>
      <c r="AY29" s="51">
        <f t="shared" si="15"/>
        <v>0</v>
      </c>
      <c r="AZ29" s="46">
        <f t="shared" si="15"/>
        <v>0</v>
      </c>
      <c r="BA29" s="46" t="e">
        <f>INDEX('[1]CES Output_990 Data'!$M:$M,MATCH($C29,'[1]CES Output_990 Data'!$A:$A,0))</f>
        <v>#N/A</v>
      </c>
      <c r="BB29" s="52">
        <f t="shared" si="16"/>
        <v>0</v>
      </c>
      <c r="BC29" s="59">
        <f t="shared" si="16"/>
        <v>0</v>
      </c>
      <c r="BD29" s="53">
        <f t="shared" si="16"/>
        <v>0</v>
      </c>
      <c r="BE29" s="52">
        <f t="shared" si="16"/>
        <v>0</v>
      </c>
      <c r="BF29" s="52">
        <f t="shared" si="16"/>
        <v>0</v>
      </c>
      <c r="BG29" s="52">
        <f t="shared" si="16"/>
        <v>0</v>
      </c>
      <c r="BH29" s="52">
        <f t="shared" si="16"/>
        <v>0</v>
      </c>
      <c r="BI29" s="54" t="str">
        <f t="shared" si="16"/>
        <v>---</v>
      </c>
      <c r="BJ29" s="55">
        <f t="shared" si="17"/>
        <v>0</v>
      </c>
    </row>
    <row r="30" spans="1:62" s="46" customFormat="1" ht="4.5" customHeight="1" thickBot="1" x14ac:dyDescent="0.3">
      <c r="B30" s="45"/>
      <c r="D30" s="60"/>
      <c r="E30" s="61"/>
      <c r="F30" s="62"/>
      <c r="G30" s="49" t="str">
        <f>[1]Sheet5!AI25</f>
        <v>Data Not Found</v>
      </c>
      <c r="H30" s="49" t="str">
        <f>[1]Sheet5!AJ25</f>
        <v>Data Not Found</v>
      </c>
      <c r="I30" s="50" t="e">
        <f>IF(AND($F$2="Exclude zeros",INDEX('[1]CES Output_Org Info'!$K:$K,MATCH($A30,'[1]CES Output_Org Info'!$A:$A,0))=0),"---",INDEX('[1]CES Output_Org Info'!$K:$K,MATCH($A30,'[1]CES Output_Org Info'!$A:$A,0))/1000000)</f>
        <v>#N/A</v>
      </c>
      <c r="J30" s="51" t="str">
        <f>[1]Sheet5!AH25</f>
        <v>Data Not Found</v>
      </c>
      <c r="K30" s="46">
        <f>[1]Sheet5!Q25</f>
        <v>0</v>
      </c>
      <c r="L30" s="46">
        <f>[1]Sheet5!R25</f>
        <v>0</v>
      </c>
      <c r="M30" s="52">
        <f>[1]Sheet5!S25</f>
        <v>0</v>
      </c>
      <c r="N30" s="52">
        <f>[1]Sheet5!T25</f>
        <v>0</v>
      </c>
      <c r="O30" s="53" t="str">
        <f>IFERROR(IF(AND($F$2="Exclude zeros",INDEX('[1]CES Output_990 Data'!$AB:$AB,MATCH($C30,'[1]CES Output_990 Data'!$A:$A,0))=0),"---",INDEX('[1]CES Output_990 Data'!$AB:$AB,MATCH($C30,'[1]CES Output_990 Data'!$A:$A,0))/1000),"---")</f>
        <v>---</v>
      </c>
      <c r="P30" s="52">
        <f>[1]Sheet5!V25</f>
        <v>0</v>
      </c>
      <c r="Q30" s="52">
        <f>[1]Sheet5!W25</f>
        <v>0</v>
      </c>
      <c r="R30" s="52">
        <f>[1]Sheet5!X25</f>
        <v>0</v>
      </c>
      <c r="S30" s="52">
        <f>[1]Sheet5!Y25</f>
        <v>0</v>
      </c>
      <c r="T30" s="63"/>
      <c r="U30" s="64"/>
      <c r="Z30" s="48"/>
      <c r="AA30" s="48"/>
      <c r="AB30" s="48"/>
      <c r="AC30" s="48"/>
      <c r="AD30" s="2">
        <f>IFERROR(COUNTIF($AC$2:$AC30,"Notes"),#REF!)</f>
        <v>1</v>
      </c>
      <c r="AF30" s="65"/>
      <c r="AG30" s="65"/>
      <c r="AH30" s="65"/>
      <c r="AI30" s="65"/>
      <c r="AJ30" s="65"/>
      <c r="AK30" s="65"/>
      <c r="AL30" s="65"/>
      <c r="AM30" s="65"/>
      <c r="AN30" s="65"/>
      <c r="AO30" s="65"/>
      <c r="AP30" s="65"/>
      <c r="AQ30" s="66"/>
      <c r="AR30" s="65"/>
      <c r="AT30" s="60"/>
      <c r="AU30" s="62"/>
      <c r="AV30" s="67"/>
      <c r="AW30" s="67"/>
      <c r="AX30" s="68"/>
      <c r="AY30" s="69"/>
      <c r="AZ30" s="62"/>
      <c r="BA30" s="62"/>
      <c r="BB30" s="70"/>
      <c r="BC30" s="70"/>
      <c r="BD30" s="71"/>
      <c r="BE30" s="70"/>
      <c r="BF30" s="70"/>
      <c r="BG30" s="70"/>
      <c r="BH30" s="70"/>
      <c r="BI30" s="63"/>
      <c r="BJ30" s="64"/>
    </row>
    <row r="31" spans="1:62" s="46" customFormat="1" ht="20.149999999999999" customHeight="1" thickBot="1" x14ac:dyDescent="0.3">
      <c r="B31" s="45"/>
      <c r="G31" s="49"/>
      <c r="H31" s="49"/>
      <c r="I31" s="50"/>
      <c r="J31" s="51"/>
      <c r="M31" s="52"/>
      <c r="N31" s="52"/>
      <c r="O31" s="52"/>
      <c r="P31" s="52"/>
      <c r="Q31" s="52"/>
      <c r="R31" s="52"/>
      <c r="S31" s="52"/>
      <c r="T31" s="59"/>
      <c r="U31" s="52"/>
      <c r="V31" s="48"/>
      <c r="W31" s="48"/>
      <c r="X31" s="48"/>
      <c r="Y31" s="48"/>
      <c r="Z31" s="48"/>
      <c r="AA31" s="48"/>
      <c r="AB31" s="48"/>
      <c r="AC31" s="48"/>
      <c r="AD31" s="2">
        <f>IFERROR(COUNTIF($AC$2:$AC31,"Notes"),AD30)</f>
        <v>1</v>
      </c>
      <c r="AF31" s="72"/>
      <c r="AG31" s="72"/>
      <c r="AH31" s="72"/>
      <c r="AI31" s="72"/>
      <c r="AJ31" s="72"/>
      <c r="AK31" s="72"/>
      <c r="AL31" s="72"/>
      <c r="AM31" s="72"/>
      <c r="AN31" s="72"/>
      <c r="AO31" s="72"/>
      <c r="AP31" s="72"/>
      <c r="AQ31" s="72"/>
      <c r="AR31" s="72"/>
      <c r="AV31" s="49"/>
      <c r="AW31" s="49"/>
      <c r="AX31" s="50"/>
      <c r="AY31" s="51"/>
      <c r="BB31" s="52"/>
      <c r="BC31" s="52"/>
      <c r="BD31" s="52"/>
      <c r="BE31" s="52"/>
      <c r="BF31" s="52"/>
      <c r="BG31" s="52"/>
      <c r="BH31" s="52"/>
      <c r="BI31" s="59"/>
      <c r="BJ31" s="52"/>
    </row>
    <row r="32" spans="1:62" s="46" customFormat="1" ht="20.149999999999999" customHeight="1" x14ac:dyDescent="0.25">
      <c r="B32" s="45"/>
      <c r="D32" s="73"/>
      <c r="E32" s="74"/>
      <c r="F32" s="74"/>
      <c r="G32" s="75"/>
      <c r="H32" s="76" t="s">
        <v>50</v>
      </c>
      <c r="I32" s="77">
        <f>COUNT(I9:I30)</f>
        <v>0</v>
      </c>
      <c r="J32" s="77">
        <f>COUNT(J9:J30)</f>
        <v>0</v>
      </c>
      <c r="K32" s="74"/>
      <c r="L32" s="74"/>
      <c r="M32" s="78">
        <f t="shared" ref="M32:S32" si="198">COUNT(M9:M30)</f>
        <v>1</v>
      </c>
      <c r="N32" s="78">
        <f t="shared" si="198"/>
        <v>1</v>
      </c>
      <c r="O32" s="78">
        <f t="shared" si="198"/>
        <v>0</v>
      </c>
      <c r="P32" s="78">
        <f t="shared" si="198"/>
        <v>1</v>
      </c>
      <c r="Q32" s="78">
        <f t="shared" si="198"/>
        <v>1</v>
      </c>
      <c r="R32" s="78">
        <f t="shared" si="198"/>
        <v>1</v>
      </c>
      <c r="S32" s="78">
        <f t="shared" si="198"/>
        <v>1</v>
      </c>
      <c r="T32" s="79"/>
      <c r="U32" s="80">
        <f>COUNT(U9:U30)</f>
        <v>0</v>
      </c>
      <c r="Z32" s="48"/>
      <c r="AA32" s="48"/>
      <c r="AB32" s="48"/>
      <c r="AC32" s="48"/>
      <c r="AD32" s="2">
        <f>IFERROR(COUNTIF($AC$2:$AC32,"Notes"),AD31)</f>
        <v>1</v>
      </c>
      <c r="AF32" s="72"/>
      <c r="AG32" s="72"/>
      <c r="AH32" s="72"/>
      <c r="AI32" s="72"/>
      <c r="AJ32" s="72"/>
      <c r="AK32" s="72"/>
      <c r="AL32" s="72"/>
      <c r="AM32" s="72"/>
      <c r="AN32" s="72"/>
      <c r="AO32" s="72"/>
      <c r="AP32" s="72"/>
      <c r="AQ32" s="72"/>
      <c r="AR32" s="72"/>
      <c r="AT32" s="73"/>
      <c r="AU32" s="74"/>
      <c r="AV32" s="75"/>
      <c r="AW32" s="76" t="s">
        <v>50</v>
      </c>
      <c r="AX32" s="77">
        <f>COUNT(AX9:AX30)</f>
        <v>21</v>
      </c>
      <c r="AY32" s="77">
        <f>COUNT(AY9:AY30)</f>
        <v>21</v>
      </c>
      <c r="AZ32" s="74"/>
      <c r="BA32" s="74"/>
      <c r="BB32" s="78">
        <f t="shared" ref="BB32:BH32" si="199">COUNT(BB9:BB30)</f>
        <v>21</v>
      </c>
      <c r="BC32" s="78">
        <f t="shared" si="199"/>
        <v>21</v>
      </c>
      <c r="BD32" s="78">
        <f t="shared" si="199"/>
        <v>21</v>
      </c>
      <c r="BE32" s="78">
        <f t="shared" si="199"/>
        <v>21</v>
      </c>
      <c r="BF32" s="78">
        <f t="shared" si="199"/>
        <v>21</v>
      </c>
      <c r="BG32" s="78">
        <f t="shared" si="199"/>
        <v>21</v>
      </c>
      <c r="BH32" s="78">
        <f t="shared" si="199"/>
        <v>21</v>
      </c>
      <c r="BI32" s="79"/>
      <c r="BJ32" s="80">
        <f>COUNT(BJ9:BJ30)</f>
        <v>21</v>
      </c>
    </row>
    <row r="33" spans="1:62" s="46" customFormat="1" ht="20.149999999999999" customHeight="1" x14ac:dyDescent="0.25">
      <c r="B33" s="45">
        <v>7000</v>
      </c>
      <c r="C33" s="81" t="str">
        <f>B33&amp;".P25.Unaged"</f>
        <v>7000.P25.Unaged</v>
      </c>
      <c r="D33" s="82"/>
      <c r="G33" s="49"/>
      <c r="H33" s="83" t="s">
        <v>51</v>
      </c>
      <c r="I33" s="51" t="str">
        <f>IF(I32&lt;Min_n_P25,"---",PERCENTILE(I9:I30,0.25))</f>
        <v>---</v>
      </c>
      <c r="J33" s="51" t="str">
        <f>IF(J32&lt;Min_n_P25,"---",PERCENTILE(J9:J30,0.25))</f>
        <v>---</v>
      </c>
      <c r="M33" s="51" t="str">
        <f t="shared" ref="M33:S33" si="200">IF(M32&lt;Min_n_P25,"---",PERCENTILE(M9:M30,0.25))</f>
        <v>---</v>
      </c>
      <c r="N33" s="51" t="str">
        <f t="shared" si="200"/>
        <v>---</v>
      </c>
      <c r="O33" s="51" t="str">
        <f t="shared" si="200"/>
        <v>---</v>
      </c>
      <c r="P33" s="51" t="str">
        <f t="shared" si="200"/>
        <v>---</v>
      </c>
      <c r="Q33" s="51" t="str">
        <f t="shared" si="200"/>
        <v>---</v>
      </c>
      <c r="R33" s="51" t="str">
        <f t="shared" si="200"/>
        <v>---</v>
      </c>
      <c r="S33" s="51" t="str">
        <f t="shared" si="200"/>
        <v>---</v>
      </c>
      <c r="T33" s="84"/>
      <c r="U33" s="85" t="str">
        <f>IF(U32&lt;Min_n_P25,"---",PERCENTILE(U9:U30,0.25))</f>
        <v>---</v>
      </c>
      <c r="Z33" s="48"/>
      <c r="AA33" s="48"/>
      <c r="AB33" s="48"/>
      <c r="AC33" s="48"/>
      <c r="AD33" s="2">
        <f>IFERROR(COUNTIF($AC$2:$AC33,"Notes"),AD32)</f>
        <v>1</v>
      </c>
      <c r="AF33" s="72"/>
      <c r="AG33" s="72"/>
      <c r="AH33" s="72"/>
      <c r="AI33" s="72"/>
      <c r="AJ33" s="72"/>
      <c r="AK33" s="72"/>
      <c r="AL33" s="72"/>
      <c r="AM33" s="72"/>
      <c r="AN33" s="72"/>
      <c r="AO33" s="72"/>
      <c r="AP33" s="72"/>
      <c r="AQ33" s="72"/>
      <c r="AR33" s="72"/>
      <c r="AT33" s="82"/>
      <c r="AV33" s="49"/>
      <c r="AW33" s="83" t="s">
        <v>51</v>
      </c>
      <c r="AX33" s="51">
        <f>IF(AX32&lt;Min_n_P25,"---",PERCENTILE(AX9:AX30,0.25))</f>
        <v>0</v>
      </c>
      <c r="AY33" s="51">
        <f>IF(AY32&lt;Min_n_P25,"---",PERCENTILE(AY9:AY30,0.25))</f>
        <v>0</v>
      </c>
      <c r="BB33" s="51">
        <f t="shared" ref="BB33:BH33" si="201">IF(BB32&lt;Min_n_P25,"---",PERCENTILE(BB9:BB30,0.25))</f>
        <v>0</v>
      </c>
      <c r="BC33" s="51">
        <f t="shared" si="201"/>
        <v>0</v>
      </c>
      <c r="BD33" s="51">
        <f t="shared" si="201"/>
        <v>0</v>
      </c>
      <c r="BE33" s="51">
        <f t="shared" si="201"/>
        <v>0</v>
      </c>
      <c r="BF33" s="51">
        <f t="shared" si="201"/>
        <v>0</v>
      </c>
      <c r="BG33" s="51">
        <f t="shared" si="201"/>
        <v>0</v>
      </c>
      <c r="BH33" s="51">
        <f t="shared" si="201"/>
        <v>0</v>
      </c>
      <c r="BI33" s="84"/>
      <c r="BJ33" s="85">
        <f>IF(BJ32&lt;Min_n_P25,"---",PERCENTILE(BJ9:BJ30,0.25))</f>
        <v>0</v>
      </c>
    </row>
    <row r="34" spans="1:62" s="46" customFormat="1" ht="20.149999999999999" customHeight="1" x14ac:dyDescent="0.25">
      <c r="B34" s="45">
        <v>7000</v>
      </c>
      <c r="C34" s="81" t="str">
        <f>B34&amp;".P50.Unaged"</f>
        <v>7000.P50.Unaged</v>
      </c>
      <c r="D34" s="82"/>
      <c r="G34" s="49"/>
      <c r="H34" s="83" t="s">
        <v>52</v>
      </c>
      <c r="I34" s="51" t="str">
        <f>IF(I32&lt;Min_n_P50,"---",PERCENTILE(I9:I30,0.5))</f>
        <v>---</v>
      </c>
      <c r="J34" s="51" t="str">
        <f>IF(J32&lt;Min_n_P50,"---",PERCENTILE(J9:J30,0.5))</f>
        <v>---</v>
      </c>
      <c r="M34" s="51" t="str">
        <f t="shared" ref="M34:S34" si="202">IF(M32&lt;Min_n_P50,"---",PERCENTILE(M9:M30,0.5))</f>
        <v>---</v>
      </c>
      <c r="N34" s="51" t="str">
        <f t="shared" si="202"/>
        <v>---</v>
      </c>
      <c r="O34" s="51" t="str">
        <f t="shared" si="202"/>
        <v>---</v>
      </c>
      <c r="P34" s="51" t="str">
        <f t="shared" si="202"/>
        <v>---</v>
      </c>
      <c r="Q34" s="51" t="str">
        <f t="shared" si="202"/>
        <v>---</v>
      </c>
      <c r="R34" s="51" t="str">
        <f t="shared" si="202"/>
        <v>---</v>
      </c>
      <c r="S34" s="51" t="str">
        <f t="shared" si="202"/>
        <v>---</v>
      </c>
      <c r="T34" s="84"/>
      <c r="U34" s="85" t="str">
        <f>IF(U32&lt;Min_n_P50,"---",PERCENTILE(U9:U30,0.5))</f>
        <v>---</v>
      </c>
      <c r="Z34" s="48"/>
      <c r="AA34" s="48"/>
      <c r="AB34" s="48"/>
      <c r="AC34" s="48"/>
      <c r="AD34" s="2">
        <f>IFERROR(COUNTIF($AC$2:$AC34,"Notes"),AD33)</f>
        <v>1</v>
      </c>
      <c r="AF34" s="72"/>
      <c r="AG34" s="72"/>
      <c r="AH34" s="72"/>
      <c r="AI34" s="72"/>
      <c r="AJ34" s="72"/>
      <c r="AK34" s="72"/>
      <c r="AL34" s="72"/>
      <c r="AM34" s="72"/>
      <c r="AN34" s="72"/>
      <c r="AO34" s="72"/>
      <c r="AP34" s="72"/>
      <c r="AQ34" s="72"/>
      <c r="AR34" s="72"/>
      <c r="AT34" s="82"/>
      <c r="AV34" s="49"/>
      <c r="AW34" s="83" t="s">
        <v>52</v>
      </c>
      <c r="AX34" s="51">
        <f>IF(AX32&lt;Min_n_P50,"---",PERCENTILE(AX9:AX30,0.5))</f>
        <v>0</v>
      </c>
      <c r="AY34" s="51">
        <f>IF(AY32&lt;Min_n_P50,"---",PERCENTILE(AY9:AY30,0.5))</f>
        <v>0</v>
      </c>
      <c r="BB34" s="51">
        <f t="shared" ref="BB34:BH34" si="203">IF(BB32&lt;Min_n_P50,"---",PERCENTILE(BB9:BB30,0.5))</f>
        <v>0</v>
      </c>
      <c r="BC34" s="51">
        <f t="shared" si="203"/>
        <v>0</v>
      </c>
      <c r="BD34" s="51">
        <f t="shared" si="203"/>
        <v>0</v>
      </c>
      <c r="BE34" s="51">
        <f t="shared" si="203"/>
        <v>0</v>
      </c>
      <c r="BF34" s="51">
        <f t="shared" si="203"/>
        <v>0</v>
      </c>
      <c r="BG34" s="51">
        <f t="shared" si="203"/>
        <v>0</v>
      </c>
      <c r="BH34" s="51">
        <f t="shared" si="203"/>
        <v>0</v>
      </c>
      <c r="BI34" s="84"/>
      <c r="BJ34" s="85">
        <f>IF(BJ32&lt;Min_n_P50,"---",PERCENTILE(BJ9:BJ30,0.5))</f>
        <v>0</v>
      </c>
    </row>
    <row r="35" spans="1:62" s="46" customFormat="1" ht="20.149999999999999" customHeight="1" x14ac:dyDescent="0.25">
      <c r="B35" s="45">
        <v>7000</v>
      </c>
      <c r="C35" s="81" t="str">
        <f>B35&amp;".P75.Unaged"</f>
        <v>7000.P75.Unaged</v>
      </c>
      <c r="D35" s="82"/>
      <c r="G35" s="49"/>
      <c r="H35" s="83" t="s">
        <v>53</v>
      </c>
      <c r="I35" s="51" t="str">
        <f>IF(I32&lt;Min_n_P75,"---",PERCENTILE(I9:I30,0.75))</f>
        <v>---</v>
      </c>
      <c r="J35" s="51" t="str">
        <f>IF(J32&lt;Min_n_P75,"---",PERCENTILE(J9:J30,0.75))</f>
        <v>---</v>
      </c>
      <c r="M35" s="51" t="str">
        <f t="shared" ref="M35:S35" si="204">IF(M32&lt;Min_n_P75,"---",PERCENTILE(M9:M30,0.75))</f>
        <v>---</v>
      </c>
      <c r="N35" s="51" t="str">
        <f t="shared" si="204"/>
        <v>---</v>
      </c>
      <c r="O35" s="51" t="str">
        <f t="shared" si="204"/>
        <v>---</v>
      </c>
      <c r="P35" s="51" t="str">
        <f t="shared" si="204"/>
        <v>---</v>
      </c>
      <c r="Q35" s="51" t="str">
        <f t="shared" si="204"/>
        <v>---</v>
      </c>
      <c r="R35" s="51" t="str">
        <f t="shared" si="204"/>
        <v>---</v>
      </c>
      <c r="S35" s="51" t="str">
        <f t="shared" si="204"/>
        <v>---</v>
      </c>
      <c r="T35" s="84"/>
      <c r="U35" s="85" t="str">
        <f>IF(U32&lt;Min_n_P75,"---",PERCENTILE(U9:U30,0.75))</f>
        <v>---</v>
      </c>
      <c r="Z35" s="48"/>
      <c r="AA35" s="48"/>
      <c r="AB35" s="48"/>
      <c r="AC35" s="48"/>
      <c r="AD35" s="2">
        <f>IFERROR(COUNTIF($AC$2:$AC35,"Notes"),AD34)</f>
        <v>1</v>
      </c>
      <c r="AF35" s="72"/>
      <c r="AG35" s="72"/>
      <c r="AH35" s="72"/>
      <c r="AI35" s="72"/>
      <c r="AJ35" s="72"/>
      <c r="AK35" s="72"/>
      <c r="AL35" s="72"/>
      <c r="AM35" s="72"/>
      <c r="AN35" s="72"/>
      <c r="AO35" s="72"/>
      <c r="AP35" s="72"/>
      <c r="AQ35" s="72"/>
      <c r="AR35" s="72"/>
      <c r="AT35" s="82"/>
      <c r="AV35" s="49"/>
      <c r="AW35" s="83" t="s">
        <v>53</v>
      </c>
      <c r="AX35" s="51">
        <f>IF(AX32&lt;Min_n_P75,"---",PERCENTILE(AX9:AX30,0.75))</f>
        <v>0</v>
      </c>
      <c r="AY35" s="51">
        <f>IF(AY32&lt;Min_n_P75,"---",PERCENTILE(AY9:AY30,0.75))</f>
        <v>0</v>
      </c>
      <c r="BB35" s="51">
        <f t="shared" ref="BB35:BH35" si="205">IF(BB32&lt;Min_n_P75,"---",PERCENTILE(BB9:BB30,0.75))</f>
        <v>0</v>
      </c>
      <c r="BC35" s="51">
        <f t="shared" si="205"/>
        <v>0</v>
      </c>
      <c r="BD35" s="51">
        <f t="shared" si="205"/>
        <v>0</v>
      </c>
      <c r="BE35" s="51">
        <f t="shared" si="205"/>
        <v>0</v>
      </c>
      <c r="BF35" s="51">
        <f t="shared" si="205"/>
        <v>0</v>
      </c>
      <c r="BG35" s="51">
        <f t="shared" si="205"/>
        <v>0</v>
      </c>
      <c r="BH35" s="51">
        <f t="shared" si="205"/>
        <v>0</v>
      </c>
      <c r="BI35" s="84"/>
      <c r="BJ35" s="85">
        <f>IF(BJ32&lt;Min_n_P75,"---",PERCENTILE(BJ9:BJ30,0.75))</f>
        <v>0</v>
      </c>
    </row>
    <row r="36" spans="1:62" s="46" customFormat="1" ht="20.149999999999999" customHeight="1" x14ac:dyDescent="0.25">
      <c r="B36" s="45">
        <v>7000</v>
      </c>
      <c r="C36" s="81" t="str">
        <f>B36&amp;".P90.Unaged"</f>
        <v>7000.P90.Unaged</v>
      </c>
      <c r="D36" s="82"/>
      <c r="G36" s="49"/>
      <c r="H36" s="83" t="s">
        <v>54</v>
      </c>
      <c r="I36" s="51" t="str">
        <f>IF(I32&lt;Min_n_P90,"---",PERCENTILE(I9:I30,0.9))</f>
        <v>---</v>
      </c>
      <c r="J36" s="51" t="str">
        <f>IF(J32&lt;Min_n_P90,"---",PERCENTILE(J9:J30,0.9))</f>
        <v>---</v>
      </c>
      <c r="M36" s="51" t="str">
        <f t="shared" ref="M36:S36" si="206">IF(M32&lt;Min_n_P90,"---",PERCENTILE(M9:M30,0.9))</f>
        <v>---</v>
      </c>
      <c r="N36" s="51" t="str">
        <f t="shared" si="206"/>
        <v>---</v>
      </c>
      <c r="O36" s="51" t="str">
        <f t="shared" si="206"/>
        <v>---</v>
      </c>
      <c r="P36" s="51" t="str">
        <f t="shared" si="206"/>
        <v>---</v>
      </c>
      <c r="Q36" s="51" t="str">
        <f t="shared" si="206"/>
        <v>---</v>
      </c>
      <c r="R36" s="51" t="str">
        <f t="shared" si="206"/>
        <v>---</v>
      </c>
      <c r="S36" s="51" t="str">
        <f t="shared" si="206"/>
        <v>---</v>
      </c>
      <c r="T36" s="84"/>
      <c r="U36" s="85" t="str">
        <f>IF(U32&lt;Min_n_P90,"---",PERCENTILE(U9:U30,0.9))</f>
        <v>---</v>
      </c>
      <c r="Z36" s="48"/>
      <c r="AA36" s="48"/>
      <c r="AB36" s="48"/>
      <c r="AC36" s="48"/>
      <c r="AD36" s="2">
        <f>IFERROR(COUNTIF($AC$2:$AC36,"Notes"),AD35)</f>
        <v>1</v>
      </c>
      <c r="AF36" s="72"/>
      <c r="AG36" s="72"/>
      <c r="AH36" s="72"/>
      <c r="AI36" s="72"/>
      <c r="AJ36" s="72"/>
      <c r="AK36" s="72"/>
      <c r="AL36" s="72"/>
      <c r="AM36" s="72"/>
      <c r="AN36" s="72"/>
      <c r="AO36" s="72"/>
      <c r="AP36" s="72"/>
      <c r="AQ36" s="72"/>
      <c r="AR36" s="72"/>
      <c r="AT36" s="82"/>
      <c r="AV36" s="49"/>
      <c r="AW36" s="83" t="s">
        <v>54</v>
      </c>
      <c r="AX36" s="51">
        <f>IF(AX32&lt;Min_n_P90,"---",PERCENTILE(AX9:AX30,0.9))</f>
        <v>0</v>
      </c>
      <c r="AY36" s="51">
        <f>IF(AY32&lt;Min_n_P90,"---",PERCENTILE(AY9:AY30,0.9))</f>
        <v>0</v>
      </c>
      <c r="BB36" s="51">
        <f t="shared" ref="BB36:BH36" si="207">IF(BB32&lt;Min_n_P90,"---",PERCENTILE(BB9:BB30,0.9))</f>
        <v>0</v>
      </c>
      <c r="BC36" s="51">
        <f t="shared" si="207"/>
        <v>0</v>
      </c>
      <c r="BD36" s="51">
        <f t="shared" si="207"/>
        <v>0</v>
      </c>
      <c r="BE36" s="51">
        <f t="shared" si="207"/>
        <v>0</v>
      </c>
      <c r="BF36" s="51">
        <f t="shared" si="207"/>
        <v>0</v>
      </c>
      <c r="BG36" s="51">
        <f t="shared" si="207"/>
        <v>0</v>
      </c>
      <c r="BH36" s="51">
        <f t="shared" si="207"/>
        <v>0</v>
      </c>
      <c r="BI36" s="84"/>
      <c r="BJ36" s="85">
        <f>IF(BJ32&lt;Min_n_P90,"---",PERCENTILE(BJ9:BJ30,0.9))</f>
        <v>0</v>
      </c>
    </row>
    <row r="37" spans="1:62" s="46" customFormat="1" ht="20.149999999999999" customHeight="1" thickBot="1" x14ac:dyDescent="0.3">
      <c r="B37" s="45"/>
      <c r="D37" s="86"/>
      <c r="E37" s="62"/>
      <c r="F37" s="62"/>
      <c r="G37" s="67"/>
      <c r="H37" s="87" t="s">
        <v>55</v>
      </c>
      <c r="I37" s="69" t="e">
        <f>AVERAGE(I9:I30)</f>
        <v>#N/A</v>
      </c>
      <c r="J37" s="69" t="e">
        <f>AVERAGE(J9:J30)</f>
        <v>#DIV/0!</v>
      </c>
      <c r="K37" s="62"/>
      <c r="L37" s="62"/>
      <c r="M37" s="69">
        <f t="shared" ref="M37:S37" si="208">AVERAGE(M9:M30)</f>
        <v>0</v>
      </c>
      <c r="N37" s="69">
        <f t="shared" si="208"/>
        <v>0</v>
      </c>
      <c r="O37" s="69" t="e">
        <f t="shared" si="208"/>
        <v>#DIV/0!</v>
      </c>
      <c r="P37" s="69">
        <f t="shared" si="208"/>
        <v>0</v>
      </c>
      <c r="Q37" s="69">
        <f t="shared" si="208"/>
        <v>0</v>
      </c>
      <c r="R37" s="69">
        <f t="shared" si="208"/>
        <v>0</v>
      </c>
      <c r="S37" s="69">
        <f t="shared" si="208"/>
        <v>0</v>
      </c>
      <c r="T37" s="88"/>
      <c r="U37" s="89" t="e">
        <f>AVERAGE(U9:U30)</f>
        <v>#DIV/0!</v>
      </c>
      <c r="Z37" s="48"/>
      <c r="AA37" s="48"/>
      <c r="AB37" s="48"/>
      <c r="AC37" s="48"/>
      <c r="AD37" s="2">
        <f>IFERROR(COUNTIF($AC$2:$AC37,"Notes"),AD36)</f>
        <v>1</v>
      </c>
      <c r="AF37" s="72"/>
      <c r="AG37" s="72"/>
      <c r="AH37" s="72"/>
      <c r="AI37" s="72"/>
      <c r="AJ37" s="72"/>
      <c r="AK37" s="72"/>
      <c r="AL37" s="72"/>
      <c r="AM37" s="72"/>
      <c r="AN37" s="72"/>
      <c r="AO37" s="72"/>
      <c r="AP37" s="72"/>
      <c r="AQ37" s="72"/>
      <c r="AR37" s="72"/>
      <c r="AT37" s="86"/>
      <c r="AU37" s="62"/>
      <c r="AV37" s="67"/>
      <c r="AW37" s="87" t="s">
        <v>55</v>
      </c>
      <c r="AX37" s="69">
        <f>AVERAGE(AX9:AX30)</f>
        <v>0</v>
      </c>
      <c r="AY37" s="69">
        <f>AVERAGE(AY9:AY30)</f>
        <v>0</v>
      </c>
      <c r="AZ37" s="62"/>
      <c r="BA37" s="62"/>
      <c r="BB37" s="69">
        <f t="shared" ref="BB37:BH37" si="209">AVERAGE(BB9:BB30)</f>
        <v>0</v>
      </c>
      <c r="BC37" s="69">
        <f t="shared" si="209"/>
        <v>0</v>
      </c>
      <c r="BD37" s="69">
        <f t="shared" si="209"/>
        <v>0</v>
      </c>
      <c r="BE37" s="69">
        <f t="shared" si="209"/>
        <v>0</v>
      </c>
      <c r="BF37" s="69">
        <f t="shared" si="209"/>
        <v>0</v>
      </c>
      <c r="BG37" s="69">
        <f t="shared" si="209"/>
        <v>0</v>
      </c>
      <c r="BH37" s="69">
        <f t="shared" si="209"/>
        <v>0</v>
      </c>
      <c r="BI37" s="88"/>
      <c r="BJ37" s="89">
        <f>AVERAGE(BJ9:BJ30)</f>
        <v>0</v>
      </c>
    </row>
    <row r="38" spans="1:62" s="46" customFormat="1" ht="20.149999999999999" customHeight="1" thickBot="1" x14ac:dyDescent="0.3">
      <c r="B38" s="45"/>
      <c r="G38" s="49"/>
      <c r="H38" s="49"/>
      <c r="I38" s="50"/>
      <c r="J38" s="51"/>
      <c r="M38" s="52"/>
      <c r="N38" s="52"/>
      <c r="O38" s="52"/>
      <c r="P38" s="52"/>
      <c r="Q38" s="52"/>
      <c r="R38" s="52"/>
      <c r="S38" s="52"/>
      <c r="T38" s="59"/>
      <c r="U38" s="52"/>
      <c r="V38" s="48"/>
      <c r="W38" s="48"/>
      <c r="X38" s="48"/>
      <c r="Y38" s="48"/>
      <c r="Z38" s="48"/>
      <c r="AA38" s="48"/>
      <c r="AB38" s="48"/>
      <c r="AC38" s="48"/>
      <c r="AD38" s="2">
        <f>IFERROR(COUNTIF($AC$2:$AC38,"Notes"),AD37)</f>
        <v>1</v>
      </c>
      <c r="AF38" s="72"/>
      <c r="AG38" s="72"/>
      <c r="AH38" s="72"/>
      <c r="AI38" s="72"/>
      <c r="AJ38" s="72"/>
      <c r="AK38" s="72"/>
      <c r="AL38" s="72"/>
      <c r="AM38" s="72"/>
      <c r="AN38" s="72"/>
      <c r="AO38" s="72"/>
      <c r="AP38" s="72"/>
      <c r="AQ38" s="72"/>
      <c r="AR38" s="72"/>
    </row>
    <row r="39" spans="1:62" s="46" customFormat="1" ht="20.149999999999999" customHeight="1" thickBot="1" x14ac:dyDescent="0.3">
      <c r="B39" s="45"/>
      <c r="D39" s="90" t="str">
        <f>IF(AND(EffDate&lt;=(DATE(2020,1,1))),"Adjusted IRS Form 990 data to reflect "&amp;TEXT(EffDate,"mmmm d, yyyy")&amp;" levels using an annualized rate of "&amp;TEXT(UpdateFactor_Pre,"0.0%")&amp;":",IF(AND(EffDate&lt;=(DATE(2021,1,1))),"Adjusted IRS Form 990 data to reflect "&amp;TEXT(EffDate,"mmmm d, yyyy")&amp;" levels using an annualized rate of "&amp;TEXT(UpdateFactor_Pre,"0.0%")&amp;" through "&amp;TEXT(EffDate2,"mmmm d, yyyy")&amp;", and an annualized rate of "&amp;TEXT(UpdateFactor_COVID,"0.0%")&amp;" through "&amp;TEXT(EffDate,"mmmm d, yyyy")&amp;":","Adjusted IRS Form 990 data to reflect "&amp;TEXT(EffDate,"mmmm d, yyyy")&amp;" levels using an annualized rate of "&amp;TEXT(UpdateFactor_Pre,"0.0%")&amp;" through "&amp;TEXT(EffDate2,"mmmm d, yyyy")&amp;", an annualized rate of "&amp;TEXT(UpdateFactor_COVID,"0.0%")&amp;" through "&amp;TEXT(EffDate3,"mmmm d, yyyy")&amp;", and an annualized rate of "&amp;TEXT(UpdateFactor_Post,"0.0%")&amp;" through "&amp;TEXT(EffDate,"mmmm d, yyyy")&amp;":"))</f>
        <v>Adjusted IRS Form 990 data to reflect January 1, 2024 levels using an annualized rate of 3.0% through January 1, 2020, an annualized rate of 0.0% through January 1, 2021, and an annualized rate of 4.0% through January 1, 2024:</v>
      </c>
      <c r="E39" s="91"/>
      <c r="F39" s="92"/>
      <c r="G39" s="93"/>
      <c r="H39" s="94"/>
      <c r="I39" s="95"/>
      <c r="J39" s="95"/>
      <c r="K39" s="92"/>
      <c r="L39" s="92"/>
      <c r="M39" s="96"/>
      <c r="N39" s="96"/>
      <c r="O39" s="96"/>
      <c r="P39" s="96"/>
      <c r="Q39" s="96"/>
      <c r="R39" s="96"/>
      <c r="S39" s="96"/>
      <c r="T39" s="97"/>
      <c r="U39" s="98"/>
      <c r="Z39" s="48"/>
      <c r="AA39" s="48"/>
      <c r="AB39" s="48"/>
      <c r="AC39" s="48"/>
      <c r="AD39" s="2">
        <f>IFERROR(COUNTIF($AC$2:$AC39,"Notes"),AD38)</f>
        <v>1</v>
      </c>
      <c r="AF39" s="72"/>
      <c r="AG39" s="72"/>
      <c r="AH39" s="72"/>
      <c r="AI39" s="72"/>
      <c r="AJ39" s="72"/>
      <c r="AK39" s="72"/>
      <c r="AL39" s="72"/>
      <c r="AM39" s="72"/>
      <c r="AN39" s="72"/>
      <c r="AO39" s="72"/>
      <c r="AP39" s="72"/>
      <c r="AQ39" s="72"/>
      <c r="AR39" s="72"/>
    </row>
    <row r="40" spans="1:62" s="46" customFormat="1" ht="20.149999999999999" customHeight="1" x14ac:dyDescent="0.25">
      <c r="B40" s="45">
        <v>7000</v>
      </c>
      <c r="C40" s="81" t="str">
        <f>B40&amp;".P25.Aged"</f>
        <v>7000.P25.Aged</v>
      </c>
      <c r="D40" s="99"/>
      <c r="E40" s="100"/>
      <c r="F40" s="100"/>
      <c r="G40" s="101"/>
      <c r="H40" s="102" t="s">
        <v>51</v>
      </c>
      <c r="I40" s="103"/>
      <c r="J40" s="103"/>
      <c r="K40" s="100"/>
      <c r="L40" s="100"/>
      <c r="M40" s="103">
        <f>BB33</f>
        <v>0</v>
      </c>
      <c r="N40" s="103">
        <f t="shared" ref="N40:U40" si="210">BC33</f>
        <v>0</v>
      </c>
      <c r="O40" s="103">
        <f t="shared" si="210"/>
        <v>0</v>
      </c>
      <c r="P40" s="103">
        <f t="shared" si="210"/>
        <v>0</v>
      </c>
      <c r="Q40" s="103">
        <f t="shared" si="210"/>
        <v>0</v>
      </c>
      <c r="R40" s="103">
        <f t="shared" si="210"/>
        <v>0</v>
      </c>
      <c r="S40" s="103">
        <f t="shared" si="210"/>
        <v>0</v>
      </c>
      <c r="T40" s="104"/>
      <c r="U40" s="105">
        <f t="shared" si="210"/>
        <v>0</v>
      </c>
      <c r="Z40" s="48"/>
      <c r="AA40" s="48"/>
      <c r="AB40" s="48"/>
      <c r="AC40" s="48"/>
      <c r="AD40" s="2">
        <f>IFERROR(COUNTIF($AC$2:$AC40,"Notes"),AD39)</f>
        <v>1</v>
      </c>
      <c r="AF40" s="72"/>
      <c r="AG40" s="72"/>
      <c r="AH40" s="72"/>
      <c r="AI40" s="72"/>
      <c r="AJ40" s="72"/>
      <c r="AK40" s="72"/>
      <c r="AL40" s="72"/>
      <c r="AM40" s="72"/>
      <c r="AN40" s="72"/>
      <c r="AO40" s="72"/>
      <c r="AP40" s="72"/>
      <c r="AQ40" s="72"/>
      <c r="AR40" s="72"/>
    </row>
    <row r="41" spans="1:62" s="46" customFormat="1" ht="20.149999999999999" customHeight="1" x14ac:dyDescent="0.25">
      <c r="B41" s="45">
        <v>7000</v>
      </c>
      <c r="C41" s="81" t="str">
        <f>B41&amp;".P50.Aged"</f>
        <v>7000.P50.Aged</v>
      </c>
      <c r="D41" s="99"/>
      <c r="E41" s="100"/>
      <c r="F41" s="100"/>
      <c r="G41" s="101"/>
      <c r="H41" s="102" t="s">
        <v>52</v>
      </c>
      <c r="I41" s="103"/>
      <c r="J41" s="103"/>
      <c r="K41" s="100"/>
      <c r="L41" s="100"/>
      <c r="M41" s="103">
        <f t="shared" ref="M41:U44" si="211">BB34</f>
        <v>0</v>
      </c>
      <c r="N41" s="103">
        <f t="shared" si="211"/>
        <v>0</v>
      </c>
      <c r="O41" s="103">
        <f t="shared" si="211"/>
        <v>0</v>
      </c>
      <c r="P41" s="103">
        <f t="shared" si="211"/>
        <v>0</v>
      </c>
      <c r="Q41" s="103">
        <f t="shared" si="211"/>
        <v>0</v>
      </c>
      <c r="R41" s="103">
        <f t="shared" si="211"/>
        <v>0</v>
      </c>
      <c r="S41" s="103">
        <f t="shared" si="211"/>
        <v>0</v>
      </c>
      <c r="T41" s="104"/>
      <c r="U41" s="105">
        <f t="shared" si="211"/>
        <v>0</v>
      </c>
      <c r="Z41" s="48"/>
      <c r="AA41" s="48"/>
      <c r="AB41" s="48"/>
      <c r="AC41" s="48"/>
      <c r="AD41" s="2">
        <f>IFERROR(COUNTIF($AC$2:$AC41,"Notes"),AD40)</f>
        <v>1</v>
      </c>
      <c r="AF41" s="72"/>
      <c r="AG41" s="72"/>
      <c r="AH41" s="72"/>
      <c r="AI41" s="72"/>
      <c r="AJ41" s="72"/>
      <c r="AK41" s="72"/>
      <c r="AL41" s="72"/>
      <c r="AM41" s="72"/>
      <c r="AN41" s="72"/>
      <c r="AO41" s="72"/>
      <c r="AP41" s="72"/>
      <c r="AQ41" s="72"/>
      <c r="AR41" s="72"/>
    </row>
    <row r="42" spans="1:62" s="46" customFormat="1" ht="20.149999999999999" customHeight="1" x14ac:dyDescent="0.25">
      <c r="B42" s="45">
        <v>7000</v>
      </c>
      <c r="C42" s="81" t="str">
        <f>B42&amp;".P75.Aged"</f>
        <v>7000.P75.Aged</v>
      </c>
      <c r="D42" s="99"/>
      <c r="E42" s="100"/>
      <c r="F42" s="100"/>
      <c r="G42" s="101"/>
      <c r="H42" s="102" t="s">
        <v>53</v>
      </c>
      <c r="I42" s="103"/>
      <c r="J42" s="103"/>
      <c r="K42" s="100"/>
      <c r="L42" s="100"/>
      <c r="M42" s="103">
        <f t="shared" si="211"/>
        <v>0</v>
      </c>
      <c r="N42" s="103">
        <f t="shared" si="211"/>
        <v>0</v>
      </c>
      <c r="O42" s="103">
        <f t="shared" si="211"/>
        <v>0</v>
      </c>
      <c r="P42" s="103">
        <f t="shared" si="211"/>
        <v>0</v>
      </c>
      <c r="Q42" s="103">
        <f t="shared" si="211"/>
        <v>0</v>
      </c>
      <c r="R42" s="103">
        <f t="shared" si="211"/>
        <v>0</v>
      </c>
      <c r="S42" s="103">
        <f t="shared" si="211"/>
        <v>0</v>
      </c>
      <c r="T42" s="104"/>
      <c r="U42" s="105">
        <f t="shared" si="211"/>
        <v>0</v>
      </c>
      <c r="Z42" s="48"/>
      <c r="AA42" s="48"/>
      <c r="AB42" s="48"/>
      <c r="AC42" s="48"/>
      <c r="AD42" s="2">
        <f>IFERROR(COUNTIF($AC$2:$AC42,"Notes"),AD41)</f>
        <v>1</v>
      </c>
      <c r="AF42" s="72"/>
      <c r="AG42" s="72"/>
      <c r="AH42" s="72"/>
      <c r="AI42" s="72"/>
      <c r="AJ42" s="72"/>
      <c r="AK42" s="72"/>
      <c r="AL42" s="72"/>
      <c r="AM42" s="72"/>
      <c r="AN42" s="72"/>
      <c r="AO42" s="72"/>
      <c r="AP42" s="72"/>
      <c r="AQ42" s="72"/>
      <c r="AR42" s="72"/>
    </row>
    <row r="43" spans="1:62" s="46" customFormat="1" ht="20.149999999999999" customHeight="1" x14ac:dyDescent="0.25">
      <c r="B43" s="45">
        <v>7000</v>
      </c>
      <c r="C43" s="81" t="str">
        <f>B43&amp;".P90.Aged"</f>
        <v>7000.P90.Aged</v>
      </c>
      <c r="D43" s="99"/>
      <c r="E43" s="100"/>
      <c r="F43" s="100"/>
      <c r="G43" s="101"/>
      <c r="H43" s="102" t="s">
        <v>54</v>
      </c>
      <c r="I43" s="103"/>
      <c r="J43" s="103"/>
      <c r="K43" s="100"/>
      <c r="L43" s="100"/>
      <c r="M43" s="103">
        <f t="shared" si="211"/>
        <v>0</v>
      </c>
      <c r="N43" s="103">
        <f t="shared" si="211"/>
        <v>0</v>
      </c>
      <c r="O43" s="103">
        <f t="shared" si="211"/>
        <v>0</v>
      </c>
      <c r="P43" s="103">
        <f t="shared" si="211"/>
        <v>0</v>
      </c>
      <c r="Q43" s="103">
        <f t="shared" si="211"/>
        <v>0</v>
      </c>
      <c r="R43" s="103">
        <f t="shared" si="211"/>
        <v>0</v>
      </c>
      <c r="S43" s="103">
        <f t="shared" si="211"/>
        <v>0</v>
      </c>
      <c r="T43" s="104"/>
      <c r="U43" s="105">
        <f t="shared" si="211"/>
        <v>0</v>
      </c>
      <c r="Z43" s="48"/>
      <c r="AA43" s="48"/>
      <c r="AB43" s="48"/>
      <c r="AC43" s="48"/>
      <c r="AD43" s="2">
        <f>IFERROR(COUNTIF($AC$2:$AC43,"Notes"),AD42)</f>
        <v>1</v>
      </c>
      <c r="AF43" s="72"/>
      <c r="AG43" s="72"/>
      <c r="AH43" s="72"/>
      <c r="AI43" s="72"/>
      <c r="AJ43" s="72"/>
      <c r="AK43" s="72"/>
      <c r="AL43" s="72"/>
      <c r="AM43" s="72"/>
      <c r="AN43" s="72"/>
      <c r="AO43" s="72"/>
      <c r="AP43" s="72"/>
      <c r="AQ43" s="72"/>
      <c r="AR43" s="72"/>
    </row>
    <row r="44" spans="1:62" s="46" customFormat="1" ht="20.149999999999999" customHeight="1" thickBot="1" x14ac:dyDescent="0.3">
      <c r="B44" s="45"/>
      <c r="D44" s="106"/>
      <c r="E44" s="107"/>
      <c r="F44" s="107"/>
      <c r="G44" s="108"/>
      <c r="H44" s="109" t="s">
        <v>55</v>
      </c>
      <c r="I44" s="110"/>
      <c r="J44" s="110"/>
      <c r="K44" s="107"/>
      <c r="L44" s="107"/>
      <c r="M44" s="110">
        <f t="shared" si="211"/>
        <v>0</v>
      </c>
      <c r="N44" s="110">
        <f t="shared" si="211"/>
        <v>0</v>
      </c>
      <c r="O44" s="110">
        <f t="shared" si="211"/>
        <v>0</v>
      </c>
      <c r="P44" s="110">
        <f t="shared" si="211"/>
        <v>0</v>
      </c>
      <c r="Q44" s="110">
        <f t="shared" si="211"/>
        <v>0</v>
      </c>
      <c r="R44" s="110">
        <f t="shared" si="211"/>
        <v>0</v>
      </c>
      <c r="S44" s="110">
        <f t="shared" si="211"/>
        <v>0</v>
      </c>
      <c r="T44" s="111"/>
      <c r="U44" s="112">
        <f t="shared" si="211"/>
        <v>0</v>
      </c>
      <c r="Z44" s="48"/>
      <c r="AA44" s="48"/>
      <c r="AB44" s="48"/>
      <c r="AC44" s="48"/>
      <c r="AD44" s="2">
        <f>IFERROR(COUNTIF($AC$2:$AC44,"Notes"),AD43)</f>
        <v>1</v>
      </c>
      <c r="AF44" s="72"/>
      <c r="AG44" s="72"/>
      <c r="AH44" s="72"/>
      <c r="AI44" s="72"/>
      <c r="AJ44" s="72"/>
      <c r="AK44" s="72"/>
      <c r="AL44" s="72"/>
      <c r="AM44" s="72"/>
      <c r="AN44" s="72"/>
      <c r="AO44" s="72"/>
      <c r="AP44" s="72"/>
      <c r="AQ44" s="72"/>
      <c r="AR44" s="72"/>
    </row>
    <row r="45" spans="1:62" ht="15" customHeight="1" x14ac:dyDescent="0.3">
      <c r="D45" s="113" t="s">
        <v>56</v>
      </c>
      <c r="E45" s="113"/>
      <c r="F45" s="113"/>
      <c r="G45" s="114"/>
      <c r="H45" s="114"/>
      <c r="I45" s="114"/>
      <c r="J45" s="114"/>
      <c r="K45" s="114"/>
      <c r="L45" s="114"/>
      <c r="M45" s="114"/>
      <c r="N45" s="114"/>
      <c r="O45" s="114"/>
      <c r="P45" s="114"/>
      <c r="Q45" s="114"/>
      <c r="R45" s="114"/>
      <c r="S45" s="114"/>
      <c r="T45" s="114"/>
      <c r="U45" s="114"/>
      <c r="AD45" s="2">
        <f>IFERROR(COUNTIF($AC$2:$AC45,"Notes"),AD44)</f>
        <v>1</v>
      </c>
      <c r="AT45" s="115" t="s">
        <v>56</v>
      </c>
      <c r="AU45" s="115"/>
    </row>
    <row r="46" spans="1:62" ht="15" customHeight="1" x14ac:dyDescent="0.3">
      <c r="D46" s="46" t="s">
        <v>57</v>
      </c>
      <c r="E46" s="46"/>
      <c r="F46" s="115"/>
      <c r="AT46" s="115"/>
      <c r="AU46" s="115"/>
    </row>
    <row r="47" spans="1:62" ht="15" customHeight="1" x14ac:dyDescent="0.25">
      <c r="A47" s="116" t="s">
        <v>58</v>
      </c>
      <c r="B47" s="117"/>
      <c r="C47" s="116"/>
      <c r="D47" s="46" t="s">
        <v>59</v>
      </c>
      <c r="E47" s="46"/>
      <c r="F47" s="46"/>
      <c r="AD47" s="2">
        <f>IFERROR(COUNTIF($AC$2:$AC47,"Notes"),#REF!)</f>
        <v>1</v>
      </c>
      <c r="AT47" s="46" t="s">
        <v>59</v>
      </c>
      <c r="AU47" s="46"/>
    </row>
    <row r="48" spans="1:62" ht="6.75" customHeight="1" x14ac:dyDescent="0.25">
      <c r="D48" s="46"/>
      <c r="E48" s="46"/>
      <c r="F48" s="46"/>
      <c r="AD48" s="2">
        <f>IFERROR(COUNTIF($AC$2:$AC48,"Notes"),AD47)</f>
        <v>1</v>
      </c>
      <c r="AT48" s="46"/>
      <c r="AU48" s="46"/>
    </row>
    <row r="49" spans="1:47" ht="15" customHeight="1" x14ac:dyDescent="0.25">
      <c r="A49" s="1">
        <v>1</v>
      </c>
      <c r="B49" s="2">
        <v>7000</v>
      </c>
      <c r="C49" s="1" t="str">
        <f t="shared" ref="C49:C63" si="212">B49&amp;"."&amp;AD49&amp;"."&amp;A49</f>
        <v>7000.1.1</v>
      </c>
      <c r="D49" s="48" t="e">
        <f t="shared" ref="D49:D63" si="213">"("&amp;A49&amp;") "&amp;INDEX($AC:$AC,MATCH($C49,$Z:$Z,0))</f>
        <v>#N/A</v>
      </c>
      <c r="E49" s="48"/>
      <c r="F49" s="118"/>
      <c r="AD49" s="2">
        <f>IFERROR(COUNTIF($AC$2:$AC49,"Notes"),AD48)</f>
        <v>1</v>
      </c>
      <c r="AT49" s="48" t="e">
        <f>D49</f>
        <v>#N/A</v>
      </c>
      <c r="AU49" s="118"/>
    </row>
    <row r="50" spans="1:47" ht="15" customHeight="1" x14ac:dyDescent="0.25">
      <c r="A50" s="1">
        <v>2</v>
      </c>
      <c r="B50" s="2">
        <v>7000</v>
      </c>
      <c r="C50" s="1" t="str">
        <f t="shared" si="212"/>
        <v>7000.1.2</v>
      </c>
      <c r="D50" s="48" t="e">
        <f t="shared" si="213"/>
        <v>#N/A</v>
      </c>
      <c r="E50" s="48"/>
      <c r="F50" s="46"/>
      <c r="AD50" s="2">
        <f>IFERROR(COUNTIF($AC$2:$AC50,"Notes"),AD49)</f>
        <v>1</v>
      </c>
      <c r="AT50" s="48" t="e">
        <f t="shared" ref="AT50:AT61" si="214">D50</f>
        <v>#N/A</v>
      </c>
      <c r="AU50" s="46"/>
    </row>
    <row r="51" spans="1:47" ht="15" customHeight="1" x14ac:dyDescent="0.25">
      <c r="A51" s="1">
        <v>3</v>
      </c>
      <c r="B51" s="2">
        <v>7000</v>
      </c>
      <c r="C51" s="1" t="str">
        <f t="shared" si="212"/>
        <v>7000.1.3</v>
      </c>
      <c r="D51" s="48" t="e">
        <f t="shared" si="213"/>
        <v>#N/A</v>
      </c>
      <c r="E51" s="48"/>
      <c r="F51" s="46"/>
      <c r="AD51" s="2">
        <f>IFERROR(COUNTIF($AC$2:$AC51,"Notes"),AD50)</f>
        <v>1</v>
      </c>
      <c r="AT51" s="48" t="e">
        <f t="shared" si="214"/>
        <v>#N/A</v>
      </c>
      <c r="AU51" s="46"/>
    </row>
    <row r="52" spans="1:47" ht="15" customHeight="1" x14ac:dyDescent="0.25">
      <c r="A52" s="1">
        <v>4</v>
      </c>
      <c r="B52" s="2">
        <v>7000</v>
      </c>
      <c r="C52" s="1" t="str">
        <f t="shared" si="212"/>
        <v>7000.1.4</v>
      </c>
      <c r="D52" s="48" t="e">
        <f t="shared" si="213"/>
        <v>#N/A</v>
      </c>
      <c r="E52" s="48"/>
      <c r="F52" s="46"/>
      <c r="AD52" s="2">
        <f>IFERROR(COUNTIF($AC$2:$AC52,"Notes"),AD51)</f>
        <v>1</v>
      </c>
      <c r="AT52" s="48" t="e">
        <f t="shared" si="214"/>
        <v>#N/A</v>
      </c>
      <c r="AU52" s="46"/>
    </row>
    <row r="53" spans="1:47" ht="15" customHeight="1" x14ac:dyDescent="0.25">
      <c r="A53" s="1">
        <v>5</v>
      </c>
      <c r="B53" s="2">
        <v>7000</v>
      </c>
      <c r="C53" s="1" t="str">
        <f t="shared" si="212"/>
        <v>7000.1.5</v>
      </c>
      <c r="D53" s="48" t="e">
        <f t="shared" si="213"/>
        <v>#N/A</v>
      </c>
      <c r="E53" s="48"/>
      <c r="F53" s="46"/>
      <c r="AD53" s="2">
        <f>IFERROR(COUNTIF($AC$2:$AC53,"Notes"),AD52)</f>
        <v>1</v>
      </c>
      <c r="AT53" s="48" t="e">
        <f t="shared" si="214"/>
        <v>#N/A</v>
      </c>
      <c r="AU53" s="46"/>
    </row>
    <row r="54" spans="1:47" ht="15" customHeight="1" x14ac:dyDescent="0.25">
      <c r="A54" s="1">
        <v>6</v>
      </c>
      <c r="B54" s="2">
        <v>7000</v>
      </c>
      <c r="C54" s="1" t="str">
        <f t="shared" si="212"/>
        <v>7000.1.6</v>
      </c>
      <c r="D54" s="48" t="e">
        <f t="shared" si="213"/>
        <v>#N/A</v>
      </c>
      <c r="E54" s="48"/>
      <c r="F54" s="118"/>
      <c r="AD54" s="2">
        <f>IFERROR(COUNTIF($AC$2:$AC54,"Notes"),AD53)</f>
        <v>1</v>
      </c>
      <c r="AT54" s="48" t="e">
        <f t="shared" si="214"/>
        <v>#N/A</v>
      </c>
      <c r="AU54" s="118"/>
    </row>
    <row r="55" spans="1:47" ht="15" customHeight="1" x14ac:dyDescent="0.25">
      <c r="A55" s="1">
        <v>7</v>
      </c>
      <c r="B55" s="2">
        <v>7000</v>
      </c>
      <c r="C55" s="1" t="str">
        <f t="shared" si="212"/>
        <v>7000.1.7</v>
      </c>
      <c r="D55" s="48" t="e">
        <f t="shared" si="213"/>
        <v>#N/A</v>
      </c>
      <c r="E55" s="48"/>
      <c r="F55" s="46"/>
      <c r="AD55" s="2">
        <f>IFERROR(COUNTIF($AC$2:$AC55,"Notes"),AD54)</f>
        <v>1</v>
      </c>
      <c r="AT55" s="48" t="e">
        <f t="shared" si="214"/>
        <v>#N/A</v>
      </c>
      <c r="AU55" s="46"/>
    </row>
    <row r="56" spans="1:47" ht="15" customHeight="1" x14ac:dyDescent="0.25">
      <c r="A56" s="1">
        <v>8</v>
      </c>
      <c r="B56" s="2">
        <v>7000</v>
      </c>
      <c r="C56" s="1" t="str">
        <f t="shared" si="212"/>
        <v>7000.1.8</v>
      </c>
      <c r="D56" s="48" t="e">
        <f t="shared" si="213"/>
        <v>#N/A</v>
      </c>
      <c r="E56" s="48"/>
      <c r="F56" s="46"/>
      <c r="AD56" s="2">
        <f>IFERROR(COUNTIF($AC$2:$AC56,"Notes"),AD55)</f>
        <v>1</v>
      </c>
      <c r="AT56" s="48" t="e">
        <f t="shared" si="214"/>
        <v>#N/A</v>
      </c>
      <c r="AU56" s="46"/>
    </row>
    <row r="57" spans="1:47" ht="15" customHeight="1" x14ac:dyDescent="0.25">
      <c r="A57" s="1">
        <v>9</v>
      </c>
      <c r="B57" s="2">
        <v>7000</v>
      </c>
      <c r="C57" s="1" t="str">
        <f t="shared" si="212"/>
        <v>7000.1.9</v>
      </c>
      <c r="D57" s="48" t="e">
        <f t="shared" si="213"/>
        <v>#N/A</v>
      </c>
      <c r="E57" s="48"/>
      <c r="F57" s="46"/>
      <c r="AD57" s="2">
        <f>IFERROR(COUNTIF($AC$2:$AC57,"Notes"),AD56)</f>
        <v>1</v>
      </c>
      <c r="AT57" s="48" t="e">
        <f t="shared" si="214"/>
        <v>#N/A</v>
      </c>
      <c r="AU57" s="46"/>
    </row>
    <row r="58" spans="1:47" ht="15" customHeight="1" x14ac:dyDescent="0.25">
      <c r="A58" s="1">
        <v>10</v>
      </c>
      <c r="B58" s="2">
        <v>7000</v>
      </c>
      <c r="C58" s="1" t="str">
        <f t="shared" si="212"/>
        <v>7000.1.10</v>
      </c>
      <c r="D58" s="48" t="e">
        <f t="shared" si="213"/>
        <v>#N/A</v>
      </c>
      <c r="E58" s="48"/>
      <c r="F58" s="46"/>
      <c r="AD58" s="2">
        <f>IFERROR(COUNTIF($AC$2:$AC58,"Notes"),AD57)</f>
        <v>1</v>
      </c>
      <c r="AT58" s="48" t="e">
        <f t="shared" si="214"/>
        <v>#N/A</v>
      </c>
      <c r="AU58" s="46"/>
    </row>
    <row r="59" spans="1:47" ht="15" customHeight="1" x14ac:dyDescent="0.25">
      <c r="A59" s="1">
        <v>11</v>
      </c>
      <c r="B59" s="2">
        <v>7000</v>
      </c>
      <c r="C59" s="1" t="str">
        <f t="shared" si="212"/>
        <v>7000.1.11</v>
      </c>
      <c r="D59" s="48" t="e">
        <f t="shared" si="213"/>
        <v>#N/A</v>
      </c>
      <c r="E59" s="48"/>
      <c r="F59" s="46"/>
      <c r="AD59" s="2">
        <f>IFERROR(COUNTIF($AC$2:$AC59,"Notes"),AD58)</f>
        <v>1</v>
      </c>
      <c r="AT59" s="48" t="e">
        <f t="shared" si="214"/>
        <v>#N/A</v>
      </c>
      <c r="AU59" s="46"/>
    </row>
    <row r="60" spans="1:47" ht="15" customHeight="1" x14ac:dyDescent="0.25">
      <c r="A60" s="1">
        <v>12</v>
      </c>
      <c r="B60" s="2">
        <v>7000</v>
      </c>
      <c r="C60" s="1" t="str">
        <f t="shared" si="212"/>
        <v>7000.1.12</v>
      </c>
      <c r="D60" s="48" t="e">
        <f t="shared" si="213"/>
        <v>#N/A</v>
      </c>
      <c r="E60" s="48"/>
      <c r="F60" s="46"/>
      <c r="AD60" s="2">
        <f>IFERROR(COUNTIF($AC$2:$AC60,"Notes"),AD59)</f>
        <v>1</v>
      </c>
      <c r="AT60" s="48" t="e">
        <f t="shared" si="214"/>
        <v>#N/A</v>
      </c>
      <c r="AU60" s="46"/>
    </row>
    <row r="61" spans="1:47" ht="15" customHeight="1" x14ac:dyDescent="0.25">
      <c r="A61" s="1">
        <v>13</v>
      </c>
      <c r="B61" s="2">
        <v>7000</v>
      </c>
      <c r="C61" s="1" t="str">
        <f t="shared" si="212"/>
        <v>7000.1.13</v>
      </c>
      <c r="D61" s="48" t="e">
        <f t="shared" si="213"/>
        <v>#N/A</v>
      </c>
      <c r="E61" s="48"/>
      <c r="F61" s="46"/>
      <c r="AD61" s="2">
        <f>IFERROR(COUNTIF($AC$2:$AC61,"Notes"),AD60)</f>
        <v>1</v>
      </c>
      <c r="AT61" s="48" t="e">
        <f t="shared" si="214"/>
        <v>#N/A</v>
      </c>
      <c r="AU61" s="46"/>
    </row>
    <row r="62" spans="1:47" ht="15" customHeight="1" x14ac:dyDescent="0.25">
      <c r="A62" s="1">
        <v>14</v>
      </c>
      <c r="B62" s="2">
        <v>7000</v>
      </c>
      <c r="C62" s="1" t="str">
        <f t="shared" si="212"/>
        <v>7000.1.14</v>
      </c>
      <c r="D62" s="48" t="e">
        <f t="shared" si="213"/>
        <v>#N/A</v>
      </c>
      <c r="E62" s="48"/>
      <c r="F62" s="46"/>
      <c r="AD62" s="2">
        <f>IFERROR(COUNTIF($AC$2:$AC62,"Notes"),AD61)</f>
        <v>1</v>
      </c>
      <c r="AT62" s="48"/>
      <c r="AU62" s="46"/>
    </row>
    <row r="63" spans="1:47" ht="15" customHeight="1" x14ac:dyDescent="0.25">
      <c r="A63" s="1">
        <v>15</v>
      </c>
      <c r="B63" s="2">
        <v>7000</v>
      </c>
      <c r="C63" s="1" t="str">
        <f t="shared" si="212"/>
        <v>7000.1.15</v>
      </c>
      <c r="D63" s="48" t="e">
        <f t="shared" si="213"/>
        <v>#N/A</v>
      </c>
      <c r="E63" s="48"/>
      <c r="F63" s="46"/>
      <c r="AD63" s="2">
        <f>IFERROR(COUNTIF($AC$2:$AC63,"Notes"),AD62)</f>
        <v>1</v>
      </c>
      <c r="AT63" s="48"/>
      <c r="AU63" s="46"/>
    </row>
    <row r="64" spans="1:47" ht="15" customHeight="1" x14ac:dyDescent="0.25">
      <c r="F64" s="46"/>
      <c r="AD64" s="2">
        <f>IFERROR(COUNTIF($AC$2:$AC64,"Notes"),AD63)</f>
        <v>1</v>
      </c>
      <c r="AU64" s="46"/>
    </row>
    <row r="65" spans="6:47" ht="15" customHeight="1" x14ac:dyDescent="0.25">
      <c r="F65" s="46"/>
      <c r="AU65" s="46"/>
    </row>
  </sheetData>
  <mergeCells count="36">
    <mergeCell ref="BE7:BE8"/>
    <mergeCell ref="BF7:BF8"/>
    <mergeCell ref="BG7:BG8"/>
    <mergeCell ref="BH7:BH8"/>
    <mergeCell ref="BI7:BI8"/>
    <mergeCell ref="BJ7:BJ8"/>
    <mergeCell ref="AY7:AY8"/>
    <mergeCell ref="AZ7:AZ8"/>
    <mergeCell ref="BA7:BA8"/>
    <mergeCell ref="BB7:BB8"/>
    <mergeCell ref="BC7:BC8"/>
    <mergeCell ref="BD7:BD8"/>
    <mergeCell ref="AF7:AF8"/>
    <mergeCell ref="AR7:AR8"/>
    <mergeCell ref="AU7:AU8"/>
    <mergeCell ref="AV7:AV8"/>
    <mergeCell ref="AW7:AW8"/>
    <mergeCell ref="AX7:AX8"/>
    <mergeCell ref="R7:R8"/>
    <mergeCell ref="S7:S8"/>
    <mergeCell ref="T7:T8"/>
    <mergeCell ref="U7:U8"/>
    <mergeCell ref="W7:X7"/>
    <mergeCell ref="Z7:AC7"/>
    <mergeCell ref="L7:L8"/>
    <mergeCell ref="M7:M8"/>
    <mergeCell ref="N7:N8"/>
    <mergeCell ref="O7:O8"/>
    <mergeCell ref="P7:P8"/>
    <mergeCell ref="Q7:Q8"/>
    <mergeCell ref="F7:F8"/>
    <mergeCell ref="G7:G8"/>
    <mergeCell ref="H7:H8"/>
    <mergeCell ref="I7:I8"/>
    <mergeCell ref="J7:J8"/>
    <mergeCell ref="K7:K8"/>
  </mergeCells>
  <dataValidations count="3">
    <dataValidation type="list" allowBlank="1" showInputMessage="1" showErrorMessage="1" sqref="F2" xr:uid="{CA1B09CD-FF81-4FB9-92C4-7BD865BA6CBB}">
      <formula1>$H$1:$H$2</formula1>
    </dataValidation>
    <dataValidation type="custom" allowBlank="1" showInputMessage="1" showErrorMessage="1" sqref="Z2:AA6" xr:uid="{88A6E94D-8444-4C59-8058-0779F874E862}">
      <formula1>""""""</formula1>
    </dataValidation>
    <dataValidation type="textLength" allowBlank="1" showInputMessage="1" showErrorMessage="1" sqref="AB3:AC6" xr:uid="{AB100933-0C49-46D4-97D8-8275E546845E}">
      <formula1>0</formula1>
      <formula2>0</formula2>
    </dataValidation>
  </dataValidations>
  <pageMargins left="0.7" right="0.7" top="0.75" bottom="0.5" header="0.3" footer="0.3"/>
  <pageSetup scale="42"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43A9E-6AA6-4804-94E6-DDBBE476E705}">
  <dimension ref="A1"/>
  <sheetViews>
    <sheetView workbookViewId="0"/>
  </sheetViews>
  <sheetFormatPr defaultRowHeight="15.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Template</vt:lpstr>
      <vt:lpstr>Sheet1</vt:lpstr>
      <vt:lpstr>Template!Print_Area</vt:lpstr>
      <vt:lpstr>Template!Print_Titles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Riana Lee</dc:creator>
  <cp:lastModifiedBy>Riana Lee</cp:lastModifiedBy>
  <dcterms:created xsi:type="dcterms:W3CDTF">2024-04-18T07:12:05Z</dcterms:created>
  <dcterms:modified xsi:type="dcterms:W3CDTF">2024-04-18T09:03:59Z</dcterms:modified>
</cp:coreProperties>
</file>