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nsferelwood733_rlf3\BESAFE\Extinction\"/>
    </mc:Choice>
  </mc:AlternateContent>
  <xr:revisionPtr revIDLastSave="0" documentId="13_ncr:1_{A5F71607-EAB7-4431-9FE4-A4D74616FA48}" xr6:coauthVersionLast="47" xr6:coauthVersionMax="47" xr10:uidLastSave="{00000000-0000-0000-0000-000000000000}"/>
  <bookViews>
    <workbookView xWindow="1290" yWindow="-120" windowWidth="27630" windowHeight="16440" xr2:uid="{0CA28966-4E74-477E-AFA5-83F188097D42}"/>
  </bookViews>
  <sheets>
    <sheet name="Sheet1" sheetId="1" r:id="rId1"/>
  </sheets>
  <definedNames>
    <definedName name="_xlnm._FilterDatabase" localSheetId="0" hidden="1">Sheet1!$A$1:$M$93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K38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H2" i="1"/>
</calcChain>
</file>

<file path=xl/sharedStrings.xml><?xml version="1.0" encoding="utf-8"?>
<sst xmlns="http://schemas.openxmlformats.org/spreadsheetml/2006/main" count="288" uniqueCount="114">
  <si>
    <t>Test Number</t>
  </si>
  <si>
    <t>2021-03-31 09-32-07</t>
  </si>
  <si>
    <t>Old Video Name</t>
  </si>
  <si>
    <t>2021-03-31 09-47-38</t>
  </si>
  <si>
    <t>2021-03-31 10-02-36</t>
  </si>
  <si>
    <t>2021-03-31 10-17-30</t>
  </si>
  <si>
    <t>2021-03-31 10-38-35</t>
  </si>
  <si>
    <t>2021-03-31 10-57-46</t>
  </si>
  <si>
    <t>2021-03-31 11-13-32</t>
  </si>
  <si>
    <t>2021-03-31 11-28-57</t>
  </si>
  <si>
    <t>2021-03-31 11-45-37</t>
  </si>
  <si>
    <t>2021-03-31 12-02-07</t>
  </si>
  <si>
    <t>2021-03-31 13-05-19</t>
  </si>
  <si>
    <t>2021-03-31 13-21-04</t>
  </si>
  <si>
    <t>2021-03-31 13-36-49</t>
  </si>
  <si>
    <t>2021-03-31 13-54-17</t>
  </si>
  <si>
    <t>2021-03-31 14-08-47</t>
  </si>
  <si>
    <t>2021-03-31 14-25-42</t>
  </si>
  <si>
    <t>2021-03-31 14-42-58</t>
  </si>
  <si>
    <t>2021-03-31 15-05-03</t>
  </si>
  <si>
    <t>2021-03-31 15-22-23</t>
  </si>
  <si>
    <t>2021-04-01 09-08-41</t>
  </si>
  <si>
    <t>2021-04-01 09-23-36</t>
  </si>
  <si>
    <t>2021-04-01 09-40-54</t>
  </si>
  <si>
    <t>2021-04-01 09-57-33</t>
  </si>
  <si>
    <t>2021-04-01 10-14-27</t>
  </si>
  <si>
    <t>2021-04-01 10-29-53</t>
  </si>
  <si>
    <t>2021-04-01 10-44-46</t>
  </si>
  <si>
    <t>2021-04-01 11-01-19</t>
  </si>
  <si>
    <t>2021-04-01 11-16-00</t>
  </si>
  <si>
    <t>2021-04-01 11-30-33</t>
  </si>
  <si>
    <t>2021-04-01 11-45-53</t>
  </si>
  <si>
    <t>2021-04-01 12-01-55</t>
  </si>
  <si>
    <t>2021-04-01 13-29-30</t>
  </si>
  <si>
    <t>2021-04-01 13-56-59</t>
  </si>
  <si>
    <t>2021-04-01 14-12-35</t>
  </si>
  <si>
    <t>2021-04-01 14-50-29</t>
  </si>
  <si>
    <t>2021-04-01 15-07-33</t>
  </si>
  <si>
    <t>2021-04-05 10-27-31</t>
  </si>
  <si>
    <t>2021-04-05 10-55-14</t>
  </si>
  <si>
    <t>2021-04-05 11-08-05</t>
  </si>
  <si>
    <t>2021-04-06 09-32-08</t>
  </si>
  <si>
    <t>2021-04-06 09-47-37</t>
  </si>
  <si>
    <t>2021-04-06 10-01-15</t>
  </si>
  <si>
    <t>2021-04-06 10-15-58</t>
  </si>
  <si>
    <t>2021-04-06 10-40-10</t>
  </si>
  <si>
    <t>2021-04-06 10-54-41</t>
  </si>
  <si>
    <t>2021-04-06 13-29-17</t>
  </si>
  <si>
    <t>2021-04-06 13-44-59</t>
  </si>
  <si>
    <t>2021-04-06 14-03-17</t>
  </si>
  <si>
    <t>2021-04-06 14-20-56</t>
  </si>
  <si>
    <t>2021-04-06 14-40-42</t>
  </si>
  <si>
    <t>2021-04-06 14-58-42</t>
  </si>
  <si>
    <t>2021-04-06 15-13-17</t>
  </si>
  <si>
    <t>2021-05-19 09-44-42</t>
  </si>
  <si>
    <t>2021-05-19 10-02-32</t>
  </si>
  <si>
    <t>2021-05-19 10-19-54</t>
  </si>
  <si>
    <t>2021-05-19 10-45-07</t>
  </si>
  <si>
    <t>2021-05-19 11-03-58</t>
  </si>
  <si>
    <t>2021-05-19 11-21-02</t>
  </si>
  <si>
    <t>2021-05-20 09-39-50</t>
  </si>
  <si>
    <t>2021-05-20 10-01-27</t>
  </si>
  <si>
    <t>2021-05-20 11-00-14</t>
  </si>
  <si>
    <t>2021-05-20 11-16-49</t>
  </si>
  <si>
    <t>2021-05-20 11-35-25</t>
  </si>
  <si>
    <t>2021-05-20 11-54-19</t>
  </si>
  <si>
    <t>2021-05-20 12-10-07</t>
  </si>
  <si>
    <t>2021-05-20 13-36-19</t>
  </si>
  <si>
    <t>2021-05-20 13-54-19</t>
  </si>
  <si>
    <t>2021-05-20 14-11-55</t>
  </si>
  <si>
    <t>2021-05-20 14-27-40</t>
  </si>
  <si>
    <t>2021-05-20 14-43-25</t>
  </si>
  <si>
    <t>2021-05-20 15-01-46</t>
  </si>
  <si>
    <t>2021-05-20 15-17-37</t>
  </si>
  <si>
    <t>2021-05-20 15-34-38</t>
  </si>
  <si>
    <t>2021-05-20 15-51-12</t>
  </si>
  <si>
    <t>2021-05-21 09-27-14</t>
  </si>
  <si>
    <t>2021-05-21 09-47-30</t>
  </si>
  <si>
    <t>2021-05-21 10-03-09</t>
  </si>
  <si>
    <t>2021-05-21 10-19-10</t>
  </si>
  <si>
    <t>2021-05-21 10-39-37</t>
  </si>
  <si>
    <t>2021-05-21 11-17-23</t>
  </si>
  <si>
    <t>2021-05-21 11-34-57</t>
  </si>
  <si>
    <t>2021-05-21 11-51-01</t>
  </si>
  <si>
    <t>2021-05-21 12-06-19</t>
  </si>
  <si>
    <t>2021-05-21 13-09-52</t>
  </si>
  <si>
    <t>2021-05-21 13-25-26</t>
  </si>
  <si>
    <t>2021-05-21 13-40-20</t>
  </si>
  <si>
    <t>2021-05-21 13-58-14</t>
  </si>
  <si>
    <t>2021-05-21 14-14-59</t>
  </si>
  <si>
    <t>2021-05-21 14-32-20</t>
  </si>
  <si>
    <t>2021-05-21 14-47-35</t>
  </si>
  <si>
    <t>2021-05-21 15-04-52</t>
  </si>
  <si>
    <t>2021-05-21 15-21-12</t>
  </si>
  <si>
    <t>FFT</t>
  </si>
  <si>
    <t>Fuel</t>
  </si>
  <si>
    <t>Fire Size</t>
  </si>
  <si>
    <t>p</t>
  </si>
  <si>
    <t>m</t>
  </si>
  <si>
    <t>pe</t>
  </si>
  <si>
    <t>Time</t>
  </si>
  <si>
    <t>Video Ignition</t>
  </si>
  <si>
    <t>Slow Time Start</t>
  </si>
  <si>
    <t>Date</t>
  </si>
  <si>
    <t>03_31_21</t>
  </si>
  <si>
    <t>04_05_21</t>
  </si>
  <si>
    <t>04_06_21</t>
  </si>
  <si>
    <t>05_19_21</t>
  </si>
  <si>
    <t>05_20_21</t>
  </si>
  <si>
    <t>05_21_21</t>
  </si>
  <si>
    <t>04_01_21</t>
  </si>
  <si>
    <t>Video Difference</t>
  </si>
  <si>
    <t>Water Spray</t>
  </si>
  <si>
    <t>Boroscope duration start to Extinguished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</si>
</sst>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19" fontId="0" fillId="0" borderId="0" xfId="0" applyNumberFormat="1"/>
    <xf numFmtId="21" fontId="0" fillId="0" borderId="0" xfId="0" applyNumberFormat="1"/>
    <xf numFmtId="19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1" applyNumberFormat="1" applyFont="1"/>
    <xf numFmtId="0" fontId="0" fillId="2" borderId="0" xfId="1" applyNumberFormat="1" applyFont="1" applyFill="1"/>
    <xf numFmtId="0" fontId="0" fillId="3" borderId="0" xfId="0" applyFill="1"/>
    <xf numFmtId="19" fontId="0" fillId="3" borderId="0" xfId="0" applyNumberFormat="1" applyFill="1"/>
    <xf numFmtId="0" fontId="0" fillId="3" borderId="0" xfId="0" applyFill="1" applyAlignment="1">
      <alignment horizontal="center" wrapText="1"/>
    </xf>
    <xf numFmtId="0" fontId="0" fillId="3" borderId="0" xfId="0" applyNumberForma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/>
    <xf numFmtId="0" fontId="0" fillId="3" borderId="0" xfId="1" applyNumberFormat="1" applyFont="1" applyFill="1"/>
    <xf numFmtId="0" fontId="0" fillId="3" borderId="0" xfId="0" applyFill="1" applyAlignment="1">
      <alignment horizontal="center" vertical="center" wrapText="1"/>
    </xf>
    <xf numFmtId="0" fontId="0" fillId="0" borderId="0" xfId="0" applyFill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F45-AF1C-4284-BC4B-1A72746EC0A9}">
  <sheetPr filterMode="1"/>
  <dimension ref="A1:EA93"/>
  <sheetViews>
    <sheetView tabSelected="1" workbookViewId="0">
      <selection activeCell="M73" sqref="M73"/>
    </sheetView>
  </sheetViews>
  <sheetFormatPr defaultRowHeight="15" x14ac:dyDescent="0.25"/>
  <cols>
    <col min="1" max="3" width="19.42578125" customWidth="1"/>
    <col min="4" max="4" width="13" customWidth="1"/>
    <col min="5" max="5" width="9.140625" customWidth="1"/>
    <col min="6" max="6" width="9.140625" style="2" customWidth="1"/>
    <col min="7" max="7" width="9.140625" customWidth="1"/>
    <col min="8" max="8" width="16.42578125" style="5" customWidth="1"/>
    <col min="9" max="9" width="13.7109375" style="6" customWidth="1"/>
    <col min="10" max="10" width="13.28515625" style="15" customWidth="1"/>
    <col min="11" max="11" width="16.140625" style="19" customWidth="1"/>
    <col min="12" max="12" width="11.28515625" style="30" customWidth="1"/>
    <col min="13" max="131" width="9.140625" style="30"/>
  </cols>
  <sheetData>
    <row r="1" spans="1:13" ht="45" x14ac:dyDescent="0.25">
      <c r="A1" s="6" t="s">
        <v>2</v>
      </c>
      <c r="B1" s="6" t="s">
        <v>103</v>
      </c>
      <c r="C1" s="6" t="s">
        <v>100</v>
      </c>
      <c r="D1" s="6" t="s">
        <v>0</v>
      </c>
      <c r="E1" s="6" t="s">
        <v>95</v>
      </c>
      <c r="F1" s="7" t="s">
        <v>96</v>
      </c>
      <c r="G1" s="6" t="s">
        <v>94</v>
      </c>
      <c r="H1" s="4" t="s">
        <v>113</v>
      </c>
      <c r="I1" s="4" t="s">
        <v>101</v>
      </c>
      <c r="J1" s="18" t="s">
        <v>102</v>
      </c>
      <c r="K1" s="19" t="s">
        <v>111</v>
      </c>
      <c r="L1" s="30" t="s">
        <v>112</v>
      </c>
    </row>
    <row r="2" spans="1:13" hidden="1" x14ac:dyDescent="0.25">
      <c r="A2" t="s">
        <v>1</v>
      </c>
      <c r="B2" t="s">
        <v>104</v>
      </c>
      <c r="C2" s="12">
        <v>0.39730324074074069</v>
      </c>
      <c r="D2">
        <v>190</v>
      </c>
      <c r="E2" s="1" t="s">
        <v>97</v>
      </c>
      <c r="F2" s="3">
        <v>16.7</v>
      </c>
      <c r="G2" s="1">
        <v>300</v>
      </c>
      <c r="H2" s="5">
        <f>14+241</f>
        <v>255</v>
      </c>
      <c r="I2" s="6">
        <v>0</v>
      </c>
      <c r="J2" s="15">
        <v>0.39715209490740744</v>
      </c>
      <c r="K2" s="19">
        <v>-13</v>
      </c>
      <c r="L2" s="30">
        <v>0</v>
      </c>
      <c r="M2" s="30">
        <f t="shared" ref="M2:M30" si="0">H2-K2</f>
        <v>268</v>
      </c>
    </row>
    <row r="3" spans="1:13" hidden="1" x14ac:dyDescent="0.25">
      <c r="A3" t="s">
        <v>3</v>
      </c>
      <c r="B3" t="s">
        <v>104</v>
      </c>
      <c r="C3" s="12">
        <v>0.40807870370370369</v>
      </c>
      <c r="D3">
        <v>191</v>
      </c>
      <c r="E3" s="1" t="s">
        <v>97</v>
      </c>
      <c r="F3" s="3">
        <v>16.7</v>
      </c>
      <c r="G3" s="1">
        <v>330</v>
      </c>
      <c r="H3" s="5">
        <f>16+236</f>
        <v>252</v>
      </c>
      <c r="I3" s="6">
        <v>0</v>
      </c>
      <c r="J3" s="15">
        <v>0.40789825231481486</v>
      </c>
      <c r="K3" s="19">
        <v>-16</v>
      </c>
      <c r="L3" s="30">
        <v>0</v>
      </c>
      <c r="M3" s="30">
        <f t="shared" si="0"/>
        <v>268</v>
      </c>
    </row>
    <row r="4" spans="1:13" hidden="1" x14ac:dyDescent="0.25">
      <c r="A4" t="s">
        <v>4</v>
      </c>
      <c r="B4" t="s">
        <v>104</v>
      </c>
      <c r="C4" s="12">
        <v>0.41847222222222219</v>
      </c>
      <c r="D4">
        <v>192</v>
      </c>
      <c r="E4" s="1" t="s">
        <v>97</v>
      </c>
      <c r="F4" s="3">
        <v>16.7</v>
      </c>
      <c r="G4" s="1">
        <v>270</v>
      </c>
      <c r="H4" s="1">
        <v>246</v>
      </c>
      <c r="I4" s="6">
        <v>0</v>
      </c>
      <c r="J4" s="15">
        <v>0.41847954861111109</v>
      </c>
      <c r="K4" s="19">
        <v>-1</v>
      </c>
      <c r="L4" s="30">
        <v>0</v>
      </c>
      <c r="M4" s="30">
        <f t="shared" si="0"/>
        <v>247</v>
      </c>
    </row>
    <row r="5" spans="1:13" hidden="1" x14ac:dyDescent="0.25">
      <c r="A5" t="s">
        <v>5</v>
      </c>
      <c r="B5" t="s">
        <v>104</v>
      </c>
      <c r="C5" s="12">
        <v>0.42881944444444442</v>
      </c>
      <c r="D5">
        <v>193</v>
      </c>
      <c r="E5" s="1" t="s">
        <v>97</v>
      </c>
      <c r="F5" s="3">
        <v>16.7</v>
      </c>
      <c r="G5" s="1">
        <v>330</v>
      </c>
      <c r="H5" s="5">
        <f>240+37</f>
        <v>277</v>
      </c>
      <c r="I5" s="6">
        <v>21</v>
      </c>
      <c r="J5" s="15">
        <v>0.4290645486111111</v>
      </c>
      <c r="K5" s="19">
        <v>21</v>
      </c>
      <c r="L5" s="30">
        <v>0</v>
      </c>
      <c r="M5" s="30">
        <f t="shared" si="0"/>
        <v>256</v>
      </c>
    </row>
    <row r="6" spans="1:13" hidden="1" x14ac:dyDescent="0.25">
      <c r="A6" t="s">
        <v>6</v>
      </c>
      <c r="B6" t="s">
        <v>104</v>
      </c>
      <c r="C6" s="13">
        <v>0.44346064814814817</v>
      </c>
      <c r="D6">
        <v>194</v>
      </c>
      <c r="E6" s="1" t="s">
        <v>97</v>
      </c>
      <c r="F6" s="3">
        <v>16.7</v>
      </c>
      <c r="G6" s="1">
        <v>330</v>
      </c>
      <c r="H6" s="5">
        <f>240+48</f>
        <v>288</v>
      </c>
      <c r="I6" s="6">
        <v>21</v>
      </c>
      <c r="J6" s="15">
        <v>0.4437099537037037</v>
      </c>
      <c r="K6" s="19">
        <v>22</v>
      </c>
      <c r="L6" s="30">
        <v>0</v>
      </c>
      <c r="M6" s="30">
        <f t="shared" si="0"/>
        <v>266</v>
      </c>
    </row>
    <row r="7" spans="1:13" hidden="1" x14ac:dyDescent="0.25">
      <c r="A7" t="s">
        <v>7</v>
      </c>
      <c r="B7" t="s">
        <v>104</v>
      </c>
      <c r="C7" s="13">
        <v>0.45678240740740739</v>
      </c>
      <c r="D7">
        <v>195</v>
      </c>
      <c r="E7" s="1" t="s">
        <v>97</v>
      </c>
      <c r="F7" s="3">
        <v>25</v>
      </c>
      <c r="G7" s="1">
        <v>300</v>
      </c>
      <c r="H7" s="5">
        <f>180+25</f>
        <v>205</v>
      </c>
      <c r="I7" s="6">
        <v>21</v>
      </c>
      <c r="J7" s="15">
        <v>0.45704668981481483</v>
      </c>
      <c r="K7" s="19">
        <v>23</v>
      </c>
      <c r="L7" s="30">
        <v>0</v>
      </c>
      <c r="M7" s="30">
        <f t="shared" si="0"/>
        <v>182</v>
      </c>
    </row>
    <row r="8" spans="1:13" hidden="1" x14ac:dyDescent="0.25">
      <c r="A8" t="s">
        <v>8</v>
      </c>
      <c r="B8" t="s">
        <v>104</v>
      </c>
      <c r="C8" s="13">
        <v>0.46773148148148147</v>
      </c>
      <c r="D8">
        <v>196</v>
      </c>
      <c r="E8" s="1" t="s">
        <v>97</v>
      </c>
      <c r="F8" s="3">
        <v>25</v>
      </c>
      <c r="G8" s="1">
        <v>210</v>
      </c>
      <c r="H8" s="5">
        <f>180+26</f>
        <v>206</v>
      </c>
      <c r="I8" s="6">
        <v>19</v>
      </c>
      <c r="J8" s="15">
        <v>0.46796385416666664</v>
      </c>
      <c r="K8" s="19">
        <v>20</v>
      </c>
      <c r="L8" s="30">
        <v>0</v>
      </c>
      <c r="M8" s="30">
        <f t="shared" si="0"/>
        <v>186</v>
      </c>
    </row>
    <row r="9" spans="1:13" hidden="1" x14ac:dyDescent="0.25">
      <c r="A9" t="s">
        <v>9</v>
      </c>
      <c r="B9" t="s">
        <v>104</v>
      </c>
      <c r="C9" s="13">
        <v>0.47843750000000002</v>
      </c>
      <c r="D9">
        <v>197</v>
      </c>
      <c r="E9" s="1" t="s">
        <v>97</v>
      </c>
      <c r="F9" s="3">
        <v>16.7</v>
      </c>
      <c r="G9" s="1">
        <v>300</v>
      </c>
      <c r="H9" s="5">
        <f>240+25</f>
        <v>265</v>
      </c>
      <c r="I9" s="6">
        <v>17</v>
      </c>
      <c r="J9" s="15">
        <v>0.478668125</v>
      </c>
      <c r="K9" s="19">
        <v>20</v>
      </c>
      <c r="L9" s="30">
        <v>0</v>
      </c>
      <c r="M9" s="30">
        <f t="shared" si="0"/>
        <v>245</v>
      </c>
    </row>
    <row r="10" spans="1:13" hidden="1" x14ac:dyDescent="0.25">
      <c r="A10" t="s">
        <v>10</v>
      </c>
      <c r="B10" t="s">
        <v>104</v>
      </c>
      <c r="C10" s="13">
        <v>0.49001157407407409</v>
      </c>
      <c r="D10">
        <v>198</v>
      </c>
      <c r="E10" s="1" t="s">
        <v>97</v>
      </c>
      <c r="F10" s="3">
        <v>16.7</v>
      </c>
      <c r="G10" s="1">
        <v>330</v>
      </c>
      <c r="H10" s="5">
        <f>240+22</f>
        <v>262</v>
      </c>
      <c r="I10" s="6">
        <v>18</v>
      </c>
      <c r="J10" s="15">
        <v>0.49025042824074072</v>
      </c>
      <c r="K10" s="19">
        <v>21</v>
      </c>
      <c r="L10" s="30">
        <v>0</v>
      </c>
      <c r="M10" s="30">
        <f t="shared" si="0"/>
        <v>241</v>
      </c>
    </row>
    <row r="11" spans="1:13" hidden="1" x14ac:dyDescent="0.25">
      <c r="A11" t="s">
        <v>11</v>
      </c>
      <c r="B11" t="s">
        <v>104</v>
      </c>
      <c r="C11" s="12">
        <v>0.50146990740740738</v>
      </c>
      <c r="D11">
        <v>199</v>
      </c>
      <c r="E11" s="1" t="s">
        <v>97</v>
      </c>
      <c r="F11" s="3">
        <v>16.7</v>
      </c>
      <c r="G11" s="1">
        <v>330</v>
      </c>
      <c r="H11" s="5">
        <f>240+28</f>
        <v>268</v>
      </c>
      <c r="I11" s="6">
        <v>22</v>
      </c>
      <c r="J11" s="15">
        <v>0.50175543981481485</v>
      </c>
      <c r="K11" s="19">
        <v>25</v>
      </c>
      <c r="L11" s="30">
        <v>0</v>
      </c>
      <c r="M11" s="30">
        <f t="shared" si="0"/>
        <v>243</v>
      </c>
    </row>
    <row r="12" spans="1:13" hidden="1" x14ac:dyDescent="0.25">
      <c r="A12" t="s">
        <v>12</v>
      </c>
      <c r="B12" t="s">
        <v>104</v>
      </c>
      <c r="C12" s="12">
        <v>0.54535879629629636</v>
      </c>
      <c r="D12">
        <v>200</v>
      </c>
      <c r="E12" s="1" t="s">
        <v>97</v>
      </c>
      <c r="F12" s="3">
        <v>25</v>
      </c>
      <c r="G12" s="1">
        <v>270</v>
      </c>
      <c r="H12" s="5">
        <f>179</f>
        <v>179</v>
      </c>
      <c r="I12" s="6">
        <v>36</v>
      </c>
      <c r="J12" s="15">
        <v>0.5457868402777778</v>
      </c>
      <c r="K12" s="19">
        <v>37</v>
      </c>
      <c r="L12" s="30">
        <v>0</v>
      </c>
      <c r="M12" s="30">
        <f t="shared" si="0"/>
        <v>142</v>
      </c>
    </row>
    <row r="13" spans="1:13" hidden="1" x14ac:dyDescent="0.25">
      <c r="A13" t="s">
        <v>13</v>
      </c>
      <c r="B13" t="s">
        <v>104</v>
      </c>
      <c r="C13" s="12">
        <v>0.55629629629629629</v>
      </c>
      <c r="D13">
        <v>201</v>
      </c>
      <c r="E13" s="1" t="s">
        <v>97</v>
      </c>
      <c r="F13" s="3">
        <v>16.7</v>
      </c>
      <c r="G13" s="1">
        <v>300</v>
      </c>
      <c r="H13" s="5">
        <f>45+240</f>
        <v>285</v>
      </c>
      <c r="I13" s="6">
        <v>28</v>
      </c>
      <c r="J13" s="15">
        <v>0.55663664351851849</v>
      </c>
      <c r="K13" s="19">
        <v>29</v>
      </c>
      <c r="L13" s="30">
        <v>0</v>
      </c>
      <c r="M13" s="30">
        <f t="shared" si="0"/>
        <v>256</v>
      </c>
    </row>
    <row r="14" spans="1:13" hidden="1" x14ac:dyDescent="0.25">
      <c r="A14" t="s">
        <v>14</v>
      </c>
      <c r="B14" t="s">
        <v>104</v>
      </c>
      <c r="C14" s="12">
        <v>0.56723379629629633</v>
      </c>
      <c r="D14">
        <v>202</v>
      </c>
      <c r="E14" s="1" t="s">
        <v>97</v>
      </c>
      <c r="F14" s="3">
        <v>16.7</v>
      </c>
      <c r="G14" s="1">
        <v>330</v>
      </c>
      <c r="H14" s="5">
        <f>240+53</f>
        <v>293</v>
      </c>
      <c r="I14" s="6">
        <v>31</v>
      </c>
      <c r="J14" s="15">
        <v>0.56760685185185189</v>
      </c>
      <c r="K14" s="19">
        <v>32</v>
      </c>
      <c r="L14" s="30">
        <v>0</v>
      </c>
      <c r="M14" s="30">
        <f t="shared" si="0"/>
        <v>261</v>
      </c>
    </row>
    <row r="15" spans="1:13" hidden="1" x14ac:dyDescent="0.25">
      <c r="A15" t="s">
        <v>15</v>
      </c>
      <c r="B15" t="s">
        <v>104</v>
      </c>
      <c r="C15" s="12">
        <v>0.57936342592592593</v>
      </c>
      <c r="D15">
        <v>203</v>
      </c>
      <c r="E15" s="1" t="s">
        <v>97</v>
      </c>
      <c r="F15" s="3">
        <v>16.7</v>
      </c>
      <c r="G15" s="1">
        <v>270</v>
      </c>
      <c r="H15" s="5">
        <f>240+35</f>
        <v>275</v>
      </c>
      <c r="I15" s="6">
        <v>20</v>
      </c>
      <c r="J15" s="15">
        <v>0.57962680555555557</v>
      </c>
      <c r="K15" s="19">
        <v>23</v>
      </c>
      <c r="L15" s="30">
        <v>0</v>
      </c>
      <c r="M15" s="30">
        <f t="shared" si="0"/>
        <v>252</v>
      </c>
    </row>
    <row r="16" spans="1:13" hidden="1" x14ac:dyDescent="0.25">
      <c r="A16" t="s">
        <v>16</v>
      </c>
      <c r="B16" t="s">
        <v>104</v>
      </c>
      <c r="C16" s="12">
        <v>0.5894328703703704</v>
      </c>
      <c r="D16">
        <v>204</v>
      </c>
      <c r="E16" s="1" t="s">
        <v>97</v>
      </c>
      <c r="F16" s="3">
        <v>16.7</v>
      </c>
      <c r="G16" s="1">
        <v>330</v>
      </c>
      <c r="H16" s="5">
        <f>240+31</f>
        <v>271</v>
      </c>
      <c r="I16" s="6">
        <v>22</v>
      </c>
      <c r="J16" s="15">
        <v>0.5897041666666667</v>
      </c>
      <c r="K16" s="19">
        <v>23</v>
      </c>
      <c r="L16" s="30">
        <v>0</v>
      </c>
      <c r="M16" s="30">
        <f t="shared" si="0"/>
        <v>248</v>
      </c>
    </row>
    <row r="17" spans="1:131" hidden="1" x14ac:dyDescent="0.25">
      <c r="A17" t="s">
        <v>17</v>
      </c>
      <c r="B17" t="s">
        <v>104</v>
      </c>
      <c r="C17" s="12">
        <v>0.6011805555555555</v>
      </c>
      <c r="D17">
        <v>205</v>
      </c>
      <c r="E17" s="1" t="s">
        <v>97</v>
      </c>
      <c r="F17" s="3">
        <v>16.7</v>
      </c>
      <c r="G17" s="1">
        <v>270</v>
      </c>
      <c r="H17" s="5">
        <f>240+16</f>
        <v>256</v>
      </c>
      <c r="I17" s="6">
        <v>15</v>
      </c>
      <c r="J17" s="15">
        <v>0.60138004629629627</v>
      </c>
      <c r="K17" s="19">
        <v>17</v>
      </c>
      <c r="L17" s="30">
        <v>0</v>
      </c>
      <c r="M17" s="30">
        <f t="shared" si="0"/>
        <v>239</v>
      </c>
    </row>
    <row r="18" spans="1:131" hidden="1" x14ac:dyDescent="0.25">
      <c r="A18" t="s">
        <v>18</v>
      </c>
      <c r="B18" t="s">
        <v>104</v>
      </c>
      <c r="C18" s="12">
        <v>0.6131712962962963</v>
      </c>
      <c r="D18">
        <v>206</v>
      </c>
      <c r="E18" s="1" t="s">
        <v>97</v>
      </c>
      <c r="F18" s="3">
        <v>16.7</v>
      </c>
      <c r="G18" s="1">
        <v>330</v>
      </c>
      <c r="H18" s="5">
        <f>240+27</f>
        <v>267</v>
      </c>
      <c r="I18" s="6">
        <v>16</v>
      </c>
      <c r="J18" s="15">
        <v>0.61338331018518522</v>
      </c>
      <c r="K18" s="19">
        <v>18</v>
      </c>
      <c r="L18" s="30">
        <v>0</v>
      </c>
      <c r="M18" s="30">
        <f t="shared" si="0"/>
        <v>249</v>
      </c>
    </row>
    <row r="19" spans="1:131" hidden="1" x14ac:dyDescent="0.25">
      <c r="A19" t="s">
        <v>19</v>
      </c>
      <c r="B19" t="s">
        <v>104</v>
      </c>
      <c r="C19" s="12">
        <v>0.62850694444444444</v>
      </c>
      <c r="D19">
        <v>207</v>
      </c>
      <c r="E19" s="1" t="s">
        <v>97</v>
      </c>
      <c r="F19" s="3">
        <v>16.7</v>
      </c>
      <c r="G19" s="1">
        <v>330</v>
      </c>
      <c r="H19" s="5">
        <f>240+48</f>
        <v>288</v>
      </c>
      <c r="I19" s="6">
        <v>38</v>
      </c>
      <c r="J19" s="15">
        <v>0.62895302083333327</v>
      </c>
      <c r="K19" s="19">
        <v>39</v>
      </c>
      <c r="L19" s="30">
        <v>0</v>
      </c>
      <c r="M19" s="30">
        <f t="shared" si="0"/>
        <v>249</v>
      </c>
    </row>
    <row r="20" spans="1:131" hidden="1" x14ac:dyDescent="0.25">
      <c r="A20" t="s">
        <v>20</v>
      </c>
      <c r="B20" t="s">
        <v>104</v>
      </c>
      <c r="C20" s="12">
        <v>0.64054398148148151</v>
      </c>
      <c r="D20">
        <v>208</v>
      </c>
      <c r="E20" s="1" t="s">
        <v>97</v>
      </c>
      <c r="F20" s="3">
        <v>16.7</v>
      </c>
      <c r="G20" s="1">
        <v>300</v>
      </c>
      <c r="H20" s="5">
        <f>240+31</f>
        <v>271</v>
      </c>
      <c r="I20" s="6">
        <v>21</v>
      </c>
      <c r="J20" s="15">
        <v>0.64079592592592594</v>
      </c>
      <c r="K20" s="19">
        <v>22</v>
      </c>
      <c r="L20" s="30">
        <v>0</v>
      </c>
      <c r="M20" s="30">
        <f t="shared" si="0"/>
        <v>249</v>
      </c>
    </row>
    <row r="21" spans="1:131" hidden="1" x14ac:dyDescent="0.25">
      <c r="A21" t="s">
        <v>21</v>
      </c>
      <c r="B21" t="s">
        <v>110</v>
      </c>
      <c r="C21" s="12">
        <v>0.38103009259259263</v>
      </c>
      <c r="D21">
        <v>209</v>
      </c>
      <c r="E21" s="1" t="s">
        <v>97</v>
      </c>
      <c r="F21" s="3">
        <v>25</v>
      </c>
      <c r="G21" s="1">
        <v>270</v>
      </c>
      <c r="H21" s="5">
        <f>180+56</f>
        <v>236</v>
      </c>
      <c r="I21" s="6">
        <v>36</v>
      </c>
      <c r="J21" s="15">
        <v>0.38147408564814816</v>
      </c>
      <c r="K21" s="19">
        <v>38</v>
      </c>
      <c r="L21" s="30">
        <v>0</v>
      </c>
      <c r="M21" s="30">
        <f t="shared" si="0"/>
        <v>198</v>
      </c>
    </row>
    <row r="22" spans="1:131" s="8" customFormat="1" hidden="1" x14ac:dyDescent="0.25">
      <c r="A22" s="8" t="s">
        <v>22</v>
      </c>
      <c r="B22" t="s">
        <v>110</v>
      </c>
      <c r="C22" s="14">
        <v>0.39138888888888884</v>
      </c>
      <c r="D22" s="8">
        <v>210</v>
      </c>
      <c r="E22" s="9" t="s">
        <v>97</v>
      </c>
      <c r="F22" s="10">
        <v>16.7</v>
      </c>
      <c r="G22" s="9">
        <v>330</v>
      </c>
      <c r="H22" s="11">
        <f>240+55</f>
        <v>295</v>
      </c>
      <c r="I22" s="17">
        <v>26</v>
      </c>
      <c r="J22" s="16">
        <v>0.39170568287037039</v>
      </c>
      <c r="K22" s="20">
        <v>27</v>
      </c>
      <c r="L22" s="30">
        <v>0</v>
      </c>
      <c r="M22" s="30">
        <f t="shared" si="0"/>
        <v>268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</row>
    <row r="23" spans="1:131" hidden="1" x14ac:dyDescent="0.25">
      <c r="A23" t="s">
        <v>23</v>
      </c>
      <c r="B23" t="s">
        <v>110</v>
      </c>
      <c r="C23" s="12">
        <v>0.40340277777777778</v>
      </c>
      <c r="D23">
        <v>211</v>
      </c>
      <c r="E23" s="1" t="s">
        <v>97</v>
      </c>
      <c r="F23" s="3">
        <v>16.7</v>
      </c>
      <c r="G23" s="1">
        <v>330</v>
      </c>
      <c r="H23" s="5">
        <f>240+37</f>
        <v>277</v>
      </c>
      <c r="I23" s="6">
        <v>19</v>
      </c>
      <c r="J23" s="15">
        <v>0.40363938657407411</v>
      </c>
      <c r="K23" s="19">
        <v>20</v>
      </c>
      <c r="L23" s="30">
        <v>0</v>
      </c>
      <c r="M23" s="30">
        <f t="shared" si="0"/>
        <v>257</v>
      </c>
    </row>
    <row r="24" spans="1:131" hidden="1" x14ac:dyDescent="0.25">
      <c r="A24" t="s">
        <v>24</v>
      </c>
      <c r="B24" t="s">
        <v>110</v>
      </c>
      <c r="C24" s="13">
        <v>0.41496527777777775</v>
      </c>
      <c r="D24">
        <v>212</v>
      </c>
      <c r="E24" s="1" t="s">
        <v>97</v>
      </c>
      <c r="F24" s="3">
        <v>16.7</v>
      </c>
      <c r="G24" s="1">
        <v>270</v>
      </c>
      <c r="H24" s="5">
        <f>300+33</f>
        <v>333</v>
      </c>
      <c r="I24" s="6">
        <v>68</v>
      </c>
      <c r="J24" s="15">
        <v>0.41577443287037036</v>
      </c>
      <c r="K24" s="19">
        <v>70</v>
      </c>
      <c r="L24" s="30">
        <v>0</v>
      </c>
      <c r="M24" s="30">
        <f t="shared" si="0"/>
        <v>263</v>
      </c>
    </row>
    <row r="25" spans="1:131" hidden="1" x14ac:dyDescent="0.25">
      <c r="A25" t="s">
        <v>25</v>
      </c>
      <c r="B25" t="s">
        <v>110</v>
      </c>
      <c r="C25" s="12">
        <v>0.42670138888888887</v>
      </c>
      <c r="D25">
        <v>213</v>
      </c>
      <c r="E25" s="1" t="s">
        <v>97</v>
      </c>
      <c r="F25" s="3">
        <v>16.7</v>
      </c>
      <c r="G25" s="1">
        <v>300</v>
      </c>
      <c r="H25" s="5">
        <f>240+35</f>
        <v>275</v>
      </c>
      <c r="I25" s="6">
        <v>17</v>
      </c>
      <c r="J25" s="15">
        <v>0.42690545138888886</v>
      </c>
      <c r="K25" s="19">
        <v>18</v>
      </c>
      <c r="L25" s="30">
        <v>0</v>
      </c>
      <c r="M25" s="30">
        <f t="shared" si="0"/>
        <v>257</v>
      </c>
    </row>
    <row r="26" spans="1:131" hidden="1" x14ac:dyDescent="0.25">
      <c r="A26" t="s">
        <v>26</v>
      </c>
      <c r="B26" t="s">
        <v>110</v>
      </c>
      <c r="C26" s="12">
        <v>0.43741898148148151</v>
      </c>
      <c r="D26">
        <v>214</v>
      </c>
      <c r="E26" s="1" t="s">
        <v>97</v>
      </c>
      <c r="F26" s="3">
        <v>16.7</v>
      </c>
      <c r="G26" s="1">
        <v>270</v>
      </c>
      <c r="H26" s="5">
        <f>240+42</f>
        <v>282</v>
      </c>
      <c r="I26" s="6">
        <v>13</v>
      </c>
      <c r="J26" s="15">
        <v>0.43760170138888888</v>
      </c>
      <c r="K26" s="19">
        <v>16</v>
      </c>
      <c r="L26" s="30">
        <v>0</v>
      </c>
      <c r="M26" s="30">
        <f t="shared" si="0"/>
        <v>266</v>
      </c>
    </row>
    <row r="27" spans="1:131" hidden="1" x14ac:dyDescent="0.25">
      <c r="A27" t="s">
        <v>27</v>
      </c>
      <c r="B27" t="s">
        <v>110</v>
      </c>
      <c r="C27" s="12">
        <v>0.44775462962962959</v>
      </c>
      <c r="D27">
        <v>215</v>
      </c>
      <c r="E27" s="1" t="s">
        <v>97</v>
      </c>
      <c r="F27" s="3">
        <v>25</v>
      </c>
      <c r="G27" s="1">
        <v>210</v>
      </c>
      <c r="H27" s="5">
        <f>180+28</f>
        <v>208</v>
      </c>
      <c r="I27" s="6">
        <v>30</v>
      </c>
      <c r="J27" s="15">
        <v>0.44812362268518519</v>
      </c>
      <c r="K27" s="19">
        <v>32</v>
      </c>
      <c r="L27" s="30">
        <v>0</v>
      </c>
      <c r="M27" s="30">
        <f t="shared" si="0"/>
        <v>176</v>
      </c>
    </row>
    <row r="28" spans="1:131" hidden="1" x14ac:dyDescent="0.25">
      <c r="A28" t="s">
        <v>28</v>
      </c>
      <c r="B28" t="s">
        <v>110</v>
      </c>
      <c r="C28" s="12">
        <v>0.45924768518518522</v>
      </c>
      <c r="D28">
        <v>216</v>
      </c>
      <c r="E28" s="1" t="s">
        <v>98</v>
      </c>
      <c r="F28" s="3">
        <v>37.5</v>
      </c>
      <c r="G28" s="1">
        <v>270</v>
      </c>
      <c r="H28" s="5">
        <f>180+9</f>
        <v>189</v>
      </c>
      <c r="I28" s="6">
        <v>31</v>
      </c>
      <c r="J28" s="15">
        <v>0.45967532407407408</v>
      </c>
      <c r="K28" s="19">
        <v>37</v>
      </c>
      <c r="L28" s="30">
        <v>0</v>
      </c>
      <c r="M28" s="30">
        <f t="shared" si="0"/>
        <v>152</v>
      </c>
    </row>
    <row r="29" spans="1:131" hidden="1" x14ac:dyDescent="0.25">
      <c r="A29" t="s">
        <v>29</v>
      </c>
      <c r="B29" t="s">
        <v>110</v>
      </c>
      <c r="C29" s="12">
        <v>0.4694444444444445</v>
      </c>
      <c r="D29">
        <v>217</v>
      </c>
      <c r="E29" s="1" t="s">
        <v>98</v>
      </c>
      <c r="F29" s="3">
        <v>37.5</v>
      </c>
      <c r="G29" s="1">
        <v>210</v>
      </c>
      <c r="H29" s="5">
        <f>180+31</f>
        <v>211</v>
      </c>
      <c r="I29" s="6">
        <v>40</v>
      </c>
      <c r="J29" s="15">
        <v>0.46993032407407404</v>
      </c>
      <c r="K29" s="19">
        <v>42</v>
      </c>
      <c r="L29" s="30">
        <v>0</v>
      </c>
      <c r="M29" s="30">
        <f t="shared" si="0"/>
        <v>169</v>
      </c>
    </row>
    <row r="30" spans="1:131" hidden="1" x14ac:dyDescent="0.25">
      <c r="A30" t="s">
        <v>30</v>
      </c>
      <c r="B30" t="s">
        <v>110</v>
      </c>
      <c r="C30" s="12">
        <v>0.47954861111111113</v>
      </c>
      <c r="D30">
        <v>218</v>
      </c>
      <c r="E30" s="1" t="s">
        <v>98</v>
      </c>
      <c r="F30" s="3">
        <v>37.5</v>
      </c>
      <c r="G30" s="1">
        <v>210</v>
      </c>
      <c r="H30" s="5">
        <f>180+2</f>
        <v>182</v>
      </c>
      <c r="I30" s="6">
        <v>24</v>
      </c>
      <c r="J30" s="15">
        <v>0.47985200231481479</v>
      </c>
      <c r="K30" s="19">
        <v>26</v>
      </c>
      <c r="L30" s="30">
        <v>0</v>
      </c>
      <c r="M30" s="30">
        <f t="shared" si="0"/>
        <v>156</v>
      </c>
    </row>
    <row r="31" spans="1:131" hidden="1" x14ac:dyDescent="0.25">
      <c r="A31" t="s">
        <v>31</v>
      </c>
      <c r="B31" t="s">
        <v>110</v>
      </c>
      <c r="C31" s="12">
        <v>0.49019675925925926</v>
      </c>
      <c r="D31">
        <v>219</v>
      </c>
      <c r="E31" s="1" t="s">
        <v>98</v>
      </c>
      <c r="F31" s="3">
        <v>20</v>
      </c>
      <c r="G31" s="1">
        <v>360</v>
      </c>
      <c r="H31" s="5">
        <f>180+20</f>
        <v>200</v>
      </c>
      <c r="I31" s="6">
        <v>20</v>
      </c>
      <c r="J31" s="15">
        <v>0.49044464120370374</v>
      </c>
      <c r="K31" s="19">
        <v>21</v>
      </c>
      <c r="L31" s="30">
        <v>0</v>
      </c>
    </row>
    <row r="32" spans="1:131" hidden="1" x14ac:dyDescent="0.25">
      <c r="A32" t="s">
        <v>32</v>
      </c>
      <c r="B32" t="s">
        <v>110</v>
      </c>
      <c r="C32" s="12">
        <v>0.50133101851851858</v>
      </c>
      <c r="D32">
        <v>220</v>
      </c>
      <c r="E32" s="1" t="s">
        <v>98</v>
      </c>
      <c r="F32" s="3">
        <v>30</v>
      </c>
      <c r="G32" s="1">
        <v>360</v>
      </c>
      <c r="H32" s="5">
        <f>180+8</f>
        <v>188</v>
      </c>
      <c r="I32" s="6">
        <v>25</v>
      </c>
      <c r="J32" s="15">
        <v>0.50162987268518522</v>
      </c>
      <c r="K32" s="19">
        <v>26</v>
      </c>
      <c r="L32" s="30">
        <v>0</v>
      </c>
    </row>
    <row r="33" spans="1:13" x14ac:dyDescent="0.25">
      <c r="A33" t="s">
        <v>33</v>
      </c>
      <c r="B33" t="s">
        <v>110</v>
      </c>
      <c r="C33" s="12">
        <v>0.56215277777777783</v>
      </c>
      <c r="D33">
        <v>221</v>
      </c>
      <c r="E33" s="1" t="s">
        <v>99</v>
      </c>
      <c r="F33" s="3">
        <v>25</v>
      </c>
      <c r="G33" s="1">
        <v>180</v>
      </c>
      <c r="H33" s="5">
        <f>120+18</f>
        <v>138</v>
      </c>
      <c r="I33" s="6">
        <v>48</v>
      </c>
      <c r="J33" s="15">
        <v>0.56271940972222223</v>
      </c>
      <c r="K33" s="19">
        <v>49</v>
      </c>
      <c r="L33" s="30">
        <v>0</v>
      </c>
      <c r="M33" s="30">
        <f t="shared" ref="M33:M64" si="1">H33-K33</f>
        <v>89</v>
      </c>
    </row>
    <row r="34" spans="1:13" x14ac:dyDescent="0.25">
      <c r="A34" t="s">
        <v>34</v>
      </c>
      <c r="B34" t="s">
        <v>110</v>
      </c>
      <c r="C34" s="12">
        <v>0.58123842592592589</v>
      </c>
      <c r="D34">
        <v>222</v>
      </c>
      <c r="E34" s="1" t="s">
        <v>99</v>
      </c>
      <c r="F34" s="3">
        <v>25</v>
      </c>
      <c r="G34" s="1">
        <v>210</v>
      </c>
      <c r="H34" s="5">
        <f>120</f>
        <v>120</v>
      </c>
      <c r="I34" s="6">
        <v>30</v>
      </c>
      <c r="J34" s="15">
        <v>0.58161197916666663</v>
      </c>
      <c r="K34" s="19">
        <v>32</v>
      </c>
      <c r="L34" s="30">
        <v>0</v>
      </c>
      <c r="M34" s="30">
        <f t="shared" si="1"/>
        <v>88</v>
      </c>
    </row>
    <row r="35" spans="1:13" x14ac:dyDescent="0.25">
      <c r="A35" t="s">
        <v>35</v>
      </c>
      <c r="B35" t="s">
        <v>110</v>
      </c>
      <c r="C35" s="12">
        <v>0.59207175925925926</v>
      </c>
      <c r="D35">
        <v>223</v>
      </c>
      <c r="E35" s="1" t="s">
        <v>99</v>
      </c>
      <c r="F35" s="3">
        <v>25</v>
      </c>
      <c r="G35" s="1">
        <v>240</v>
      </c>
      <c r="H35" s="5">
        <v>102</v>
      </c>
      <c r="I35" s="6">
        <v>17</v>
      </c>
      <c r="J35" s="15">
        <v>0.59228429398148152</v>
      </c>
      <c r="K35" s="19">
        <v>18</v>
      </c>
      <c r="L35" s="30">
        <v>0</v>
      </c>
      <c r="M35" s="30">
        <f t="shared" si="1"/>
        <v>84</v>
      </c>
    </row>
    <row r="36" spans="1:13" x14ac:dyDescent="0.25">
      <c r="A36" t="s">
        <v>36</v>
      </c>
      <c r="B36" t="s">
        <v>110</v>
      </c>
      <c r="C36" s="12">
        <v>0.61839120370370371</v>
      </c>
      <c r="D36">
        <v>225</v>
      </c>
      <c r="E36" s="1" t="s">
        <v>99</v>
      </c>
      <c r="F36" s="3">
        <v>25</v>
      </c>
      <c r="G36" s="1">
        <v>240</v>
      </c>
      <c r="H36" s="5">
        <f>109</f>
        <v>109</v>
      </c>
      <c r="I36" s="6">
        <v>21</v>
      </c>
      <c r="J36" s="15">
        <v>0.61865695601851856</v>
      </c>
      <c r="K36" s="19">
        <v>33</v>
      </c>
      <c r="L36" s="30">
        <v>0</v>
      </c>
      <c r="M36" s="30">
        <f t="shared" si="1"/>
        <v>76</v>
      </c>
    </row>
    <row r="37" spans="1:13" x14ac:dyDescent="0.25">
      <c r="A37" t="s">
        <v>37</v>
      </c>
      <c r="B37" t="s">
        <v>110</v>
      </c>
      <c r="C37" s="12">
        <v>0.63024305555555549</v>
      </c>
      <c r="D37">
        <v>226</v>
      </c>
      <c r="E37" s="1" t="s">
        <v>99</v>
      </c>
      <c r="F37" s="3">
        <v>25</v>
      </c>
      <c r="G37" s="1">
        <v>270</v>
      </c>
      <c r="H37" s="5">
        <f>127</f>
        <v>127</v>
      </c>
      <c r="I37" s="6">
        <v>40</v>
      </c>
      <c r="J37" s="15">
        <v>0.63072350694444446</v>
      </c>
      <c r="K37" s="19">
        <v>42</v>
      </c>
      <c r="L37" s="30">
        <v>0</v>
      </c>
      <c r="M37" s="30">
        <f t="shared" si="1"/>
        <v>85</v>
      </c>
    </row>
    <row r="38" spans="1:13" x14ac:dyDescent="0.25">
      <c r="A38" t="s">
        <v>38</v>
      </c>
      <c r="B38" t="s">
        <v>105</v>
      </c>
      <c r="C38" s="12">
        <v>0.43577546296296293</v>
      </c>
      <c r="D38">
        <v>228</v>
      </c>
      <c r="E38" s="1" t="s">
        <v>99</v>
      </c>
      <c r="F38" s="3">
        <v>25</v>
      </c>
      <c r="G38" s="1">
        <v>270</v>
      </c>
      <c r="H38" s="5">
        <f>(14*60+19)</f>
        <v>859</v>
      </c>
      <c r="I38" s="6">
        <v>773</v>
      </c>
      <c r="J38" s="15">
        <v>0.44472766203703706</v>
      </c>
      <c r="K38" s="19">
        <f>13*60-7</f>
        <v>773</v>
      </c>
      <c r="L38" s="30">
        <v>0</v>
      </c>
      <c r="M38" s="30">
        <f t="shared" si="1"/>
        <v>86</v>
      </c>
    </row>
    <row r="39" spans="1:13" x14ac:dyDescent="0.25">
      <c r="A39" t="s">
        <v>39</v>
      </c>
      <c r="B39" t="s">
        <v>105</v>
      </c>
      <c r="C39" s="12">
        <v>0.45502314814814815</v>
      </c>
      <c r="D39">
        <v>229</v>
      </c>
      <c r="E39" s="1" t="s">
        <v>99</v>
      </c>
      <c r="F39" s="3">
        <v>25</v>
      </c>
      <c r="G39" s="1">
        <v>210</v>
      </c>
      <c r="H39" s="5">
        <f>105</f>
        <v>105</v>
      </c>
      <c r="I39" s="6">
        <v>15</v>
      </c>
      <c r="J39" s="15">
        <v>0.45520879629629629</v>
      </c>
      <c r="K39" s="19">
        <v>16</v>
      </c>
      <c r="L39" s="30">
        <v>0</v>
      </c>
      <c r="M39" s="30">
        <f t="shared" si="1"/>
        <v>89</v>
      </c>
    </row>
    <row r="40" spans="1:13" x14ac:dyDescent="0.25">
      <c r="A40" t="s">
        <v>40</v>
      </c>
      <c r="B40" t="s">
        <v>105</v>
      </c>
      <c r="C40" s="12">
        <v>0.46394675925925927</v>
      </c>
      <c r="D40">
        <v>230</v>
      </c>
      <c r="E40" s="1" t="s">
        <v>99</v>
      </c>
      <c r="F40" s="3">
        <v>25</v>
      </c>
      <c r="G40" s="1">
        <v>240</v>
      </c>
      <c r="H40" s="5">
        <f>109</f>
        <v>109</v>
      </c>
      <c r="I40" s="6">
        <v>20</v>
      </c>
      <c r="J40" s="15">
        <v>0.46419978009259261</v>
      </c>
      <c r="K40" s="19">
        <v>22</v>
      </c>
      <c r="L40" s="30">
        <v>0</v>
      </c>
      <c r="M40" s="30">
        <f t="shared" si="1"/>
        <v>87</v>
      </c>
    </row>
    <row r="41" spans="1:13" x14ac:dyDescent="0.25">
      <c r="A41" t="s">
        <v>41</v>
      </c>
      <c r="B41" t="s">
        <v>106</v>
      </c>
      <c r="C41" s="12">
        <v>0.39731481481481484</v>
      </c>
      <c r="D41">
        <v>231</v>
      </c>
      <c r="E41" s="1" t="s">
        <v>99</v>
      </c>
      <c r="F41" s="3">
        <v>25</v>
      </c>
      <c r="G41" s="1">
        <v>270</v>
      </c>
      <c r="H41" s="5">
        <f>130</f>
        <v>130</v>
      </c>
      <c r="I41" s="6">
        <v>39</v>
      </c>
      <c r="J41" s="15">
        <v>0.39780136574074071</v>
      </c>
      <c r="K41" s="19">
        <v>42</v>
      </c>
      <c r="L41" s="30">
        <v>0</v>
      </c>
      <c r="M41" s="30">
        <f t="shared" si="1"/>
        <v>88</v>
      </c>
    </row>
    <row r="42" spans="1:13" x14ac:dyDescent="0.25">
      <c r="A42" t="s">
        <v>42</v>
      </c>
      <c r="B42" t="s">
        <v>106</v>
      </c>
      <c r="C42" s="12">
        <v>0.40806712962962965</v>
      </c>
      <c r="D42">
        <v>232</v>
      </c>
      <c r="E42" s="1" t="s">
        <v>99</v>
      </c>
      <c r="F42" s="3">
        <v>25</v>
      </c>
      <c r="G42" s="1">
        <v>210</v>
      </c>
      <c r="H42" s="5">
        <f>109</f>
        <v>109</v>
      </c>
      <c r="I42" s="6">
        <v>22</v>
      </c>
      <c r="J42" s="15">
        <v>0.40834065972222228</v>
      </c>
      <c r="K42" s="19">
        <v>24</v>
      </c>
      <c r="L42" s="30">
        <v>0</v>
      </c>
      <c r="M42" s="30">
        <f t="shared" si="1"/>
        <v>85</v>
      </c>
    </row>
    <row r="43" spans="1:13" x14ac:dyDescent="0.25">
      <c r="A43" t="s">
        <v>43</v>
      </c>
      <c r="B43" t="s">
        <v>106</v>
      </c>
      <c r="C43" s="12">
        <v>0.41753472222222227</v>
      </c>
      <c r="D43">
        <v>233</v>
      </c>
      <c r="E43" s="1" t="s">
        <v>99</v>
      </c>
      <c r="F43" s="3">
        <v>25</v>
      </c>
      <c r="G43" s="1">
        <v>210</v>
      </c>
      <c r="H43" s="5">
        <f>104</f>
        <v>104</v>
      </c>
      <c r="I43" s="6">
        <v>19</v>
      </c>
      <c r="J43" s="15">
        <v>0.41776312500000001</v>
      </c>
      <c r="K43" s="19">
        <v>20</v>
      </c>
      <c r="L43" s="30">
        <v>0</v>
      </c>
      <c r="M43" s="30">
        <f t="shared" si="1"/>
        <v>84</v>
      </c>
    </row>
    <row r="44" spans="1:13" x14ac:dyDescent="0.25">
      <c r="A44" t="s">
        <v>44</v>
      </c>
      <c r="B44" t="s">
        <v>106</v>
      </c>
      <c r="C44" s="12">
        <v>0.42775462962962968</v>
      </c>
      <c r="D44">
        <v>234</v>
      </c>
      <c r="E44" s="1" t="s">
        <v>99</v>
      </c>
      <c r="F44" s="3">
        <v>25</v>
      </c>
      <c r="G44" s="1">
        <v>240</v>
      </c>
      <c r="H44" s="5">
        <f>115</f>
        <v>115</v>
      </c>
      <c r="I44" s="6">
        <v>26</v>
      </c>
      <c r="J44" s="15">
        <v>0.42807179398148149</v>
      </c>
      <c r="K44" s="19">
        <v>27</v>
      </c>
      <c r="L44" s="30">
        <v>0</v>
      </c>
      <c r="M44" s="30">
        <f t="shared" si="1"/>
        <v>88</v>
      </c>
    </row>
    <row r="45" spans="1:13" x14ac:dyDescent="0.25">
      <c r="A45" t="s">
        <v>45</v>
      </c>
      <c r="B45" t="s">
        <v>106</v>
      </c>
      <c r="C45" s="12">
        <v>0.4445601851851852</v>
      </c>
      <c r="D45">
        <v>235</v>
      </c>
      <c r="E45" s="1" t="s">
        <v>99</v>
      </c>
      <c r="F45" s="3">
        <v>25</v>
      </c>
      <c r="G45" s="1">
        <v>210</v>
      </c>
      <c r="H45" s="5">
        <f>117</f>
        <v>117</v>
      </c>
      <c r="I45" s="6">
        <v>24</v>
      </c>
      <c r="J45" s="15">
        <v>0.44487106481481481</v>
      </c>
      <c r="K45" s="19">
        <v>27</v>
      </c>
      <c r="L45" s="30">
        <v>0</v>
      </c>
      <c r="M45" s="30">
        <f t="shared" si="1"/>
        <v>90</v>
      </c>
    </row>
    <row r="46" spans="1:13" x14ac:dyDescent="0.25">
      <c r="A46" t="s">
        <v>46</v>
      </c>
      <c r="B46" t="s">
        <v>106</v>
      </c>
      <c r="C46" s="12">
        <v>0.4546412037037037</v>
      </c>
      <c r="D46">
        <v>236</v>
      </c>
      <c r="E46" s="1" t="s">
        <v>99</v>
      </c>
      <c r="F46" s="3">
        <v>25</v>
      </c>
      <c r="G46" s="1">
        <v>210</v>
      </c>
      <c r="H46" s="5">
        <f>120</f>
        <v>120</v>
      </c>
      <c r="I46" s="6">
        <v>32</v>
      </c>
      <c r="J46" s="15">
        <v>0.45505377314814816</v>
      </c>
      <c r="K46" s="19">
        <v>36</v>
      </c>
      <c r="L46" s="30">
        <v>0</v>
      </c>
      <c r="M46" s="30">
        <f t="shared" si="1"/>
        <v>84</v>
      </c>
    </row>
    <row r="47" spans="1:13" hidden="1" x14ac:dyDescent="0.25">
      <c r="A47" t="s">
        <v>47</v>
      </c>
      <c r="B47" t="s">
        <v>106</v>
      </c>
      <c r="C47" s="12">
        <v>0.56200231481481489</v>
      </c>
      <c r="D47">
        <v>238</v>
      </c>
      <c r="E47" s="1" t="s">
        <v>97</v>
      </c>
      <c r="F47" s="3">
        <v>25</v>
      </c>
      <c r="G47" s="1">
        <v>270</v>
      </c>
      <c r="H47" s="5">
        <f>180+52</f>
        <v>232</v>
      </c>
      <c r="I47" s="6">
        <v>52</v>
      </c>
      <c r="J47" s="15">
        <v>0.5626213541666667</v>
      </c>
      <c r="K47" s="19">
        <v>53</v>
      </c>
      <c r="L47" s="30">
        <v>0</v>
      </c>
      <c r="M47" s="30">
        <f t="shared" si="1"/>
        <v>179</v>
      </c>
    </row>
    <row r="48" spans="1:13" hidden="1" x14ac:dyDescent="0.25">
      <c r="A48" t="s">
        <v>48</v>
      </c>
      <c r="B48" t="s">
        <v>106</v>
      </c>
      <c r="C48" s="12">
        <v>0.57290509259259259</v>
      </c>
      <c r="D48">
        <v>239</v>
      </c>
      <c r="E48" s="1" t="s">
        <v>97</v>
      </c>
      <c r="F48" s="3">
        <v>25</v>
      </c>
      <c r="G48" s="1">
        <v>300</v>
      </c>
      <c r="H48" s="5">
        <f>180+44</f>
        <v>224</v>
      </c>
      <c r="I48" s="6">
        <v>35</v>
      </c>
      <c r="J48" s="15">
        <v>0.57333447916666669</v>
      </c>
      <c r="K48" s="19">
        <v>37</v>
      </c>
      <c r="L48" s="30">
        <v>0</v>
      </c>
      <c r="M48" s="30">
        <f t="shared" si="1"/>
        <v>187</v>
      </c>
    </row>
    <row r="49" spans="1:131" hidden="1" x14ac:dyDescent="0.25">
      <c r="A49" t="s">
        <v>49</v>
      </c>
      <c r="B49" t="s">
        <v>106</v>
      </c>
      <c r="C49" s="12">
        <v>0.58561342592592591</v>
      </c>
      <c r="D49">
        <v>240</v>
      </c>
      <c r="E49" s="1" t="s">
        <v>97</v>
      </c>
      <c r="F49" s="3">
        <v>25</v>
      </c>
      <c r="G49" s="1">
        <v>270</v>
      </c>
      <c r="H49" s="5">
        <f>180+23</f>
        <v>203</v>
      </c>
      <c r="I49" s="6">
        <v>24</v>
      </c>
      <c r="J49" s="15">
        <v>0.58592927083333335</v>
      </c>
      <c r="K49" s="19">
        <v>27</v>
      </c>
      <c r="L49" s="30">
        <v>0</v>
      </c>
      <c r="M49" s="30">
        <f t="shared" si="1"/>
        <v>176</v>
      </c>
    </row>
    <row r="50" spans="1:131" hidden="1" x14ac:dyDescent="0.25">
      <c r="A50" t="s">
        <v>50</v>
      </c>
      <c r="B50" t="s">
        <v>106</v>
      </c>
      <c r="C50" s="12">
        <v>0.59787037037037039</v>
      </c>
      <c r="D50">
        <v>241</v>
      </c>
      <c r="E50" s="1" t="s">
        <v>97</v>
      </c>
      <c r="F50" s="3">
        <v>25</v>
      </c>
      <c r="G50" s="1">
        <v>270</v>
      </c>
      <c r="H50" s="5">
        <f>180+46</f>
        <v>226</v>
      </c>
      <c r="I50" s="6">
        <v>26</v>
      </c>
      <c r="J50" s="15">
        <v>0.59820510416666661</v>
      </c>
      <c r="K50" s="19">
        <v>29</v>
      </c>
      <c r="L50" s="30">
        <v>0</v>
      </c>
      <c r="M50" s="30">
        <f t="shared" si="1"/>
        <v>197</v>
      </c>
    </row>
    <row r="51" spans="1:131" hidden="1" x14ac:dyDescent="0.25">
      <c r="A51" t="s">
        <v>51</v>
      </c>
      <c r="B51" t="s">
        <v>106</v>
      </c>
      <c r="C51" s="12">
        <v>0.61159722222222224</v>
      </c>
      <c r="D51">
        <v>242</v>
      </c>
      <c r="E51" s="1" t="s">
        <v>97</v>
      </c>
      <c r="F51" s="3">
        <v>25</v>
      </c>
      <c r="G51" s="1">
        <v>270</v>
      </c>
      <c r="H51" s="5">
        <f>180+43</f>
        <v>223</v>
      </c>
      <c r="I51" s="6">
        <v>50</v>
      </c>
      <c r="J51" s="15">
        <v>0.61220050925925928</v>
      </c>
      <c r="K51" s="19">
        <v>52</v>
      </c>
      <c r="L51" s="30">
        <v>0</v>
      </c>
      <c r="M51" s="30">
        <f t="shared" si="1"/>
        <v>171</v>
      </c>
    </row>
    <row r="52" spans="1:131" hidden="1" x14ac:dyDescent="0.25">
      <c r="A52" t="s">
        <v>52</v>
      </c>
      <c r="B52" t="s">
        <v>106</v>
      </c>
      <c r="C52" s="12">
        <v>0.62409722222222219</v>
      </c>
      <c r="D52">
        <v>243</v>
      </c>
      <c r="E52" s="1" t="s">
        <v>97</v>
      </c>
      <c r="F52" s="3">
        <v>25</v>
      </c>
      <c r="G52" s="1">
        <v>240</v>
      </c>
      <c r="H52" s="5">
        <f>180</f>
        <v>180</v>
      </c>
      <c r="I52" s="6">
        <v>22</v>
      </c>
      <c r="J52" s="15">
        <v>0.62439344907407401</v>
      </c>
      <c r="K52" s="19">
        <v>26</v>
      </c>
      <c r="L52" s="30">
        <v>0</v>
      </c>
      <c r="M52" s="30">
        <f t="shared" si="1"/>
        <v>154</v>
      </c>
    </row>
    <row r="53" spans="1:131" hidden="1" x14ac:dyDescent="0.25">
      <c r="A53" t="s">
        <v>53</v>
      </c>
      <c r="B53" t="s">
        <v>106</v>
      </c>
      <c r="C53" s="12">
        <v>0.63422453703703707</v>
      </c>
      <c r="D53">
        <v>244</v>
      </c>
      <c r="E53" s="1" t="s">
        <v>97</v>
      </c>
      <c r="F53" s="3">
        <v>25</v>
      </c>
      <c r="G53" s="1">
        <v>270</v>
      </c>
      <c r="H53" s="5">
        <f>180+43</f>
        <v>223</v>
      </c>
      <c r="I53" s="6">
        <v>18</v>
      </c>
      <c r="J53" s="15">
        <v>0.63446716435185191</v>
      </c>
      <c r="K53" s="19">
        <v>21</v>
      </c>
      <c r="L53" s="30">
        <v>0</v>
      </c>
      <c r="M53" s="30">
        <f t="shared" si="1"/>
        <v>202</v>
      </c>
    </row>
    <row r="54" spans="1:131" hidden="1" x14ac:dyDescent="0.25">
      <c r="A54" t="s">
        <v>54</v>
      </c>
      <c r="B54" t="s">
        <v>107</v>
      </c>
      <c r="C54" s="12">
        <v>0.40604166666666663</v>
      </c>
      <c r="D54">
        <v>245</v>
      </c>
      <c r="E54" s="1" t="s">
        <v>97</v>
      </c>
      <c r="F54" s="3">
        <v>25</v>
      </c>
      <c r="G54" s="1">
        <v>285</v>
      </c>
      <c r="H54" s="5">
        <f>250</f>
        <v>250</v>
      </c>
      <c r="I54" s="6">
        <v>69</v>
      </c>
      <c r="J54" s="15">
        <v>0.40690740740740744</v>
      </c>
      <c r="K54" s="19">
        <v>75</v>
      </c>
      <c r="L54" s="30">
        <v>0</v>
      </c>
      <c r="M54" s="30">
        <f t="shared" si="1"/>
        <v>175</v>
      </c>
    </row>
    <row r="55" spans="1:131" s="8" customFormat="1" hidden="1" x14ac:dyDescent="0.25">
      <c r="A55" s="8" t="s">
        <v>55</v>
      </c>
      <c r="B55" t="s">
        <v>107</v>
      </c>
      <c r="C55" s="14">
        <v>0.41842592592592592</v>
      </c>
      <c r="D55" s="8">
        <v>246</v>
      </c>
      <c r="E55" s="9" t="s">
        <v>97</v>
      </c>
      <c r="F55" s="10">
        <v>25</v>
      </c>
      <c r="G55" s="9">
        <v>300</v>
      </c>
      <c r="H55" s="11">
        <f>240+12</f>
        <v>252</v>
      </c>
      <c r="I55" s="17">
        <v>49</v>
      </c>
      <c r="J55" s="16">
        <v>0.41902846064814819</v>
      </c>
      <c r="K55" s="20">
        <v>52</v>
      </c>
      <c r="L55" s="30">
        <v>0</v>
      </c>
      <c r="M55" s="30">
        <f t="shared" si="1"/>
        <v>200</v>
      </c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</row>
    <row r="56" spans="1:131" hidden="1" x14ac:dyDescent="0.25">
      <c r="A56" t="s">
        <v>56</v>
      </c>
      <c r="B56" t="s">
        <v>107</v>
      </c>
      <c r="C56" s="12">
        <v>0.43048611111111112</v>
      </c>
      <c r="D56">
        <v>247</v>
      </c>
      <c r="E56" s="1" t="s">
        <v>97</v>
      </c>
      <c r="F56" s="3">
        <v>25</v>
      </c>
      <c r="G56" s="1">
        <v>300</v>
      </c>
      <c r="H56" s="5">
        <f>279</f>
        <v>279</v>
      </c>
      <c r="I56" s="6">
        <v>83</v>
      </c>
      <c r="J56" s="15">
        <v>0.43147707175925926</v>
      </c>
      <c r="K56" s="19">
        <v>86</v>
      </c>
      <c r="L56" s="30">
        <v>0</v>
      </c>
      <c r="M56" s="30">
        <f t="shared" si="1"/>
        <v>193</v>
      </c>
    </row>
    <row r="57" spans="1:131" s="21" customFormat="1" hidden="1" x14ac:dyDescent="0.25">
      <c r="A57" s="21" t="s">
        <v>57</v>
      </c>
      <c r="B57" s="21" t="s">
        <v>107</v>
      </c>
      <c r="C57" s="22">
        <v>0.44799768518518518</v>
      </c>
      <c r="D57" s="21">
        <v>248</v>
      </c>
      <c r="E57" s="23" t="s">
        <v>97</v>
      </c>
      <c r="F57" s="24">
        <v>25</v>
      </c>
      <c r="G57" s="23">
        <v>300</v>
      </c>
      <c r="H57" s="25">
        <f>244</f>
        <v>244</v>
      </c>
      <c r="I57" s="26">
        <v>32</v>
      </c>
      <c r="J57" s="27">
        <v>0.44842318287037036</v>
      </c>
      <c r="K57" s="28">
        <v>37</v>
      </c>
      <c r="L57" s="31">
        <v>11</v>
      </c>
      <c r="M57" s="30">
        <f t="shared" si="1"/>
        <v>207</v>
      </c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</row>
    <row r="58" spans="1:131" hidden="1" x14ac:dyDescent="0.25">
      <c r="A58" t="s">
        <v>58</v>
      </c>
      <c r="B58" t="s">
        <v>107</v>
      </c>
      <c r="C58" s="12">
        <v>0.46108796296296295</v>
      </c>
      <c r="D58">
        <v>249</v>
      </c>
      <c r="E58" s="1" t="s">
        <v>97</v>
      </c>
      <c r="F58" s="3">
        <v>25</v>
      </c>
      <c r="G58" s="1">
        <v>300</v>
      </c>
      <c r="H58" s="5">
        <f>180+38</f>
        <v>218</v>
      </c>
      <c r="I58" s="6">
        <v>46</v>
      </c>
      <c r="J58" s="15">
        <v>0.46166394675925931</v>
      </c>
      <c r="K58" s="19">
        <v>50</v>
      </c>
      <c r="L58" s="30">
        <v>0</v>
      </c>
      <c r="M58" s="30">
        <f t="shared" si="1"/>
        <v>168</v>
      </c>
    </row>
    <row r="59" spans="1:131" s="21" customFormat="1" hidden="1" x14ac:dyDescent="0.25">
      <c r="A59" s="21" t="s">
        <v>59</v>
      </c>
      <c r="B59" s="21" t="s">
        <v>107</v>
      </c>
      <c r="C59" s="22">
        <v>0.47293981481481479</v>
      </c>
      <c r="D59" s="21">
        <v>250</v>
      </c>
      <c r="E59" s="23" t="s">
        <v>97</v>
      </c>
      <c r="F59" s="24">
        <v>25</v>
      </c>
      <c r="G59" s="23">
        <v>300</v>
      </c>
      <c r="H59" s="25">
        <f>240+23</f>
        <v>263</v>
      </c>
      <c r="I59" s="26">
        <v>34</v>
      </c>
      <c r="J59" s="27">
        <v>0.47388856481481478</v>
      </c>
      <c r="K59" s="28">
        <v>82</v>
      </c>
      <c r="L59" s="31">
        <v>11</v>
      </c>
      <c r="M59" s="30">
        <f t="shared" si="1"/>
        <v>181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</row>
    <row r="60" spans="1:131" hidden="1" x14ac:dyDescent="0.25">
      <c r="A60" t="s">
        <v>60</v>
      </c>
      <c r="B60" t="s">
        <v>108</v>
      </c>
      <c r="C60" s="12">
        <v>0.40266203703703707</v>
      </c>
      <c r="D60">
        <v>253</v>
      </c>
      <c r="E60" s="1" t="s">
        <v>97</v>
      </c>
      <c r="F60" s="3">
        <v>25</v>
      </c>
      <c r="G60" s="1">
        <v>300</v>
      </c>
      <c r="H60" s="5">
        <f>260</f>
        <v>260</v>
      </c>
      <c r="I60" s="4">
        <v>88</v>
      </c>
      <c r="J60" s="15">
        <v>0.40372894675925924</v>
      </c>
      <c r="K60" s="19">
        <v>92</v>
      </c>
      <c r="L60" s="30">
        <v>0</v>
      </c>
      <c r="M60" s="30">
        <f t="shared" si="1"/>
        <v>168</v>
      </c>
    </row>
    <row r="61" spans="1:131" s="21" customFormat="1" hidden="1" x14ac:dyDescent="0.25">
      <c r="A61" s="21" t="s">
        <v>61</v>
      </c>
      <c r="B61" s="21" t="s">
        <v>108</v>
      </c>
      <c r="C61" s="22">
        <v>0.41767361111111106</v>
      </c>
      <c r="D61" s="21">
        <v>254</v>
      </c>
      <c r="E61" s="23" t="s">
        <v>97</v>
      </c>
      <c r="F61" s="24">
        <v>25</v>
      </c>
      <c r="G61" s="23">
        <v>300</v>
      </c>
      <c r="H61" s="25">
        <f>208</f>
        <v>208</v>
      </c>
      <c r="I61" s="29">
        <v>31</v>
      </c>
      <c r="J61" s="27">
        <v>0.418124537037037</v>
      </c>
      <c r="K61" s="28">
        <v>39</v>
      </c>
      <c r="L61" s="30">
        <v>5.5</v>
      </c>
      <c r="M61" s="30">
        <f t="shared" si="1"/>
        <v>169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</row>
    <row r="62" spans="1:131" hidden="1" x14ac:dyDescent="0.25">
      <c r="A62" t="s">
        <v>62</v>
      </c>
      <c r="B62" t="s">
        <v>108</v>
      </c>
      <c r="C62" s="12">
        <v>0.45849537037037041</v>
      </c>
      <c r="D62">
        <v>257</v>
      </c>
      <c r="E62" s="1" t="s">
        <v>97</v>
      </c>
      <c r="F62" s="1">
        <v>25</v>
      </c>
      <c r="G62" s="1">
        <v>300</v>
      </c>
      <c r="H62" s="5">
        <f>180+37</f>
        <v>217</v>
      </c>
      <c r="I62" s="4">
        <v>34</v>
      </c>
      <c r="J62" s="15">
        <v>0.45890878472222224</v>
      </c>
      <c r="K62" s="19">
        <v>36</v>
      </c>
      <c r="L62" s="30">
        <v>0</v>
      </c>
      <c r="M62" s="30">
        <f t="shared" si="1"/>
        <v>181</v>
      </c>
    </row>
    <row r="63" spans="1:131" s="21" customFormat="1" hidden="1" x14ac:dyDescent="0.25">
      <c r="A63" s="21" t="s">
        <v>63</v>
      </c>
      <c r="B63" s="21" t="s">
        <v>108</v>
      </c>
      <c r="C63" s="22">
        <v>0.47001157407407407</v>
      </c>
      <c r="D63" s="21">
        <v>258</v>
      </c>
      <c r="E63" s="23" t="s">
        <v>97</v>
      </c>
      <c r="F63" s="23">
        <v>25</v>
      </c>
      <c r="G63" s="23">
        <v>300</v>
      </c>
      <c r="H63" s="25">
        <f>180+32</f>
        <v>212</v>
      </c>
      <c r="I63" s="29">
        <v>44</v>
      </c>
      <c r="J63" s="27">
        <v>0.4705713773148148</v>
      </c>
      <c r="K63" s="28">
        <v>48</v>
      </c>
      <c r="L63" s="30">
        <v>16.5</v>
      </c>
      <c r="M63" s="30">
        <f t="shared" si="1"/>
        <v>164</v>
      </c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</row>
    <row r="64" spans="1:131" s="21" customFormat="1" hidden="1" x14ac:dyDescent="0.25">
      <c r="A64" s="21" t="s">
        <v>64</v>
      </c>
      <c r="B64" s="21" t="s">
        <v>108</v>
      </c>
      <c r="C64" s="22">
        <v>0.48292824074074076</v>
      </c>
      <c r="D64" s="21">
        <v>259</v>
      </c>
      <c r="E64" s="23" t="s">
        <v>97</v>
      </c>
      <c r="F64" s="23">
        <v>25</v>
      </c>
      <c r="G64" s="23">
        <v>300</v>
      </c>
      <c r="H64" s="25">
        <f>180+12</f>
        <v>192</v>
      </c>
      <c r="I64" s="29">
        <v>29</v>
      </c>
      <c r="J64" s="27">
        <v>0.48333650462962963</v>
      </c>
      <c r="K64" s="28">
        <v>35</v>
      </c>
      <c r="L64" s="30">
        <v>33</v>
      </c>
      <c r="M64" s="30">
        <f t="shared" si="1"/>
        <v>157</v>
      </c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</row>
    <row r="65" spans="1:131" hidden="1" x14ac:dyDescent="0.25">
      <c r="A65" t="s">
        <v>65</v>
      </c>
      <c r="B65" t="s">
        <v>108</v>
      </c>
      <c r="C65" s="12">
        <v>0.49605324074074075</v>
      </c>
      <c r="D65">
        <v>260</v>
      </c>
      <c r="E65" s="1" t="s">
        <v>97</v>
      </c>
      <c r="F65" s="1">
        <v>25</v>
      </c>
      <c r="G65" s="1">
        <v>300</v>
      </c>
      <c r="H65" s="5">
        <f>180+14</f>
        <v>194</v>
      </c>
      <c r="I65" s="4">
        <v>37</v>
      </c>
      <c r="J65" s="15">
        <v>0.49637415509259258</v>
      </c>
      <c r="K65" s="19">
        <v>28</v>
      </c>
      <c r="L65" s="30">
        <v>0</v>
      </c>
      <c r="M65" s="30">
        <f t="shared" ref="M65:M93" si="2">H65-K65</f>
        <v>166</v>
      </c>
    </row>
    <row r="66" spans="1:131" s="21" customFormat="1" hidden="1" x14ac:dyDescent="0.25">
      <c r="A66" s="21" t="s">
        <v>66</v>
      </c>
      <c r="B66" s="21" t="s">
        <v>108</v>
      </c>
      <c r="C66" s="22">
        <v>0.50702546296296302</v>
      </c>
      <c r="D66" s="21">
        <v>261</v>
      </c>
      <c r="E66" s="23" t="s">
        <v>97</v>
      </c>
      <c r="F66" s="23">
        <v>25</v>
      </c>
      <c r="G66" s="23">
        <v>300</v>
      </c>
      <c r="H66" s="25">
        <f>195</f>
        <v>195</v>
      </c>
      <c r="I66" s="29">
        <v>45</v>
      </c>
      <c r="J66" s="27">
        <v>0.50762025462962967</v>
      </c>
      <c r="K66" s="28">
        <v>51</v>
      </c>
      <c r="L66" s="30">
        <v>33</v>
      </c>
      <c r="M66" s="30">
        <f t="shared" si="2"/>
        <v>144</v>
      </c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</row>
    <row r="67" spans="1:131" hidden="1" x14ac:dyDescent="0.25">
      <c r="A67" t="s">
        <v>67</v>
      </c>
      <c r="B67" t="s">
        <v>108</v>
      </c>
      <c r="C67" s="12">
        <v>0.56688657407407406</v>
      </c>
      <c r="D67">
        <v>262</v>
      </c>
      <c r="E67" s="1" t="s">
        <v>97</v>
      </c>
      <c r="F67" s="1">
        <v>25</v>
      </c>
      <c r="G67" s="1">
        <v>300</v>
      </c>
      <c r="H67" s="5">
        <f>201</f>
        <v>201</v>
      </c>
      <c r="I67" s="4">
        <v>46</v>
      </c>
      <c r="J67" s="15">
        <v>0.56753756944444445</v>
      </c>
      <c r="K67" s="19">
        <v>56</v>
      </c>
      <c r="L67" s="30">
        <v>0</v>
      </c>
      <c r="M67" s="30">
        <f t="shared" si="2"/>
        <v>145</v>
      </c>
    </row>
    <row r="68" spans="1:131" s="8" customFormat="1" hidden="1" x14ac:dyDescent="0.25">
      <c r="A68" s="8" t="s">
        <v>68</v>
      </c>
      <c r="B68" s="21" t="s">
        <v>108</v>
      </c>
      <c r="C68" s="14">
        <v>0.57938657407407412</v>
      </c>
      <c r="D68" s="8">
        <v>263</v>
      </c>
      <c r="E68" s="9" t="s">
        <v>97</v>
      </c>
      <c r="F68" s="9">
        <v>25</v>
      </c>
      <c r="G68" s="9">
        <v>300</v>
      </c>
      <c r="H68" s="11">
        <f>180+55</f>
        <v>235</v>
      </c>
      <c r="I68" s="17">
        <v>30</v>
      </c>
      <c r="J68" s="16">
        <v>0.57979613425925924</v>
      </c>
      <c r="K68" s="20">
        <v>35</v>
      </c>
      <c r="L68" s="30">
        <v>44</v>
      </c>
      <c r="M68" s="30">
        <f t="shared" si="2"/>
        <v>200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</row>
    <row r="69" spans="1:131" s="21" customFormat="1" hidden="1" x14ac:dyDescent="0.25">
      <c r="A69" s="21" t="s">
        <v>69</v>
      </c>
      <c r="B69" s="21" t="s">
        <v>108</v>
      </c>
      <c r="C69" s="22">
        <v>0.59160879629629626</v>
      </c>
      <c r="D69" s="21">
        <v>264</v>
      </c>
      <c r="E69" s="23" t="s">
        <v>97</v>
      </c>
      <c r="F69" s="23">
        <v>25</v>
      </c>
      <c r="G69" s="23">
        <v>300</v>
      </c>
      <c r="H69" s="25">
        <f>180+23</f>
        <v>203</v>
      </c>
      <c r="I69" s="29">
        <v>25</v>
      </c>
      <c r="J69" s="27">
        <v>0.59200387731481474</v>
      </c>
      <c r="K69" s="28">
        <v>34</v>
      </c>
      <c r="L69" s="30">
        <v>11</v>
      </c>
      <c r="M69" s="30">
        <f t="shared" si="2"/>
        <v>169</v>
      </c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</row>
    <row r="70" spans="1:131" hidden="1" x14ac:dyDescent="0.25">
      <c r="A70" t="s">
        <v>70</v>
      </c>
      <c r="B70" t="s">
        <v>108</v>
      </c>
      <c r="C70" s="12">
        <v>0.6025462962962963</v>
      </c>
      <c r="D70">
        <v>265</v>
      </c>
      <c r="E70" s="1" t="s">
        <v>97</v>
      </c>
      <c r="F70" s="1">
        <v>25</v>
      </c>
      <c r="G70" s="1">
        <v>300</v>
      </c>
      <c r="H70" s="5">
        <f>180+27</f>
        <v>207</v>
      </c>
      <c r="I70" s="4">
        <v>20</v>
      </c>
      <c r="J70" s="15">
        <v>0.60283736111111108</v>
      </c>
      <c r="K70" s="19">
        <v>25</v>
      </c>
      <c r="L70" s="30">
        <v>0</v>
      </c>
      <c r="M70" s="30">
        <f t="shared" si="2"/>
        <v>182</v>
      </c>
    </row>
    <row r="71" spans="1:131" s="21" customFormat="1" hidden="1" x14ac:dyDescent="0.25">
      <c r="A71" s="21" t="s">
        <v>71</v>
      </c>
      <c r="B71" s="21" t="s">
        <v>108</v>
      </c>
      <c r="C71" s="22">
        <v>0.61348379629629635</v>
      </c>
      <c r="D71" s="21">
        <v>266</v>
      </c>
      <c r="E71" s="23" t="s">
        <v>97</v>
      </c>
      <c r="F71" s="23">
        <v>25</v>
      </c>
      <c r="G71" s="23">
        <v>300</v>
      </c>
      <c r="H71" s="25">
        <f>180+27</f>
        <v>207</v>
      </c>
      <c r="I71" s="29">
        <v>26</v>
      </c>
      <c r="J71" s="27">
        <v>0.61386819444444451</v>
      </c>
      <c r="K71" s="28">
        <v>33</v>
      </c>
      <c r="L71" s="30">
        <v>22</v>
      </c>
      <c r="M71" s="30">
        <f t="shared" si="2"/>
        <v>174</v>
      </c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</row>
    <row r="72" spans="1:131" s="21" customFormat="1" hidden="1" x14ac:dyDescent="0.25">
      <c r="A72" s="21" t="s">
        <v>72</v>
      </c>
      <c r="B72" s="21" t="s">
        <v>108</v>
      </c>
      <c r="C72" s="22">
        <v>0.62622685185185178</v>
      </c>
      <c r="D72" s="21">
        <v>267</v>
      </c>
      <c r="E72" s="23" t="s">
        <v>97</v>
      </c>
      <c r="F72" s="23">
        <v>25</v>
      </c>
      <c r="G72" s="23">
        <v>300</v>
      </c>
      <c r="H72" s="25">
        <f>180+46</f>
        <v>226</v>
      </c>
      <c r="I72" s="29">
        <v>41</v>
      </c>
      <c r="J72" s="27">
        <v>0.62678250000000002</v>
      </c>
      <c r="K72" s="28">
        <v>48</v>
      </c>
      <c r="L72" s="30">
        <v>11</v>
      </c>
      <c r="M72" s="30">
        <f t="shared" si="2"/>
        <v>178</v>
      </c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</row>
    <row r="73" spans="1:131" s="21" customFormat="1" hidden="1" x14ac:dyDescent="0.25">
      <c r="A73" s="21" t="s">
        <v>73</v>
      </c>
      <c r="B73" s="21" t="s">
        <v>108</v>
      </c>
      <c r="C73" s="22">
        <v>0.63723379629629628</v>
      </c>
      <c r="D73" s="21">
        <v>268</v>
      </c>
      <c r="E73" s="23" t="s">
        <v>97</v>
      </c>
      <c r="F73" s="23">
        <v>25</v>
      </c>
      <c r="G73" s="23">
        <v>300</v>
      </c>
      <c r="H73" s="25">
        <f>180+44</f>
        <v>224</v>
      </c>
      <c r="I73" s="29">
        <v>24</v>
      </c>
      <c r="J73" s="27">
        <v>0.63764325231481478</v>
      </c>
      <c r="K73" s="28">
        <v>35</v>
      </c>
      <c r="L73" s="30">
        <v>22</v>
      </c>
      <c r="M73" s="30">
        <f t="shared" si="2"/>
        <v>189</v>
      </c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</row>
    <row r="74" spans="1:131" s="21" customFormat="1" hidden="1" x14ac:dyDescent="0.25">
      <c r="A74" s="21" t="s">
        <v>74</v>
      </c>
      <c r="B74" s="21" t="s">
        <v>108</v>
      </c>
      <c r="C74" s="22">
        <v>0.64905092592592595</v>
      </c>
      <c r="D74" s="21">
        <v>269</v>
      </c>
      <c r="E74" s="23" t="s">
        <v>97</v>
      </c>
      <c r="F74" s="23">
        <v>25</v>
      </c>
      <c r="G74" s="23">
        <v>300</v>
      </c>
      <c r="H74" s="25">
        <f>180+38</f>
        <v>218</v>
      </c>
      <c r="I74" s="29">
        <v>24</v>
      </c>
      <c r="J74" s="27">
        <v>0.64941211805555554</v>
      </c>
      <c r="K74" s="28">
        <v>31</v>
      </c>
      <c r="L74" s="30">
        <v>44</v>
      </c>
      <c r="M74" s="30">
        <f t="shared" si="2"/>
        <v>187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</row>
    <row r="75" spans="1:131" s="21" customFormat="1" hidden="1" x14ac:dyDescent="0.25">
      <c r="A75" s="21" t="s">
        <v>75</v>
      </c>
      <c r="B75" s="21" t="s">
        <v>108</v>
      </c>
      <c r="C75" s="22">
        <v>0.66055555555555556</v>
      </c>
      <c r="D75" s="21">
        <v>270</v>
      </c>
      <c r="E75" s="23" t="s">
        <v>97</v>
      </c>
      <c r="F75" s="23">
        <v>25</v>
      </c>
      <c r="G75" s="23">
        <v>300</v>
      </c>
      <c r="H75" s="25">
        <f>180+36</f>
        <v>216</v>
      </c>
      <c r="I75" s="29">
        <v>32</v>
      </c>
      <c r="J75" s="27">
        <v>0.66099135416666666</v>
      </c>
      <c r="K75" s="28">
        <v>38</v>
      </c>
      <c r="L75" s="30">
        <v>11</v>
      </c>
      <c r="M75" s="30">
        <f t="shared" si="2"/>
        <v>178</v>
      </c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</row>
    <row r="76" spans="1:131" s="21" customFormat="1" hidden="1" x14ac:dyDescent="0.25">
      <c r="A76" s="21" t="s">
        <v>76</v>
      </c>
      <c r="B76" s="21" t="s">
        <v>109</v>
      </c>
      <c r="C76" s="22">
        <v>0.39391203703703703</v>
      </c>
      <c r="D76" s="21">
        <v>272</v>
      </c>
      <c r="E76" s="23" t="s">
        <v>97</v>
      </c>
      <c r="F76" s="23">
        <v>25</v>
      </c>
      <c r="G76" s="23">
        <v>300</v>
      </c>
      <c r="H76" s="25">
        <f>195</f>
        <v>195</v>
      </c>
      <c r="I76" s="29">
        <v>15</v>
      </c>
      <c r="J76" s="27">
        <v>0.39416201388888888</v>
      </c>
      <c r="K76" s="28">
        <v>22</v>
      </c>
      <c r="L76" s="30">
        <v>44</v>
      </c>
      <c r="M76" s="30">
        <f t="shared" si="2"/>
        <v>173</v>
      </c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</row>
    <row r="77" spans="1:131" s="21" customFormat="1" hidden="1" x14ac:dyDescent="0.25">
      <c r="A77" s="21" t="s">
        <v>77</v>
      </c>
      <c r="B77" s="21" t="s">
        <v>109</v>
      </c>
      <c r="C77" s="22">
        <v>0.4079861111111111</v>
      </c>
      <c r="D77" s="21">
        <v>273</v>
      </c>
      <c r="E77" s="23" t="s">
        <v>97</v>
      </c>
      <c r="F77" s="23">
        <v>25</v>
      </c>
      <c r="G77" s="23">
        <v>300</v>
      </c>
      <c r="H77" s="25">
        <f>180+26</f>
        <v>206</v>
      </c>
      <c r="I77" s="29">
        <v>27</v>
      </c>
      <c r="J77" s="27">
        <v>0.40845052083333333</v>
      </c>
      <c r="K77" s="28">
        <v>40</v>
      </c>
      <c r="L77" s="30">
        <v>22</v>
      </c>
      <c r="M77" s="30">
        <f t="shared" si="2"/>
        <v>166</v>
      </c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</row>
    <row r="78" spans="1:131" s="21" customFormat="1" hidden="1" x14ac:dyDescent="0.25">
      <c r="A78" s="21" t="s">
        <v>78</v>
      </c>
      <c r="B78" s="21" t="s">
        <v>109</v>
      </c>
      <c r="C78" s="22">
        <v>0.41885416666666669</v>
      </c>
      <c r="D78" s="21">
        <v>274</v>
      </c>
      <c r="E78" s="23" t="s">
        <v>97</v>
      </c>
      <c r="F78" s="23">
        <v>25</v>
      </c>
      <c r="G78" s="23">
        <v>300</v>
      </c>
      <c r="H78" s="25">
        <f>180+29</f>
        <v>209</v>
      </c>
      <c r="I78" s="29">
        <v>27</v>
      </c>
      <c r="J78" s="27">
        <v>0.41928768518518522</v>
      </c>
      <c r="K78" s="28">
        <v>37</v>
      </c>
      <c r="L78" s="30">
        <v>11</v>
      </c>
      <c r="M78" s="30">
        <f t="shared" si="2"/>
        <v>172</v>
      </c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</row>
    <row r="79" spans="1:131" s="21" customFormat="1" hidden="1" x14ac:dyDescent="0.25">
      <c r="A79" s="21" t="s">
        <v>79</v>
      </c>
      <c r="B79" s="21" t="s">
        <v>109</v>
      </c>
      <c r="C79" s="22">
        <v>0.42997685185185186</v>
      </c>
      <c r="D79" s="21">
        <v>275</v>
      </c>
      <c r="E79" s="23" t="s">
        <v>97</v>
      </c>
      <c r="F79" s="23">
        <v>25</v>
      </c>
      <c r="G79" s="23">
        <v>300</v>
      </c>
      <c r="H79" s="25">
        <f>180+41</f>
        <v>221</v>
      </c>
      <c r="I79" s="29">
        <v>26</v>
      </c>
      <c r="J79" s="27">
        <v>0.43038246527777774</v>
      </c>
      <c r="K79" s="28">
        <v>35</v>
      </c>
      <c r="L79" s="30">
        <v>22</v>
      </c>
      <c r="M79" s="30">
        <f t="shared" si="2"/>
        <v>186</v>
      </c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</row>
    <row r="80" spans="1:131" s="21" customFormat="1" hidden="1" x14ac:dyDescent="0.25">
      <c r="A80" s="21" t="s">
        <v>80</v>
      </c>
      <c r="B80" s="21" t="s">
        <v>109</v>
      </c>
      <c r="C80" s="22">
        <v>0.44417824074074069</v>
      </c>
      <c r="D80" s="21">
        <v>276</v>
      </c>
      <c r="E80" s="23" t="s">
        <v>97</v>
      </c>
      <c r="F80" s="23">
        <v>25</v>
      </c>
      <c r="G80" s="23">
        <v>300</v>
      </c>
      <c r="H80" s="25">
        <f>180+42</f>
        <v>222</v>
      </c>
      <c r="I80" s="29">
        <v>33</v>
      </c>
      <c r="J80" s="27">
        <v>0.44463280092592594</v>
      </c>
      <c r="K80" s="28">
        <v>39</v>
      </c>
      <c r="L80" s="30">
        <v>44</v>
      </c>
      <c r="M80" s="30">
        <f t="shared" si="2"/>
        <v>183</v>
      </c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</row>
    <row r="81" spans="1:131" hidden="1" x14ac:dyDescent="0.25">
      <c r="A81" t="s">
        <v>81</v>
      </c>
      <c r="B81" t="s">
        <v>109</v>
      </c>
      <c r="C81" s="12">
        <v>0.47040509259259261</v>
      </c>
      <c r="D81">
        <v>278</v>
      </c>
      <c r="E81" s="1" t="s">
        <v>98</v>
      </c>
      <c r="F81" s="1">
        <v>37.5</v>
      </c>
      <c r="G81" s="1">
        <v>300</v>
      </c>
      <c r="H81" s="5">
        <f>300+53</f>
        <v>353</v>
      </c>
      <c r="I81" s="4">
        <v>173</v>
      </c>
      <c r="J81" s="15">
        <v>0.47243645833333336</v>
      </c>
      <c r="K81" s="19">
        <v>176</v>
      </c>
      <c r="L81" s="30">
        <v>0</v>
      </c>
      <c r="M81" s="30">
        <f t="shared" si="2"/>
        <v>177</v>
      </c>
    </row>
    <row r="82" spans="1:131" s="21" customFormat="1" hidden="1" x14ac:dyDescent="0.25">
      <c r="A82" s="21" t="s">
        <v>82</v>
      </c>
      <c r="B82" s="21" t="s">
        <v>109</v>
      </c>
      <c r="C82" s="22">
        <v>0.48260416666666667</v>
      </c>
      <c r="D82" s="21">
        <v>279</v>
      </c>
      <c r="E82" s="23" t="s">
        <v>98</v>
      </c>
      <c r="F82" s="23">
        <v>37.5</v>
      </c>
      <c r="G82" s="23">
        <v>300</v>
      </c>
      <c r="H82" s="25">
        <f>120+45</f>
        <v>165</v>
      </c>
      <c r="I82" s="29">
        <v>25</v>
      </c>
      <c r="J82" s="27">
        <v>0.48298858796296296</v>
      </c>
      <c r="K82" s="28">
        <v>33</v>
      </c>
      <c r="L82" s="30">
        <v>44</v>
      </c>
      <c r="M82" s="30">
        <f t="shared" si="2"/>
        <v>132</v>
      </c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</row>
    <row r="83" spans="1:131" s="21" customFormat="1" hidden="1" x14ac:dyDescent="0.25">
      <c r="A83" s="21" t="s">
        <v>83</v>
      </c>
      <c r="B83" s="21" t="s">
        <v>109</v>
      </c>
      <c r="C83" s="22">
        <v>0.49376157407407412</v>
      </c>
      <c r="D83" s="21">
        <v>280</v>
      </c>
      <c r="E83" s="23" t="s">
        <v>98</v>
      </c>
      <c r="F83" s="23">
        <v>37.5</v>
      </c>
      <c r="G83" s="23">
        <v>300</v>
      </c>
      <c r="H83" s="25">
        <f>184</f>
        <v>184</v>
      </c>
      <c r="I83" s="29">
        <v>27</v>
      </c>
      <c r="J83" s="27">
        <v>0.49414945601851851</v>
      </c>
      <c r="K83" s="28">
        <v>34</v>
      </c>
      <c r="L83" s="30">
        <v>11</v>
      </c>
      <c r="M83" s="30">
        <f t="shared" si="2"/>
        <v>150</v>
      </c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</row>
    <row r="84" spans="1:131" hidden="1" x14ac:dyDescent="0.25">
      <c r="A84" t="s">
        <v>84</v>
      </c>
      <c r="B84" t="s">
        <v>109</v>
      </c>
      <c r="C84" s="12">
        <v>0.50438657407407406</v>
      </c>
      <c r="D84">
        <v>281</v>
      </c>
      <c r="E84" s="1" t="s">
        <v>98</v>
      </c>
      <c r="F84" s="1">
        <v>37.5</v>
      </c>
      <c r="G84" s="1">
        <v>300</v>
      </c>
      <c r="H84" s="5">
        <f>180+14</f>
        <v>194</v>
      </c>
      <c r="I84" s="4">
        <v>31</v>
      </c>
      <c r="J84" s="15">
        <v>0.50480996527777777</v>
      </c>
      <c r="K84" s="19">
        <v>37</v>
      </c>
      <c r="L84" s="30">
        <v>0</v>
      </c>
      <c r="M84" s="30">
        <f t="shared" si="2"/>
        <v>157</v>
      </c>
    </row>
    <row r="85" spans="1:131" hidden="1" x14ac:dyDescent="0.25">
      <c r="A85" t="s">
        <v>85</v>
      </c>
      <c r="B85" t="s">
        <v>109</v>
      </c>
      <c r="C85" s="12">
        <v>0.54851851851851852</v>
      </c>
      <c r="D85">
        <v>282</v>
      </c>
      <c r="E85" s="1" t="s">
        <v>98</v>
      </c>
      <c r="F85" s="1">
        <v>37.5</v>
      </c>
      <c r="G85" s="1">
        <v>300</v>
      </c>
      <c r="H85" s="5">
        <f>180+32</f>
        <v>212</v>
      </c>
      <c r="I85" s="4">
        <v>56</v>
      </c>
      <c r="J85" s="15">
        <v>0.54920954861111115</v>
      </c>
      <c r="K85" s="19">
        <v>60</v>
      </c>
      <c r="L85" s="30">
        <v>0</v>
      </c>
      <c r="M85" s="30">
        <f t="shared" si="2"/>
        <v>152</v>
      </c>
    </row>
    <row r="86" spans="1:131" s="21" customFormat="1" hidden="1" x14ac:dyDescent="0.25">
      <c r="A86" s="21" t="s">
        <v>86</v>
      </c>
      <c r="B86" s="21" t="s">
        <v>109</v>
      </c>
      <c r="C86" s="22">
        <v>0.55932870370370369</v>
      </c>
      <c r="D86" s="21">
        <v>283</v>
      </c>
      <c r="E86" s="23" t="s">
        <v>98</v>
      </c>
      <c r="F86" s="23">
        <v>37.5</v>
      </c>
      <c r="G86" s="23">
        <v>300</v>
      </c>
      <c r="H86" s="25">
        <f>120+44</f>
        <v>164</v>
      </c>
      <c r="I86" s="29">
        <v>22</v>
      </c>
      <c r="J86" s="27">
        <v>0.55967913194444441</v>
      </c>
      <c r="K86" s="28">
        <v>30</v>
      </c>
      <c r="L86" s="30">
        <v>44</v>
      </c>
      <c r="M86" s="30">
        <f t="shared" si="2"/>
        <v>134</v>
      </c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</row>
    <row r="87" spans="1:131" s="21" customFormat="1" hidden="1" x14ac:dyDescent="0.25">
      <c r="A87" s="21" t="s">
        <v>87</v>
      </c>
      <c r="B87" s="21" t="s">
        <v>109</v>
      </c>
      <c r="C87" s="22">
        <v>0.56967592592592597</v>
      </c>
      <c r="D87" s="21">
        <v>284</v>
      </c>
      <c r="E87" s="23" t="s">
        <v>98</v>
      </c>
      <c r="F87" s="23">
        <v>37.5</v>
      </c>
      <c r="G87" s="23">
        <v>300</v>
      </c>
      <c r="H87" s="25">
        <f>180+22</f>
        <v>202</v>
      </c>
      <c r="I87" s="29">
        <v>31</v>
      </c>
      <c r="J87" s="27">
        <v>0.57014604166666671</v>
      </c>
      <c r="K87" s="28">
        <v>41</v>
      </c>
      <c r="L87" s="30">
        <v>11</v>
      </c>
      <c r="M87" s="30">
        <f t="shared" si="2"/>
        <v>161</v>
      </c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</row>
    <row r="88" spans="1:131" s="21" customFormat="1" hidden="1" x14ac:dyDescent="0.25">
      <c r="A88" s="21" t="s">
        <v>88</v>
      </c>
      <c r="B88" s="21" t="s">
        <v>109</v>
      </c>
      <c r="C88" s="22">
        <v>0.58210648148148147</v>
      </c>
      <c r="D88" s="21">
        <v>285</v>
      </c>
      <c r="E88" s="23" t="s">
        <v>98</v>
      </c>
      <c r="F88" s="23">
        <v>37.5</v>
      </c>
      <c r="G88" s="23">
        <v>300</v>
      </c>
      <c r="H88" s="25">
        <f>180+28</f>
        <v>208</v>
      </c>
      <c r="I88" s="29">
        <v>48</v>
      </c>
      <c r="J88" s="27">
        <v>0.58279137731481478</v>
      </c>
      <c r="K88" s="28">
        <v>59</v>
      </c>
      <c r="L88" s="30">
        <v>11</v>
      </c>
      <c r="M88" s="30">
        <f t="shared" si="2"/>
        <v>149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</row>
    <row r="89" spans="1:131" s="21" customFormat="1" hidden="1" x14ac:dyDescent="0.25">
      <c r="A89" s="21" t="s">
        <v>89</v>
      </c>
      <c r="B89" s="21" t="s">
        <v>109</v>
      </c>
      <c r="C89" s="22">
        <v>0.59373842592592596</v>
      </c>
      <c r="D89" s="21">
        <v>286</v>
      </c>
      <c r="E89" s="23" t="s">
        <v>98</v>
      </c>
      <c r="F89" s="23">
        <v>37.5</v>
      </c>
      <c r="G89" s="23">
        <v>300</v>
      </c>
      <c r="H89" s="25">
        <f>120+58</f>
        <v>178</v>
      </c>
      <c r="I89" s="29">
        <v>18</v>
      </c>
      <c r="J89" s="27">
        <v>0.59399434027777775</v>
      </c>
      <c r="K89" s="28">
        <v>22</v>
      </c>
      <c r="L89" s="30">
        <v>44</v>
      </c>
      <c r="M89" s="30">
        <f t="shared" si="2"/>
        <v>156</v>
      </c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</row>
    <row r="90" spans="1:131" s="21" customFormat="1" hidden="1" x14ac:dyDescent="0.25">
      <c r="A90" s="21" t="s">
        <v>90</v>
      </c>
      <c r="B90" s="21" t="s">
        <v>109</v>
      </c>
      <c r="C90" s="22">
        <v>0.60578703703703707</v>
      </c>
      <c r="D90" s="21">
        <v>287</v>
      </c>
      <c r="E90" s="23" t="s">
        <v>98</v>
      </c>
      <c r="F90" s="23">
        <v>37.5</v>
      </c>
      <c r="G90" s="23">
        <v>300</v>
      </c>
      <c r="H90" s="25">
        <f>180+18</f>
        <v>198</v>
      </c>
      <c r="I90" s="29">
        <v>43</v>
      </c>
      <c r="J90" s="27">
        <v>0.60634096064814813</v>
      </c>
      <c r="K90" s="28">
        <v>48</v>
      </c>
      <c r="L90" s="30">
        <v>11</v>
      </c>
      <c r="M90" s="30">
        <f t="shared" si="2"/>
        <v>150</v>
      </c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</row>
    <row r="91" spans="1:131" s="21" customFormat="1" hidden="1" x14ac:dyDescent="0.25">
      <c r="A91" s="21" t="s">
        <v>91</v>
      </c>
      <c r="B91" s="21" t="s">
        <v>109</v>
      </c>
      <c r="C91" s="22">
        <v>0.61637731481481484</v>
      </c>
      <c r="D91" s="21">
        <v>288</v>
      </c>
      <c r="E91" s="23" t="s">
        <v>98</v>
      </c>
      <c r="F91" s="23">
        <v>37.5</v>
      </c>
      <c r="G91" s="23">
        <v>300</v>
      </c>
      <c r="H91" s="25">
        <f>180+19</f>
        <v>199</v>
      </c>
      <c r="I91" s="29">
        <v>29</v>
      </c>
      <c r="J91" s="27">
        <v>0.61685570601851858</v>
      </c>
      <c r="K91" s="28">
        <v>41</v>
      </c>
      <c r="L91" s="30">
        <v>44</v>
      </c>
      <c r="M91" s="30">
        <f t="shared" si="2"/>
        <v>158</v>
      </c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</row>
    <row r="92" spans="1:131" s="21" customFormat="1" hidden="1" x14ac:dyDescent="0.25">
      <c r="A92" s="21" t="s">
        <v>92</v>
      </c>
      <c r="B92" s="21" t="s">
        <v>109</v>
      </c>
      <c r="C92" s="22">
        <v>0.62837962962962968</v>
      </c>
      <c r="D92" s="21">
        <v>289</v>
      </c>
      <c r="E92" s="23" t="s">
        <v>97</v>
      </c>
      <c r="F92" s="23">
        <v>25</v>
      </c>
      <c r="G92" s="23">
        <v>300</v>
      </c>
      <c r="H92" s="25">
        <f>241</f>
        <v>241</v>
      </c>
      <c r="I92" s="29">
        <v>42</v>
      </c>
      <c r="J92" s="27">
        <v>0.62915989583333332</v>
      </c>
      <c r="K92" s="28">
        <v>53</v>
      </c>
      <c r="L92" s="30">
        <v>11</v>
      </c>
      <c r="M92" s="30">
        <f t="shared" si="2"/>
        <v>188</v>
      </c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</row>
    <row r="93" spans="1:131" s="21" customFormat="1" hidden="1" x14ac:dyDescent="0.25">
      <c r="A93" s="21" t="s">
        <v>93</v>
      </c>
      <c r="B93" s="21" t="s">
        <v>109</v>
      </c>
      <c r="C93" s="22">
        <v>0.63972222222222219</v>
      </c>
      <c r="D93" s="21">
        <v>290</v>
      </c>
      <c r="E93" s="23" t="s">
        <v>97</v>
      </c>
      <c r="F93" s="23">
        <v>25</v>
      </c>
      <c r="G93" s="23">
        <v>300</v>
      </c>
      <c r="H93" s="25">
        <f>180+35</f>
        <v>215</v>
      </c>
      <c r="I93" s="29">
        <v>18</v>
      </c>
      <c r="J93" s="27">
        <v>0.64006281249999997</v>
      </c>
      <c r="K93" s="28">
        <v>29</v>
      </c>
      <c r="L93" s="30">
        <v>44</v>
      </c>
      <c r="M93" s="30">
        <f t="shared" si="2"/>
        <v>186</v>
      </c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</row>
  </sheetData>
  <autoFilter ref="A1:M93" xr:uid="{AE792F45-AF1C-4284-BC4B-1A72746EC0A9}">
    <filterColumn colId="4">
      <filters>
        <filter val="pe"/>
      </filters>
    </filterColumn>
    <filterColumn colId="5">
      <filters>
        <filter val="25"/>
      </filters>
    </filterColumn>
  </autoFilter>
  <sortState xmlns:xlrd2="http://schemas.microsoft.com/office/spreadsheetml/2017/richdata2" ref="A1:EA93">
    <sortCondition ref="D1:D9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2022-09-23T19:19:47Z</dcterms:created>
  <dcterms:modified xsi:type="dcterms:W3CDTF">2023-09-06T20:38:36Z</dcterms:modified>
</cp:coreProperties>
</file>