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6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yfang\Desktop\Tecate\Data\"/>
    </mc:Choice>
  </mc:AlternateContent>
  <xr:revisionPtr revIDLastSave="0" documentId="13_ncr:1_{799EE1AB-ACAD-4B2D-87EA-C68960557753}" xr6:coauthVersionLast="45" xr6:coauthVersionMax="45" xr10:uidLastSave="{00000000-0000-0000-0000-000000000000}"/>
  <bookViews>
    <workbookView xWindow="-96" yWindow="-96" windowWidth="23232" windowHeight="12552" tabRatio="564" activeTab="4" xr2:uid="{00000000-000D-0000-FFFF-FFFF00000000}"/>
  </bookViews>
  <sheets>
    <sheet name="data for JMP" sheetId="4" r:id="rId1"/>
    <sheet name="Survival by health" sheetId="1" r:id="rId2"/>
    <sheet name="Height and Branches" sheetId="2" r:id="rId3"/>
    <sheet name="Clipped data" sheetId="3" r:id="rId4"/>
    <sheet name="2011-2019" sheetId="5" r:id="rId5"/>
    <sheet name="Summary2011-2017" sheetId="6" r:id="rId6"/>
    <sheet name="Height" sheetId="7" r:id="rId7"/>
    <sheet name="Height vs % shrub Cover" sheetId="8" r:id="rId8"/>
  </sheets>
  <externalReferences>
    <externalReference r:id="rId9"/>
  </externalReferences>
  <definedNames>
    <definedName name="_xlnm._FilterDatabase" localSheetId="4" hidden="1">'2011-2019'!$A$1:$CF$1</definedName>
    <definedName name="_xlnm._FilterDatabase" localSheetId="0" hidden="1">'data for JMP'!$A$1:$AN$418</definedName>
    <definedName name="_xlnm._FilterDatabase" localSheetId="7" hidden="1">'Height vs % shrub Cover'!$A$1:$S$418</definedName>
    <definedName name="Health">[1]List!$A$1:$A$7</definedName>
  </definedNames>
  <calcPr calcId="191029"/>
  <pivotCaches>
    <pivotCache cacheId="17" r:id="rId10"/>
    <pivotCache cacheId="32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M7" i="6" l="1"/>
  <c r="BN7" i="6"/>
  <c r="BO7" i="6"/>
  <c r="BP7" i="6"/>
  <c r="BQ7" i="6"/>
  <c r="BR7" i="6"/>
  <c r="BS7" i="6"/>
  <c r="BT7" i="6"/>
  <c r="BM8" i="6"/>
  <c r="BN8" i="6"/>
  <c r="BO8" i="6"/>
  <c r="BP8" i="6"/>
  <c r="BQ8" i="6"/>
  <c r="BR8" i="6"/>
  <c r="BS8" i="6"/>
  <c r="BT8" i="6"/>
  <c r="BL7" i="6"/>
  <c r="BL8" i="6"/>
  <c r="BK8" i="6"/>
  <c r="BK7" i="6"/>
  <c r="BK4" i="6"/>
  <c r="U2" i="5" l="1"/>
  <c r="U418" i="5"/>
  <c r="U417" i="5"/>
  <c r="U416" i="5"/>
  <c r="U415" i="5"/>
  <c r="U414" i="5"/>
  <c r="U413" i="5"/>
  <c r="U412" i="5"/>
  <c r="U411" i="5"/>
  <c r="U410" i="5"/>
  <c r="U409" i="5"/>
  <c r="U408" i="5"/>
  <c r="U407" i="5"/>
  <c r="U406" i="5"/>
  <c r="U405" i="5"/>
  <c r="U404" i="5"/>
  <c r="U403" i="5"/>
  <c r="U402" i="5"/>
  <c r="U401" i="5"/>
  <c r="U400" i="5"/>
  <c r="U399" i="5"/>
  <c r="U398" i="5"/>
  <c r="U397" i="5"/>
  <c r="U396" i="5"/>
  <c r="U395" i="5"/>
  <c r="U394" i="5"/>
  <c r="U393" i="5"/>
  <c r="U392" i="5"/>
  <c r="U391" i="5"/>
  <c r="U390" i="5"/>
  <c r="U389" i="5"/>
  <c r="U388" i="5"/>
  <c r="U387" i="5"/>
  <c r="U386" i="5"/>
  <c r="U385" i="5"/>
  <c r="U384" i="5"/>
  <c r="U383" i="5"/>
  <c r="U382" i="5"/>
  <c r="U381" i="5"/>
  <c r="U380" i="5"/>
  <c r="U379" i="5"/>
  <c r="U378" i="5"/>
  <c r="U377" i="5"/>
  <c r="U376" i="5"/>
  <c r="U375" i="5"/>
  <c r="U374" i="5"/>
  <c r="U373" i="5"/>
  <c r="U372" i="5"/>
  <c r="U371" i="5"/>
  <c r="U370" i="5"/>
  <c r="U369" i="5"/>
  <c r="U368" i="5"/>
  <c r="U367" i="5"/>
  <c r="U366" i="5"/>
  <c r="U365" i="5"/>
  <c r="U364" i="5"/>
  <c r="U363" i="5"/>
  <c r="U362" i="5"/>
  <c r="U361" i="5"/>
  <c r="U360" i="5"/>
  <c r="U359" i="5"/>
  <c r="U358" i="5"/>
  <c r="U357" i="5"/>
  <c r="U356" i="5"/>
  <c r="U355" i="5"/>
  <c r="U354" i="5"/>
  <c r="U353" i="5"/>
  <c r="U352" i="5"/>
  <c r="U351" i="5"/>
  <c r="U350" i="5"/>
  <c r="U349" i="5"/>
  <c r="U348" i="5"/>
  <c r="U347" i="5"/>
  <c r="U346" i="5"/>
  <c r="U345" i="5"/>
  <c r="U344" i="5"/>
  <c r="U343" i="5"/>
  <c r="U342" i="5"/>
  <c r="U341" i="5"/>
  <c r="U340" i="5"/>
  <c r="U339" i="5"/>
  <c r="U338" i="5"/>
  <c r="U337" i="5"/>
  <c r="U336" i="5"/>
  <c r="U335" i="5"/>
  <c r="U334" i="5"/>
  <c r="U333" i="5"/>
  <c r="U332" i="5"/>
  <c r="U331" i="5"/>
  <c r="U330" i="5"/>
  <c r="U329" i="5"/>
  <c r="U328" i="5"/>
  <c r="U327" i="5"/>
  <c r="U326" i="5"/>
  <c r="U325" i="5"/>
  <c r="U324" i="5"/>
  <c r="U323" i="5"/>
  <c r="U322" i="5"/>
  <c r="U321" i="5"/>
  <c r="U320" i="5"/>
  <c r="U319" i="5"/>
  <c r="U318" i="5"/>
  <c r="U317" i="5"/>
  <c r="U316" i="5"/>
  <c r="U315" i="5"/>
  <c r="U314" i="5"/>
  <c r="U313" i="5"/>
  <c r="U312" i="5"/>
  <c r="U311" i="5"/>
  <c r="U310" i="5"/>
  <c r="U309" i="5"/>
  <c r="U308" i="5"/>
  <c r="U307" i="5"/>
  <c r="U306" i="5"/>
  <c r="U305" i="5"/>
  <c r="U304" i="5"/>
  <c r="U303" i="5"/>
  <c r="U302" i="5"/>
  <c r="U301" i="5"/>
  <c r="U300" i="5"/>
  <c r="U299" i="5"/>
  <c r="U298" i="5"/>
  <c r="U297" i="5"/>
  <c r="U296" i="5"/>
  <c r="U295" i="5"/>
  <c r="U294" i="5"/>
  <c r="U293" i="5"/>
  <c r="U292" i="5"/>
  <c r="U291" i="5"/>
  <c r="U290" i="5"/>
  <c r="U289" i="5"/>
  <c r="U288" i="5"/>
  <c r="U287" i="5"/>
  <c r="U286" i="5"/>
  <c r="U285" i="5"/>
  <c r="U284" i="5"/>
  <c r="U283" i="5"/>
  <c r="U282" i="5"/>
  <c r="U281" i="5"/>
  <c r="U280" i="5"/>
  <c r="U279" i="5"/>
  <c r="U278" i="5"/>
  <c r="U277" i="5"/>
  <c r="U276" i="5"/>
  <c r="U275" i="5"/>
  <c r="U274" i="5"/>
  <c r="U273" i="5"/>
  <c r="U272" i="5"/>
  <c r="U271" i="5"/>
  <c r="U270" i="5"/>
  <c r="U269" i="5"/>
  <c r="U268" i="5"/>
  <c r="U267" i="5"/>
  <c r="U266" i="5"/>
  <c r="U265" i="5"/>
  <c r="U264" i="5"/>
  <c r="U263" i="5"/>
  <c r="U262" i="5"/>
  <c r="U261" i="5"/>
  <c r="U260" i="5"/>
  <c r="U259" i="5"/>
  <c r="U258" i="5"/>
  <c r="U257" i="5"/>
  <c r="U256" i="5"/>
  <c r="U255" i="5"/>
  <c r="U254" i="5"/>
  <c r="U253" i="5"/>
  <c r="U252" i="5"/>
  <c r="U251" i="5"/>
  <c r="U250" i="5"/>
  <c r="U249" i="5"/>
  <c r="U248" i="5"/>
  <c r="U247" i="5"/>
  <c r="U246" i="5"/>
  <c r="U245" i="5"/>
  <c r="U244" i="5"/>
  <c r="U243" i="5"/>
  <c r="U242" i="5"/>
  <c r="U241" i="5"/>
  <c r="U240" i="5"/>
  <c r="U239" i="5"/>
  <c r="U238" i="5"/>
  <c r="U237" i="5"/>
  <c r="U236" i="5"/>
  <c r="U235" i="5"/>
  <c r="U234" i="5"/>
  <c r="U233" i="5"/>
  <c r="U232" i="5"/>
  <c r="U231" i="5"/>
  <c r="U230" i="5"/>
  <c r="U229" i="5"/>
  <c r="U228" i="5"/>
  <c r="U227" i="5"/>
  <c r="U226" i="5"/>
  <c r="U225" i="5"/>
  <c r="U224" i="5"/>
  <c r="U223" i="5"/>
  <c r="U222" i="5"/>
  <c r="U221" i="5"/>
  <c r="U220" i="5"/>
  <c r="U219" i="5"/>
  <c r="U218" i="5"/>
  <c r="U217" i="5"/>
  <c r="U216" i="5"/>
  <c r="U215" i="5"/>
  <c r="U214" i="5"/>
  <c r="U213" i="5"/>
  <c r="U212" i="5"/>
  <c r="U211" i="5"/>
  <c r="U210" i="5"/>
  <c r="U209" i="5"/>
  <c r="U208" i="5"/>
  <c r="U207" i="5"/>
  <c r="U206" i="5"/>
  <c r="U205" i="5"/>
  <c r="U204" i="5"/>
  <c r="U203" i="5"/>
  <c r="U202" i="5"/>
  <c r="U201" i="5"/>
  <c r="U200" i="5"/>
  <c r="U199" i="5"/>
  <c r="U198" i="5"/>
  <c r="U197" i="5"/>
  <c r="U196" i="5"/>
  <c r="U195" i="5"/>
  <c r="U194" i="5"/>
  <c r="U193" i="5"/>
  <c r="U192" i="5"/>
  <c r="U191" i="5"/>
  <c r="U190" i="5"/>
  <c r="U189" i="5"/>
  <c r="U188" i="5"/>
  <c r="U187" i="5"/>
  <c r="U186" i="5"/>
  <c r="U185" i="5"/>
  <c r="U184" i="5"/>
  <c r="U183" i="5"/>
  <c r="U182" i="5"/>
  <c r="U181" i="5"/>
  <c r="U180" i="5"/>
  <c r="U179" i="5"/>
  <c r="U178" i="5"/>
  <c r="U177" i="5"/>
  <c r="U176" i="5"/>
  <c r="U175" i="5"/>
  <c r="U174" i="5"/>
  <c r="U173" i="5"/>
  <c r="U172" i="5"/>
  <c r="U171" i="5"/>
  <c r="U170" i="5"/>
  <c r="U169" i="5"/>
  <c r="U168" i="5"/>
  <c r="U167" i="5"/>
  <c r="U166" i="5"/>
  <c r="U165" i="5"/>
  <c r="U164" i="5"/>
  <c r="U163" i="5"/>
  <c r="U162" i="5"/>
  <c r="U161" i="5"/>
  <c r="U160" i="5"/>
  <c r="U159" i="5"/>
  <c r="U158" i="5"/>
  <c r="U157" i="5"/>
  <c r="U156" i="5"/>
  <c r="U155" i="5"/>
  <c r="U154" i="5"/>
  <c r="U153" i="5"/>
  <c r="U152" i="5"/>
  <c r="U151" i="5"/>
  <c r="U150" i="5"/>
  <c r="U149" i="5"/>
  <c r="U148" i="5"/>
  <c r="U147" i="5"/>
  <c r="U146" i="5"/>
  <c r="U145" i="5"/>
  <c r="U144" i="5"/>
  <c r="U143" i="5"/>
  <c r="U142" i="5"/>
  <c r="U141" i="5"/>
  <c r="U140" i="5"/>
  <c r="U139" i="5"/>
  <c r="U138" i="5"/>
  <c r="U137" i="5"/>
  <c r="U136" i="5"/>
  <c r="U135" i="5"/>
  <c r="U134" i="5"/>
  <c r="U133" i="5"/>
  <c r="U132" i="5"/>
  <c r="U131" i="5"/>
  <c r="U130" i="5"/>
  <c r="U129" i="5"/>
  <c r="U128" i="5"/>
  <c r="U127" i="5"/>
  <c r="U126" i="5"/>
  <c r="U125" i="5"/>
  <c r="U124" i="5"/>
  <c r="U123" i="5"/>
  <c r="U122" i="5"/>
  <c r="U121" i="5"/>
  <c r="U120" i="5"/>
  <c r="U119" i="5"/>
  <c r="U118" i="5"/>
  <c r="U117" i="5"/>
  <c r="U116" i="5"/>
  <c r="U115" i="5"/>
  <c r="U114" i="5"/>
  <c r="U113" i="5"/>
  <c r="U112" i="5"/>
  <c r="U111" i="5"/>
  <c r="U110" i="5"/>
  <c r="U109" i="5"/>
  <c r="U108" i="5"/>
  <c r="U107" i="5"/>
  <c r="U106" i="5"/>
  <c r="U105" i="5"/>
  <c r="U104" i="5"/>
  <c r="U103" i="5"/>
  <c r="U102" i="5"/>
  <c r="U101" i="5"/>
  <c r="U100" i="5"/>
  <c r="U99" i="5"/>
  <c r="U98" i="5"/>
  <c r="U97" i="5"/>
  <c r="U96" i="5"/>
  <c r="U95" i="5"/>
  <c r="U94" i="5"/>
  <c r="U93" i="5"/>
  <c r="U92" i="5"/>
  <c r="U91" i="5"/>
  <c r="U90" i="5"/>
  <c r="U89" i="5"/>
  <c r="U88" i="5"/>
  <c r="U87" i="5"/>
  <c r="U86" i="5"/>
  <c r="U85" i="5"/>
  <c r="U84" i="5"/>
  <c r="U83" i="5"/>
  <c r="U82" i="5"/>
  <c r="U81" i="5"/>
  <c r="U80" i="5"/>
  <c r="U79" i="5"/>
  <c r="U78" i="5"/>
  <c r="U77" i="5"/>
  <c r="U76" i="5"/>
  <c r="U75" i="5"/>
  <c r="U74" i="5"/>
  <c r="U73" i="5"/>
  <c r="U72" i="5"/>
  <c r="U71" i="5"/>
  <c r="U70" i="5"/>
  <c r="U69" i="5"/>
  <c r="U68" i="5"/>
  <c r="U67" i="5"/>
  <c r="U66" i="5"/>
  <c r="U65" i="5"/>
  <c r="U64" i="5"/>
  <c r="U63" i="5"/>
  <c r="U62" i="5"/>
  <c r="U61" i="5"/>
  <c r="U60" i="5"/>
  <c r="U59" i="5"/>
  <c r="U58" i="5"/>
  <c r="U57" i="5"/>
  <c r="U56" i="5"/>
  <c r="U55" i="5"/>
  <c r="U54" i="5"/>
  <c r="U53" i="5"/>
  <c r="U52" i="5"/>
  <c r="U51" i="5"/>
  <c r="U50" i="5"/>
  <c r="U49" i="5"/>
  <c r="U48" i="5"/>
  <c r="U47" i="5"/>
  <c r="U46" i="5"/>
  <c r="U45" i="5"/>
  <c r="U44" i="5"/>
  <c r="U43" i="5"/>
  <c r="U42" i="5"/>
  <c r="U41" i="5"/>
  <c r="U40" i="5"/>
  <c r="U39" i="5"/>
  <c r="U38" i="5"/>
  <c r="U37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U11" i="5"/>
  <c r="U10" i="5"/>
  <c r="U9" i="5"/>
  <c r="U8" i="5"/>
  <c r="U7" i="5"/>
  <c r="U6" i="5"/>
  <c r="U5" i="5"/>
  <c r="U4" i="5"/>
  <c r="U3" i="5"/>
  <c r="S7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2" i="5"/>
  <c r="S2" i="5"/>
  <c r="S3" i="5"/>
  <c r="S4" i="5"/>
  <c r="S5" i="5"/>
  <c r="S6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AL6" i="6"/>
  <c r="AM6" i="6"/>
  <c r="AN6" i="6"/>
  <c r="AO6" i="6"/>
  <c r="AP6" i="6"/>
  <c r="AQ6" i="6"/>
  <c r="AK6" i="6"/>
  <c r="BB419" i="5"/>
  <c r="AZ419" i="5"/>
  <c r="G87" i="6"/>
  <c r="F87" i="6"/>
  <c r="E87" i="6"/>
  <c r="D87" i="6"/>
  <c r="C87" i="6"/>
  <c r="B87" i="6"/>
  <c r="A87" i="6"/>
  <c r="AI83" i="6"/>
  <c r="AH83" i="6"/>
  <c r="AG83" i="6"/>
  <c r="AF83" i="6"/>
  <c r="AE83" i="6"/>
  <c r="AD83" i="6"/>
  <c r="AC83" i="6"/>
  <c r="G83" i="6"/>
  <c r="F83" i="6"/>
  <c r="E83" i="6"/>
  <c r="D83" i="6"/>
  <c r="C83" i="6"/>
  <c r="B83" i="6"/>
  <c r="A83" i="6"/>
  <c r="AI82" i="6"/>
  <c r="AH82" i="6"/>
  <c r="AG82" i="6"/>
  <c r="AF82" i="6"/>
  <c r="AE82" i="6"/>
  <c r="AD82" i="6"/>
  <c r="AC82" i="6"/>
  <c r="G77" i="6"/>
  <c r="F77" i="6"/>
  <c r="E77" i="6"/>
  <c r="D77" i="6"/>
  <c r="C77" i="6"/>
  <c r="B77" i="6"/>
  <c r="A77" i="6"/>
  <c r="G73" i="6"/>
  <c r="F73" i="6"/>
  <c r="E73" i="6"/>
  <c r="D73" i="6"/>
  <c r="C73" i="6"/>
  <c r="B73" i="6"/>
  <c r="A73" i="6"/>
  <c r="AG68" i="6"/>
  <c r="AF68" i="6"/>
  <c r="AE68" i="6"/>
  <c r="AD68" i="6"/>
  <c r="AC68" i="6"/>
  <c r="AG67" i="6"/>
  <c r="AF67" i="6"/>
  <c r="AE67" i="6"/>
  <c r="AD67" i="6"/>
  <c r="AC67" i="6"/>
  <c r="AH47" i="6"/>
  <c r="AG47" i="6"/>
  <c r="AF47" i="6"/>
  <c r="AE47" i="6"/>
  <c r="AD47" i="6"/>
  <c r="AC47" i="6"/>
  <c r="AB47" i="6"/>
  <c r="AH46" i="6"/>
  <c r="AG46" i="6"/>
  <c r="AF46" i="6"/>
  <c r="AE46" i="6"/>
  <c r="AD46" i="6"/>
  <c r="AC46" i="6"/>
  <c r="AB46" i="6"/>
  <c r="N22" i="6"/>
  <c r="S18" i="6"/>
  <c r="R18" i="6"/>
  <c r="Q18" i="6"/>
  <c r="P18" i="6"/>
  <c r="O18" i="6"/>
  <c r="N18" i="6"/>
  <c r="S17" i="6"/>
  <c r="R17" i="6"/>
  <c r="Q17" i="6"/>
  <c r="P17" i="6"/>
  <c r="O17" i="6"/>
  <c r="N17" i="6"/>
  <c r="S16" i="6"/>
  <c r="Q16" i="6"/>
  <c r="P16" i="6"/>
  <c r="O16" i="6"/>
  <c r="N16" i="6"/>
  <c r="S15" i="6"/>
  <c r="R15" i="6"/>
  <c r="Q15" i="6"/>
  <c r="P15" i="6"/>
  <c r="O15" i="6"/>
  <c r="N15" i="6"/>
  <c r="Y8" i="6"/>
  <c r="X8" i="6"/>
  <c r="W8" i="6"/>
  <c r="V8" i="6"/>
  <c r="V7" i="6"/>
  <c r="X6" i="6"/>
  <c r="W6" i="6"/>
  <c r="V6" i="6"/>
  <c r="AQ5" i="6"/>
  <c r="AP5" i="6"/>
  <c r="AO5" i="6"/>
  <c r="AN5" i="6"/>
  <c r="AM5" i="6"/>
  <c r="AL5" i="6"/>
  <c r="AK5" i="6"/>
  <c r="Y5" i="6"/>
  <c r="W5" i="6"/>
  <c r="AQ4" i="6"/>
  <c r="AP4" i="6"/>
  <c r="AO4" i="6"/>
  <c r="AN4" i="6"/>
  <c r="AM4" i="6"/>
  <c r="AL4" i="6"/>
  <c r="AK4" i="6"/>
  <c r="Y4" i="6"/>
  <c r="X4" i="6"/>
  <c r="AQ3" i="6"/>
  <c r="AP3" i="6"/>
  <c r="AO3" i="6"/>
  <c r="AN3" i="6"/>
  <c r="AM3" i="6"/>
  <c r="AL3" i="6"/>
  <c r="AK3" i="6"/>
  <c r="O3" i="6"/>
  <c r="N3" i="6"/>
  <c r="AK418" i="5"/>
  <c r="AJ418" i="5"/>
  <c r="AC418" i="5"/>
  <c r="AB418" i="5"/>
  <c r="Y418" i="5"/>
  <c r="W418" i="5"/>
  <c r="R418" i="5"/>
  <c r="Q418" i="5"/>
  <c r="P418" i="5"/>
  <c r="W417" i="5"/>
  <c r="R417" i="5"/>
  <c r="Q417" i="5"/>
  <c r="P417" i="5"/>
  <c r="AK416" i="5"/>
  <c r="AJ416" i="5"/>
  <c r="AG416" i="5"/>
  <c r="AF416" i="5"/>
  <c r="AC416" i="5"/>
  <c r="AB416" i="5"/>
  <c r="Y416" i="5"/>
  <c r="W416" i="5"/>
  <c r="R416" i="5"/>
  <c r="Q416" i="5"/>
  <c r="P416" i="5"/>
  <c r="Y415" i="5"/>
  <c r="W415" i="5"/>
  <c r="R415" i="5"/>
  <c r="Q415" i="5"/>
  <c r="P415" i="5"/>
  <c r="W414" i="5"/>
  <c r="R414" i="5"/>
  <c r="Q414" i="5"/>
  <c r="P414" i="5"/>
  <c r="W413" i="5"/>
  <c r="R413" i="5"/>
  <c r="Q413" i="5"/>
  <c r="P413" i="5"/>
  <c r="W412" i="5"/>
  <c r="R412" i="5"/>
  <c r="Q412" i="5"/>
  <c r="P412" i="5"/>
  <c r="W411" i="5"/>
  <c r="R411" i="5"/>
  <c r="Q411" i="5"/>
  <c r="P411" i="5"/>
  <c r="W410" i="5"/>
  <c r="R410" i="5"/>
  <c r="Q410" i="5"/>
  <c r="P410" i="5"/>
  <c r="AK409" i="5"/>
  <c r="AJ409" i="5"/>
  <c r="AG409" i="5"/>
  <c r="AF409" i="5"/>
  <c r="AC409" i="5"/>
  <c r="AB409" i="5"/>
  <c r="Y409" i="5"/>
  <c r="W409" i="5"/>
  <c r="R409" i="5"/>
  <c r="Q409" i="5"/>
  <c r="P409" i="5"/>
  <c r="AK408" i="5"/>
  <c r="AJ408" i="5"/>
  <c r="AC408" i="5"/>
  <c r="AB408" i="5"/>
  <c r="Y408" i="5"/>
  <c r="W408" i="5"/>
  <c r="R408" i="5"/>
  <c r="Q408" i="5"/>
  <c r="P408" i="5"/>
  <c r="W407" i="5"/>
  <c r="R407" i="5"/>
  <c r="Q407" i="5"/>
  <c r="P407" i="5"/>
  <c r="Y406" i="5"/>
  <c r="W406" i="5"/>
  <c r="R406" i="5"/>
  <c r="Q406" i="5"/>
  <c r="P406" i="5"/>
  <c r="W405" i="5"/>
  <c r="R405" i="5"/>
  <c r="Q405" i="5"/>
  <c r="P405" i="5"/>
  <c r="W404" i="5"/>
  <c r="R404" i="5"/>
  <c r="Q404" i="5"/>
  <c r="P404" i="5"/>
  <c r="Y403" i="5"/>
  <c r="W403" i="5"/>
  <c r="R403" i="5"/>
  <c r="Q403" i="5"/>
  <c r="P403" i="5"/>
  <c r="R402" i="5"/>
  <c r="Q402" i="5"/>
  <c r="P402" i="5"/>
  <c r="Y401" i="5"/>
  <c r="W401" i="5"/>
  <c r="R401" i="5"/>
  <c r="Q401" i="5"/>
  <c r="P401" i="5"/>
  <c r="W400" i="5"/>
  <c r="R400" i="5"/>
  <c r="Q400" i="5"/>
  <c r="P400" i="5"/>
  <c r="R399" i="5"/>
  <c r="Q399" i="5"/>
  <c r="P399" i="5"/>
  <c r="AK398" i="5"/>
  <c r="AJ398" i="5"/>
  <c r="AG398" i="5"/>
  <c r="AF398" i="5"/>
  <c r="AC398" i="5"/>
  <c r="AB398" i="5"/>
  <c r="Y398" i="5"/>
  <c r="W398" i="5"/>
  <c r="R398" i="5"/>
  <c r="Q398" i="5"/>
  <c r="P398" i="5"/>
  <c r="R397" i="5"/>
  <c r="Q397" i="5"/>
  <c r="P397" i="5"/>
  <c r="AK396" i="5"/>
  <c r="AJ396" i="5"/>
  <c r="AG396" i="5"/>
  <c r="AF396" i="5"/>
  <c r="AC396" i="5"/>
  <c r="AB396" i="5"/>
  <c r="Y396" i="5"/>
  <c r="W396" i="5"/>
  <c r="R396" i="5"/>
  <c r="Q396" i="5"/>
  <c r="P396" i="5"/>
  <c r="Y395" i="5"/>
  <c r="W395" i="5"/>
  <c r="R395" i="5"/>
  <c r="Q395" i="5"/>
  <c r="P395" i="5"/>
  <c r="R394" i="5"/>
  <c r="Q394" i="5"/>
  <c r="P394" i="5"/>
  <c r="W393" i="5"/>
  <c r="R393" i="5"/>
  <c r="Q393" i="5"/>
  <c r="P393" i="5"/>
  <c r="AK392" i="5"/>
  <c r="AJ392" i="5"/>
  <c r="AG392" i="5"/>
  <c r="AF392" i="5"/>
  <c r="AC392" i="5"/>
  <c r="AB392" i="5"/>
  <c r="Y392" i="5"/>
  <c r="W392" i="5"/>
  <c r="R392" i="5"/>
  <c r="Q392" i="5"/>
  <c r="P392" i="5"/>
  <c r="W391" i="5"/>
  <c r="R391" i="5"/>
  <c r="Q391" i="5"/>
  <c r="P391" i="5"/>
  <c r="R390" i="5"/>
  <c r="Q390" i="5"/>
  <c r="P390" i="5"/>
  <c r="W389" i="5"/>
  <c r="R389" i="5"/>
  <c r="Q389" i="5"/>
  <c r="P389" i="5"/>
  <c r="W388" i="5"/>
  <c r="R388" i="5"/>
  <c r="Q388" i="5"/>
  <c r="P388" i="5"/>
  <c r="W387" i="5"/>
  <c r="R387" i="5"/>
  <c r="Q387" i="5"/>
  <c r="P387" i="5"/>
  <c r="Y386" i="5"/>
  <c r="W386" i="5"/>
  <c r="R386" i="5"/>
  <c r="Q386" i="5"/>
  <c r="P386" i="5"/>
  <c r="R385" i="5"/>
  <c r="Q385" i="5"/>
  <c r="P385" i="5"/>
  <c r="R384" i="5"/>
  <c r="Q384" i="5"/>
  <c r="P384" i="5"/>
  <c r="R383" i="5"/>
  <c r="Q383" i="5"/>
  <c r="P383" i="5"/>
  <c r="R382" i="5"/>
  <c r="Q382" i="5"/>
  <c r="P382" i="5"/>
  <c r="R381" i="5"/>
  <c r="Q381" i="5"/>
  <c r="P381" i="5"/>
  <c r="W380" i="5"/>
  <c r="R380" i="5"/>
  <c r="Q380" i="5"/>
  <c r="P380" i="5"/>
  <c r="AC379" i="5"/>
  <c r="AB379" i="5"/>
  <c r="Y379" i="5"/>
  <c r="W379" i="5"/>
  <c r="R379" i="5"/>
  <c r="Q379" i="5"/>
  <c r="P379" i="5"/>
  <c r="Y378" i="5"/>
  <c r="W378" i="5"/>
  <c r="R378" i="5"/>
  <c r="Q378" i="5"/>
  <c r="P378" i="5"/>
  <c r="W377" i="5"/>
  <c r="R377" i="5"/>
  <c r="Q377" i="5"/>
  <c r="P377" i="5"/>
  <c r="R376" i="5"/>
  <c r="Q376" i="5"/>
  <c r="P376" i="5"/>
  <c r="AC375" i="5"/>
  <c r="AB375" i="5"/>
  <c r="Y375" i="5"/>
  <c r="W375" i="5"/>
  <c r="R375" i="5"/>
  <c r="Q375" i="5"/>
  <c r="P375" i="5"/>
  <c r="W374" i="5"/>
  <c r="R374" i="5"/>
  <c r="Q374" i="5"/>
  <c r="P374" i="5"/>
  <c r="R373" i="5"/>
  <c r="Q373" i="5"/>
  <c r="P373" i="5"/>
  <c r="AK372" i="5"/>
  <c r="AJ372" i="5"/>
  <c r="AG372" i="5"/>
  <c r="AF372" i="5"/>
  <c r="AC372" i="5"/>
  <c r="AB372" i="5"/>
  <c r="Y372" i="5"/>
  <c r="W372" i="5"/>
  <c r="R372" i="5"/>
  <c r="Q372" i="5"/>
  <c r="P372" i="5"/>
  <c r="AK371" i="5"/>
  <c r="AJ371" i="5"/>
  <c r="AG371" i="5"/>
  <c r="AF371" i="5"/>
  <c r="AC371" i="5"/>
  <c r="AB371" i="5"/>
  <c r="Y371" i="5"/>
  <c r="W371" i="5"/>
  <c r="R371" i="5"/>
  <c r="Q371" i="5"/>
  <c r="P371" i="5"/>
  <c r="AK370" i="5"/>
  <c r="AJ370" i="5"/>
  <c r="AG370" i="5"/>
  <c r="AF370" i="5"/>
  <c r="AC370" i="5"/>
  <c r="AB370" i="5"/>
  <c r="Y370" i="5"/>
  <c r="W370" i="5"/>
  <c r="R370" i="5"/>
  <c r="Q370" i="5"/>
  <c r="P370" i="5"/>
  <c r="R369" i="5"/>
  <c r="Q369" i="5"/>
  <c r="P369" i="5"/>
  <c r="AK368" i="5"/>
  <c r="AJ368" i="5"/>
  <c r="AG368" i="5"/>
  <c r="AF368" i="5"/>
  <c r="AC368" i="5"/>
  <c r="AB368" i="5"/>
  <c r="Y368" i="5"/>
  <c r="W368" i="5"/>
  <c r="R368" i="5"/>
  <c r="Q368" i="5"/>
  <c r="P368" i="5"/>
  <c r="AK367" i="5"/>
  <c r="AJ367" i="5"/>
  <c r="AG367" i="5"/>
  <c r="AF367" i="5"/>
  <c r="AC367" i="5"/>
  <c r="AB367" i="5"/>
  <c r="Y367" i="5"/>
  <c r="W367" i="5"/>
  <c r="R367" i="5"/>
  <c r="Q367" i="5"/>
  <c r="P367" i="5"/>
  <c r="AK366" i="5"/>
  <c r="AJ366" i="5"/>
  <c r="AG366" i="5"/>
  <c r="AF366" i="5"/>
  <c r="AC366" i="5"/>
  <c r="AB366" i="5"/>
  <c r="Y366" i="5"/>
  <c r="W366" i="5"/>
  <c r="R366" i="5"/>
  <c r="Q366" i="5"/>
  <c r="P366" i="5"/>
  <c r="AK365" i="5"/>
  <c r="AJ365" i="5"/>
  <c r="AG365" i="5"/>
  <c r="AF365" i="5"/>
  <c r="AC365" i="5"/>
  <c r="AB365" i="5"/>
  <c r="Y365" i="5"/>
  <c r="W365" i="5"/>
  <c r="R365" i="5"/>
  <c r="Q365" i="5"/>
  <c r="P365" i="5"/>
  <c r="AK364" i="5"/>
  <c r="AJ364" i="5"/>
  <c r="AG364" i="5"/>
  <c r="AF364" i="5"/>
  <c r="AC364" i="5"/>
  <c r="AB364" i="5"/>
  <c r="Y364" i="5"/>
  <c r="W364" i="5"/>
  <c r="R364" i="5"/>
  <c r="Q364" i="5"/>
  <c r="P364" i="5"/>
  <c r="R363" i="5"/>
  <c r="Q363" i="5"/>
  <c r="P363" i="5"/>
  <c r="R362" i="5"/>
  <c r="Q362" i="5"/>
  <c r="P362" i="5"/>
  <c r="R361" i="5"/>
  <c r="Q361" i="5"/>
  <c r="P361" i="5"/>
  <c r="W360" i="5"/>
  <c r="R360" i="5"/>
  <c r="Q360" i="5"/>
  <c r="P360" i="5"/>
  <c r="R359" i="5"/>
  <c r="Q359" i="5"/>
  <c r="P359" i="5"/>
  <c r="R358" i="5"/>
  <c r="Q358" i="5"/>
  <c r="P358" i="5"/>
  <c r="R357" i="5"/>
  <c r="Q357" i="5"/>
  <c r="P357" i="5"/>
  <c r="R356" i="5"/>
  <c r="Q356" i="5"/>
  <c r="P356" i="5"/>
  <c r="AC355" i="5"/>
  <c r="AB355" i="5"/>
  <c r="Y355" i="5"/>
  <c r="W355" i="5"/>
  <c r="R355" i="5"/>
  <c r="Q355" i="5"/>
  <c r="P355" i="5"/>
  <c r="W354" i="5"/>
  <c r="R354" i="5"/>
  <c r="Q354" i="5"/>
  <c r="P354" i="5"/>
  <c r="R353" i="5"/>
  <c r="Q353" i="5"/>
  <c r="P353" i="5"/>
  <c r="AK352" i="5"/>
  <c r="AJ352" i="5"/>
  <c r="AG352" i="5"/>
  <c r="AF352" i="5"/>
  <c r="AC352" i="5"/>
  <c r="AB352" i="5"/>
  <c r="Y352" i="5"/>
  <c r="W352" i="5"/>
  <c r="R352" i="5"/>
  <c r="Q352" i="5"/>
  <c r="P352" i="5"/>
  <c r="R351" i="5"/>
  <c r="Q351" i="5"/>
  <c r="P351" i="5"/>
  <c r="W350" i="5"/>
  <c r="R350" i="5"/>
  <c r="Q350" i="5"/>
  <c r="P350" i="5"/>
  <c r="R349" i="5"/>
  <c r="Q349" i="5"/>
  <c r="P349" i="5"/>
  <c r="R348" i="5"/>
  <c r="Q348" i="5"/>
  <c r="P348" i="5"/>
  <c r="AK347" i="5"/>
  <c r="AJ347" i="5"/>
  <c r="AG347" i="5"/>
  <c r="AF347" i="5"/>
  <c r="AC347" i="5"/>
  <c r="AB347" i="5"/>
  <c r="Y347" i="5"/>
  <c r="W347" i="5"/>
  <c r="R347" i="5"/>
  <c r="Q347" i="5"/>
  <c r="P347" i="5"/>
  <c r="AK346" i="5"/>
  <c r="AJ346" i="5"/>
  <c r="AG346" i="5"/>
  <c r="AF346" i="5"/>
  <c r="AC346" i="5"/>
  <c r="AB346" i="5"/>
  <c r="Y346" i="5"/>
  <c r="W346" i="5"/>
  <c r="R346" i="5"/>
  <c r="Q346" i="5"/>
  <c r="P346" i="5"/>
  <c r="W345" i="5"/>
  <c r="R345" i="5"/>
  <c r="Q345" i="5"/>
  <c r="P345" i="5"/>
  <c r="W344" i="5"/>
  <c r="R344" i="5"/>
  <c r="Q344" i="5"/>
  <c r="P344" i="5"/>
  <c r="R343" i="5"/>
  <c r="Q343" i="5"/>
  <c r="P343" i="5"/>
  <c r="W342" i="5"/>
  <c r="R342" i="5"/>
  <c r="Q342" i="5"/>
  <c r="P342" i="5"/>
  <c r="W341" i="5"/>
  <c r="R341" i="5"/>
  <c r="Q341" i="5"/>
  <c r="P341" i="5"/>
  <c r="AK340" i="5"/>
  <c r="AJ340" i="5"/>
  <c r="AG340" i="5"/>
  <c r="AF340" i="5"/>
  <c r="AC340" i="5"/>
  <c r="AB340" i="5"/>
  <c r="Y340" i="5"/>
  <c r="W340" i="5"/>
  <c r="R340" i="5"/>
  <c r="Q340" i="5"/>
  <c r="P340" i="5"/>
  <c r="AC339" i="5"/>
  <c r="AB339" i="5"/>
  <c r="Y339" i="5"/>
  <c r="W339" i="5"/>
  <c r="R339" i="5"/>
  <c r="Q339" i="5"/>
  <c r="P339" i="5"/>
  <c r="AK338" i="5"/>
  <c r="AJ338" i="5"/>
  <c r="AG338" i="5"/>
  <c r="AF338" i="5"/>
  <c r="AC338" i="5"/>
  <c r="AB338" i="5"/>
  <c r="Y338" i="5"/>
  <c r="W338" i="5"/>
  <c r="R338" i="5"/>
  <c r="Q338" i="5"/>
  <c r="P338" i="5"/>
  <c r="AK337" i="5"/>
  <c r="AJ337" i="5"/>
  <c r="AG337" i="5"/>
  <c r="AF337" i="5"/>
  <c r="AC337" i="5"/>
  <c r="AB337" i="5"/>
  <c r="Y337" i="5"/>
  <c r="W337" i="5"/>
  <c r="R337" i="5"/>
  <c r="Q337" i="5"/>
  <c r="P337" i="5"/>
  <c r="Y336" i="5"/>
  <c r="W336" i="5"/>
  <c r="R336" i="5"/>
  <c r="Q336" i="5"/>
  <c r="P336" i="5"/>
  <c r="AK335" i="5"/>
  <c r="AJ335" i="5"/>
  <c r="AG335" i="5"/>
  <c r="AF335" i="5"/>
  <c r="AC335" i="5"/>
  <c r="AB335" i="5"/>
  <c r="Y335" i="5"/>
  <c r="W335" i="5"/>
  <c r="R335" i="5"/>
  <c r="Q335" i="5"/>
  <c r="P335" i="5"/>
  <c r="W334" i="5"/>
  <c r="R334" i="5"/>
  <c r="Q334" i="5"/>
  <c r="P334" i="5"/>
  <c r="AK333" i="5"/>
  <c r="AJ333" i="5"/>
  <c r="AG333" i="5"/>
  <c r="AF333" i="5"/>
  <c r="AC333" i="5"/>
  <c r="AB333" i="5"/>
  <c r="Y333" i="5"/>
  <c r="W333" i="5"/>
  <c r="R333" i="5"/>
  <c r="Q333" i="5"/>
  <c r="P333" i="5"/>
  <c r="AK332" i="5"/>
  <c r="AJ332" i="5"/>
  <c r="AG332" i="5"/>
  <c r="AF332" i="5"/>
  <c r="AC332" i="5"/>
  <c r="AB332" i="5"/>
  <c r="Y332" i="5"/>
  <c r="W332" i="5"/>
  <c r="R332" i="5"/>
  <c r="Q332" i="5"/>
  <c r="P332" i="5"/>
  <c r="AK331" i="5"/>
  <c r="AJ331" i="5"/>
  <c r="AG331" i="5"/>
  <c r="AF331" i="5"/>
  <c r="AC331" i="5"/>
  <c r="AB331" i="5"/>
  <c r="Y331" i="5"/>
  <c r="W331" i="5"/>
  <c r="R331" i="5"/>
  <c r="Q331" i="5"/>
  <c r="P331" i="5"/>
  <c r="AK330" i="5"/>
  <c r="AJ330" i="5"/>
  <c r="AG330" i="5"/>
  <c r="AF330" i="5"/>
  <c r="AC330" i="5"/>
  <c r="AB330" i="5"/>
  <c r="Y330" i="5"/>
  <c r="W330" i="5"/>
  <c r="R330" i="5"/>
  <c r="Q330" i="5"/>
  <c r="P330" i="5"/>
  <c r="R329" i="5"/>
  <c r="Q329" i="5"/>
  <c r="P329" i="5"/>
  <c r="W328" i="5"/>
  <c r="R328" i="5"/>
  <c r="Q328" i="5"/>
  <c r="P328" i="5"/>
  <c r="W327" i="5"/>
  <c r="R327" i="5"/>
  <c r="Q327" i="5"/>
  <c r="P327" i="5"/>
  <c r="W326" i="5"/>
  <c r="R326" i="5"/>
  <c r="Q326" i="5"/>
  <c r="P326" i="5"/>
  <c r="AK325" i="5"/>
  <c r="AJ325" i="5"/>
  <c r="AG325" i="5"/>
  <c r="AF325" i="5"/>
  <c r="AC325" i="5"/>
  <c r="AB325" i="5"/>
  <c r="Y325" i="5"/>
  <c r="W325" i="5"/>
  <c r="R325" i="5"/>
  <c r="Q325" i="5"/>
  <c r="P325" i="5"/>
  <c r="AK324" i="5"/>
  <c r="AJ324" i="5"/>
  <c r="AG324" i="5"/>
  <c r="AF324" i="5"/>
  <c r="AC324" i="5"/>
  <c r="AB324" i="5"/>
  <c r="Y324" i="5"/>
  <c r="W324" i="5"/>
  <c r="R324" i="5"/>
  <c r="Q324" i="5"/>
  <c r="P324" i="5"/>
  <c r="W323" i="5"/>
  <c r="R323" i="5"/>
  <c r="Q323" i="5"/>
  <c r="P323" i="5"/>
  <c r="W322" i="5"/>
  <c r="R322" i="5"/>
  <c r="Q322" i="5"/>
  <c r="P322" i="5"/>
  <c r="AK321" i="5"/>
  <c r="AJ321" i="5"/>
  <c r="AC321" i="5"/>
  <c r="AB321" i="5"/>
  <c r="Y321" i="5"/>
  <c r="W321" i="5"/>
  <c r="R321" i="5"/>
  <c r="Q321" i="5"/>
  <c r="P321" i="5"/>
  <c r="AK320" i="5"/>
  <c r="AJ320" i="5"/>
  <c r="AG320" i="5"/>
  <c r="AF320" i="5"/>
  <c r="AC320" i="5"/>
  <c r="AB320" i="5"/>
  <c r="Y320" i="5"/>
  <c r="W320" i="5"/>
  <c r="R320" i="5"/>
  <c r="Q320" i="5"/>
  <c r="P320" i="5"/>
  <c r="W319" i="5"/>
  <c r="R319" i="5"/>
  <c r="Q319" i="5"/>
  <c r="P319" i="5"/>
  <c r="W318" i="5"/>
  <c r="R318" i="5"/>
  <c r="Q318" i="5"/>
  <c r="P318" i="5"/>
  <c r="R317" i="5"/>
  <c r="Q317" i="5"/>
  <c r="P317" i="5"/>
  <c r="W316" i="5"/>
  <c r="R316" i="5"/>
  <c r="Q316" i="5"/>
  <c r="P316" i="5"/>
  <c r="R315" i="5"/>
  <c r="Q315" i="5"/>
  <c r="P315" i="5"/>
  <c r="R314" i="5"/>
  <c r="Q314" i="5"/>
  <c r="P314" i="5"/>
  <c r="AK313" i="5"/>
  <c r="AJ313" i="5"/>
  <c r="AG313" i="5"/>
  <c r="AF313" i="5"/>
  <c r="AC313" i="5"/>
  <c r="AB313" i="5"/>
  <c r="Y313" i="5"/>
  <c r="W313" i="5"/>
  <c r="R313" i="5"/>
  <c r="Q313" i="5"/>
  <c r="P313" i="5"/>
  <c r="R312" i="5"/>
  <c r="Q312" i="5"/>
  <c r="P312" i="5"/>
  <c r="W311" i="5"/>
  <c r="R311" i="5"/>
  <c r="Q311" i="5"/>
  <c r="P311" i="5"/>
  <c r="AK310" i="5"/>
  <c r="AJ310" i="5"/>
  <c r="AG310" i="5"/>
  <c r="AF310" i="5"/>
  <c r="AC310" i="5"/>
  <c r="AB310" i="5"/>
  <c r="Y310" i="5"/>
  <c r="W310" i="5"/>
  <c r="R310" i="5"/>
  <c r="Q310" i="5"/>
  <c r="P310" i="5"/>
  <c r="R309" i="5"/>
  <c r="Q309" i="5"/>
  <c r="P309" i="5"/>
  <c r="Y308" i="5"/>
  <c r="W308" i="5"/>
  <c r="R308" i="5"/>
  <c r="Q308" i="5"/>
  <c r="P308" i="5"/>
  <c r="W307" i="5"/>
  <c r="R307" i="5"/>
  <c r="Q307" i="5"/>
  <c r="P307" i="5"/>
  <c r="W306" i="5"/>
  <c r="R306" i="5"/>
  <c r="Q306" i="5"/>
  <c r="P306" i="5"/>
  <c r="Y305" i="5"/>
  <c r="W305" i="5"/>
  <c r="R305" i="5"/>
  <c r="Q305" i="5"/>
  <c r="P305" i="5"/>
  <c r="AK304" i="5"/>
  <c r="AJ304" i="5"/>
  <c r="AG304" i="5"/>
  <c r="AF304" i="5"/>
  <c r="AC304" i="5"/>
  <c r="AB304" i="5"/>
  <c r="Y304" i="5"/>
  <c r="W304" i="5"/>
  <c r="R304" i="5"/>
  <c r="Q304" i="5"/>
  <c r="P304" i="5"/>
  <c r="R303" i="5"/>
  <c r="Q303" i="5"/>
  <c r="P303" i="5"/>
  <c r="W302" i="5"/>
  <c r="R302" i="5"/>
  <c r="Q302" i="5"/>
  <c r="P302" i="5"/>
  <c r="W301" i="5"/>
  <c r="R301" i="5"/>
  <c r="Q301" i="5"/>
  <c r="P301" i="5"/>
  <c r="W300" i="5"/>
  <c r="R300" i="5"/>
  <c r="Q300" i="5"/>
  <c r="P300" i="5"/>
  <c r="W299" i="5"/>
  <c r="R299" i="5"/>
  <c r="Q299" i="5"/>
  <c r="P299" i="5"/>
  <c r="AC298" i="5"/>
  <c r="AB298" i="5"/>
  <c r="Y298" i="5"/>
  <c r="W298" i="5"/>
  <c r="R298" i="5"/>
  <c r="Q298" i="5"/>
  <c r="P298" i="5"/>
  <c r="W297" i="5"/>
  <c r="R297" i="5"/>
  <c r="Q297" i="5"/>
  <c r="P297" i="5"/>
  <c r="W296" i="5"/>
  <c r="R296" i="5"/>
  <c r="Q296" i="5"/>
  <c r="P296" i="5"/>
  <c r="Y295" i="5"/>
  <c r="W295" i="5"/>
  <c r="R295" i="5"/>
  <c r="Q295" i="5"/>
  <c r="P295" i="5"/>
  <c r="AK294" i="5"/>
  <c r="AJ294" i="5"/>
  <c r="AG294" i="5"/>
  <c r="AF294" i="5"/>
  <c r="AC294" i="5"/>
  <c r="AB294" i="5"/>
  <c r="Y294" i="5"/>
  <c r="W294" i="5"/>
  <c r="R294" i="5"/>
  <c r="Q294" i="5"/>
  <c r="P294" i="5"/>
  <c r="W293" i="5"/>
  <c r="R293" i="5"/>
  <c r="Q293" i="5"/>
  <c r="P293" i="5"/>
  <c r="Y292" i="5"/>
  <c r="W292" i="5"/>
  <c r="R292" i="5"/>
  <c r="Q292" i="5"/>
  <c r="P292" i="5"/>
  <c r="AK291" i="5"/>
  <c r="AJ291" i="5"/>
  <c r="AG291" i="5"/>
  <c r="AF291" i="5"/>
  <c r="AC291" i="5"/>
  <c r="AB291" i="5"/>
  <c r="Y291" i="5"/>
  <c r="W291" i="5"/>
  <c r="R291" i="5"/>
  <c r="Q291" i="5"/>
  <c r="P291" i="5"/>
  <c r="W290" i="5"/>
  <c r="R290" i="5"/>
  <c r="Q290" i="5"/>
  <c r="P290" i="5"/>
  <c r="R289" i="5"/>
  <c r="Q289" i="5"/>
  <c r="P289" i="5"/>
  <c r="R288" i="5"/>
  <c r="Q288" i="5"/>
  <c r="P288" i="5"/>
  <c r="Y287" i="5"/>
  <c r="W287" i="5"/>
  <c r="R287" i="5"/>
  <c r="Q287" i="5"/>
  <c r="P287" i="5"/>
  <c r="R286" i="5"/>
  <c r="Q286" i="5"/>
  <c r="P286" i="5"/>
  <c r="W285" i="5"/>
  <c r="R285" i="5"/>
  <c r="Q285" i="5"/>
  <c r="P285" i="5"/>
  <c r="AK284" i="5"/>
  <c r="AJ284" i="5"/>
  <c r="AG284" i="5"/>
  <c r="AF284" i="5"/>
  <c r="AC284" i="5"/>
  <c r="AB284" i="5"/>
  <c r="Y284" i="5"/>
  <c r="W284" i="5"/>
  <c r="R284" i="5"/>
  <c r="Q284" i="5"/>
  <c r="P284" i="5"/>
  <c r="R283" i="5"/>
  <c r="Q283" i="5"/>
  <c r="P283" i="5"/>
  <c r="W282" i="5"/>
  <c r="R282" i="5"/>
  <c r="Q282" i="5"/>
  <c r="P282" i="5"/>
  <c r="AK281" i="5"/>
  <c r="AJ281" i="5"/>
  <c r="AG281" i="5"/>
  <c r="AF281" i="5"/>
  <c r="AC281" i="5"/>
  <c r="AB281" i="5"/>
  <c r="Y281" i="5"/>
  <c r="W281" i="5"/>
  <c r="R281" i="5"/>
  <c r="Q281" i="5"/>
  <c r="P281" i="5"/>
  <c r="R280" i="5"/>
  <c r="Q280" i="5"/>
  <c r="P280" i="5"/>
  <c r="Y279" i="5"/>
  <c r="W279" i="5"/>
  <c r="R279" i="5"/>
  <c r="Q279" i="5"/>
  <c r="P279" i="5"/>
  <c r="W278" i="5"/>
  <c r="R278" i="5"/>
  <c r="Q278" i="5"/>
  <c r="P278" i="5"/>
  <c r="AK277" i="5"/>
  <c r="AJ277" i="5"/>
  <c r="AG277" i="5"/>
  <c r="AF277" i="5"/>
  <c r="AC277" i="5"/>
  <c r="AB277" i="5"/>
  <c r="Y277" i="5"/>
  <c r="W277" i="5"/>
  <c r="R277" i="5"/>
  <c r="Q277" i="5"/>
  <c r="P277" i="5"/>
  <c r="AK276" i="5"/>
  <c r="AJ276" i="5"/>
  <c r="AG276" i="5"/>
  <c r="AF276" i="5"/>
  <c r="AC276" i="5"/>
  <c r="AB276" i="5"/>
  <c r="Y276" i="5"/>
  <c r="W276" i="5"/>
  <c r="R276" i="5"/>
  <c r="Q276" i="5"/>
  <c r="P276" i="5"/>
  <c r="AK275" i="5"/>
  <c r="AJ275" i="5"/>
  <c r="AG275" i="5"/>
  <c r="AF275" i="5"/>
  <c r="AC275" i="5"/>
  <c r="AB275" i="5"/>
  <c r="Y275" i="5"/>
  <c r="W275" i="5"/>
  <c r="R275" i="5"/>
  <c r="Q275" i="5"/>
  <c r="P275" i="5"/>
  <c r="R274" i="5"/>
  <c r="Q274" i="5"/>
  <c r="P274" i="5"/>
  <c r="R273" i="5"/>
  <c r="Q273" i="5"/>
  <c r="P273" i="5"/>
  <c r="R272" i="5"/>
  <c r="Q272" i="5"/>
  <c r="P272" i="5"/>
  <c r="R271" i="5"/>
  <c r="Q271" i="5"/>
  <c r="P271" i="5"/>
  <c r="R270" i="5"/>
  <c r="Q270" i="5"/>
  <c r="P270" i="5"/>
  <c r="W269" i="5"/>
  <c r="R269" i="5"/>
  <c r="Q269" i="5"/>
  <c r="P269" i="5"/>
  <c r="AK268" i="5"/>
  <c r="AJ268" i="5"/>
  <c r="AG268" i="5"/>
  <c r="AF268" i="5"/>
  <c r="AC268" i="5"/>
  <c r="AB268" i="5"/>
  <c r="Y268" i="5"/>
  <c r="W268" i="5"/>
  <c r="R268" i="5"/>
  <c r="Q268" i="5"/>
  <c r="P268" i="5"/>
  <c r="W267" i="5"/>
  <c r="R267" i="5"/>
  <c r="Q267" i="5"/>
  <c r="P267" i="5"/>
  <c r="AK266" i="5"/>
  <c r="AJ266" i="5"/>
  <c r="AG266" i="5"/>
  <c r="AF266" i="5"/>
  <c r="AC266" i="5"/>
  <c r="AB266" i="5"/>
  <c r="Y266" i="5"/>
  <c r="W266" i="5"/>
  <c r="R266" i="5"/>
  <c r="Q266" i="5"/>
  <c r="P266" i="5"/>
  <c r="AK265" i="5"/>
  <c r="AJ265" i="5"/>
  <c r="AG265" i="5"/>
  <c r="AF265" i="5"/>
  <c r="AC265" i="5"/>
  <c r="AB265" i="5"/>
  <c r="Y265" i="5"/>
  <c r="W265" i="5"/>
  <c r="R265" i="5"/>
  <c r="Q265" i="5"/>
  <c r="P265" i="5"/>
  <c r="W264" i="5"/>
  <c r="R264" i="5"/>
  <c r="Q264" i="5"/>
  <c r="P264" i="5"/>
  <c r="W263" i="5"/>
  <c r="R263" i="5"/>
  <c r="Q263" i="5"/>
  <c r="P263" i="5"/>
  <c r="W262" i="5"/>
  <c r="R262" i="5"/>
  <c r="Q262" i="5"/>
  <c r="P262" i="5"/>
  <c r="W261" i="5"/>
  <c r="R261" i="5"/>
  <c r="Q261" i="5"/>
  <c r="P261" i="5"/>
  <c r="AC260" i="5"/>
  <c r="AB260" i="5"/>
  <c r="Y260" i="5"/>
  <c r="W260" i="5"/>
  <c r="R260" i="5"/>
  <c r="Q260" i="5"/>
  <c r="P260" i="5"/>
  <c r="W259" i="5"/>
  <c r="R259" i="5"/>
  <c r="Q259" i="5"/>
  <c r="P259" i="5"/>
  <c r="R258" i="5"/>
  <c r="Q258" i="5"/>
  <c r="P258" i="5"/>
  <c r="AK257" i="5"/>
  <c r="AJ257" i="5"/>
  <c r="AG257" i="5"/>
  <c r="AF257" i="5"/>
  <c r="AC257" i="5"/>
  <c r="AB257" i="5"/>
  <c r="Y257" i="5"/>
  <c r="W257" i="5"/>
  <c r="R257" i="5"/>
  <c r="Q257" i="5"/>
  <c r="P257" i="5"/>
  <c r="W256" i="5"/>
  <c r="R256" i="5"/>
  <c r="Q256" i="5"/>
  <c r="P256" i="5"/>
  <c r="Y255" i="5"/>
  <c r="W255" i="5"/>
  <c r="R255" i="5"/>
  <c r="Q255" i="5"/>
  <c r="P255" i="5"/>
  <c r="W254" i="5"/>
  <c r="R254" i="5"/>
  <c r="Q254" i="5"/>
  <c r="P254" i="5"/>
  <c r="R253" i="5"/>
  <c r="Q253" i="5"/>
  <c r="P253" i="5"/>
  <c r="W252" i="5"/>
  <c r="R252" i="5"/>
  <c r="Q252" i="5"/>
  <c r="P252" i="5"/>
  <c r="R251" i="5"/>
  <c r="Q251" i="5"/>
  <c r="P251" i="5"/>
  <c r="R250" i="5"/>
  <c r="Q250" i="5"/>
  <c r="P250" i="5"/>
  <c r="R249" i="5"/>
  <c r="Q249" i="5"/>
  <c r="P249" i="5"/>
  <c r="R248" i="5"/>
  <c r="Q248" i="5"/>
  <c r="P248" i="5"/>
  <c r="R247" i="5"/>
  <c r="Q247" i="5"/>
  <c r="P247" i="5"/>
  <c r="W246" i="5"/>
  <c r="R246" i="5"/>
  <c r="Q246" i="5"/>
  <c r="P246" i="5"/>
  <c r="W245" i="5"/>
  <c r="R245" i="5"/>
  <c r="Q245" i="5"/>
  <c r="P245" i="5"/>
  <c r="R244" i="5"/>
  <c r="Q244" i="5"/>
  <c r="P244" i="5"/>
  <c r="W243" i="5"/>
  <c r="R243" i="5"/>
  <c r="Q243" i="5"/>
  <c r="P243" i="5"/>
  <c r="AK242" i="5"/>
  <c r="AJ242" i="5"/>
  <c r="AG242" i="5"/>
  <c r="AF242" i="5"/>
  <c r="AC242" i="5"/>
  <c r="AB242" i="5"/>
  <c r="Y242" i="5"/>
  <c r="W242" i="5"/>
  <c r="R242" i="5"/>
  <c r="Q242" i="5"/>
  <c r="P242" i="5"/>
  <c r="AK241" i="5"/>
  <c r="AJ241" i="5"/>
  <c r="AG241" i="5"/>
  <c r="AF241" i="5"/>
  <c r="AC241" i="5"/>
  <c r="AB241" i="5"/>
  <c r="Y241" i="5"/>
  <c r="W241" i="5"/>
  <c r="R241" i="5"/>
  <c r="Q241" i="5"/>
  <c r="P241" i="5"/>
  <c r="AK240" i="5"/>
  <c r="AJ240" i="5"/>
  <c r="AG240" i="5"/>
  <c r="AF240" i="5"/>
  <c r="AC240" i="5"/>
  <c r="AB240" i="5"/>
  <c r="Y240" i="5"/>
  <c r="W240" i="5"/>
  <c r="R240" i="5"/>
  <c r="Q240" i="5"/>
  <c r="P240" i="5"/>
  <c r="AK239" i="5"/>
  <c r="AJ239" i="5"/>
  <c r="AG239" i="5"/>
  <c r="AF239" i="5"/>
  <c r="AC239" i="5"/>
  <c r="AB239" i="5"/>
  <c r="Y239" i="5"/>
  <c r="W239" i="5"/>
  <c r="R239" i="5"/>
  <c r="Q239" i="5"/>
  <c r="P239" i="5"/>
  <c r="AK238" i="5"/>
  <c r="AJ238" i="5"/>
  <c r="AG238" i="5"/>
  <c r="AF238" i="5"/>
  <c r="AC238" i="5"/>
  <c r="AB238" i="5"/>
  <c r="Y238" i="5"/>
  <c r="W238" i="5"/>
  <c r="R238" i="5"/>
  <c r="Q238" i="5"/>
  <c r="P238" i="5"/>
  <c r="AK237" i="5"/>
  <c r="AJ237" i="5"/>
  <c r="AG237" i="5"/>
  <c r="AF237" i="5"/>
  <c r="AC237" i="5"/>
  <c r="AB237" i="5"/>
  <c r="Y237" i="5"/>
  <c r="W237" i="5"/>
  <c r="R237" i="5"/>
  <c r="Q237" i="5"/>
  <c r="P237" i="5"/>
  <c r="AK236" i="5"/>
  <c r="AJ236" i="5"/>
  <c r="AG236" i="5"/>
  <c r="AF236" i="5"/>
  <c r="AC236" i="5"/>
  <c r="AB236" i="5"/>
  <c r="Y236" i="5"/>
  <c r="W236" i="5"/>
  <c r="R236" i="5"/>
  <c r="Q236" i="5"/>
  <c r="P236" i="5"/>
  <c r="Y235" i="5"/>
  <c r="W235" i="5"/>
  <c r="R235" i="5"/>
  <c r="Q235" i="5"/>
  <c r="P235" i="5"/>
  <c r="W234" i="5"/>
  <c r="R234" i="5"/>
  <c r="Q234" i="5"/>
  <c r="P234" i="5"/>
  <c r="AK233" i="5"/>
  <c r="AJ233" i="5"/>
  <c r="AG233" i="5"/>
  <c r="AF233" i="5"/>
  <c r="AC233" i="5"/>
  <c r="AB233" i="5"/>
  <c r="Y233" i="5"/>
  <c r="W233" i="5"/>
  <c r="R233" i="5"/>
  <c r="Q233" i="5"/>
  <c r="P233" i="5"/>
  <c r="W232" i="5"/>
  <c r="R232" i="5"/>
  <c r="Q232" i="5"/>
  <c r="P232" i="5"/>
  <c r="W231" i="5"/>
  <c r="R231" i="5"/>
  <c r="Q231" i="5"/>
  <c r="P231" i="5"/>
  <c r="W230" i="5"/>
  <c r="R230" i="5"/>
  <c r="Q230" i="5"/>
  <c r="P230" i="5"/>
  <c r="R229" i="5"/>
  <c r="Q229" i="5"/>
  <c r="P229" i="5"/>
  <c r="W228" i="5"/>
  <c r="R228" i="5"/>
  <c r="Q228" i="5"/>
  <c r="P228" i="5"/>
  <c r="W227" i="5"/>
  <c r="R227" i="5"/>
  <c r="Q227" i="5"/>
  <c r="P227" i="5"/>
  <c r="R226" i="5"/>
  <c r="Q226" i="5"/>
  <c r="P226" i="5"/>
  <c r="R225" i="5"/>
  <c r="Q225" i="5"/>
  <c r="P225" i="5"/>
  <c r="Y224" i="5"/>
  <c r="W224" i="5"/>
  <c r="R224" i="5"/>
  <c r="Q224" i="5"/>
  <c r="P224" i="5"/>
  <c r="AK223" i="5"/>
  <c r="AJ223" i="5"/>
  <c r="AG223" i="5"/>
  <c r="AF223" i="5"/>
  <c r="AC223" i="5"/>
  <c r="AB223" i="5"/>
  <c r="Y223" i="5"/>
  <c r="W223" i="5"/>
  <c r="R223" i="5"/>
  <c r="Q223" i="5"/>
  <c r="P223" i="5"/>
  <c r="AK222" i="5"/>
  <c r="AJ222" i="5"/>
  <c r="AG222" i="5"/>
  <c r="AF222" i="5"/>
  <c r="AC222" i="5"/>
  <c r="AB222" i="5"/>
  <c r="Y222" i="5"/>
  <c r="W222" i="5"/>
  <c r="R222" i="5"/>
  <c r="Q222" i="5"/>
  <c r="P222" i="5"/>
  <c r="AK221" i="5"/>
  <c r="AJ221" i="5"/>
  <c r="AG221" i="5"/>
  <c r="AF221" i="5"/>
  <c r="AC221" i="5"/>
  <c r="AB221" i="5"/>
  <c r="Y221" i="5"/>
  <c r="W221" i="5"/>
  <c r="R221" i="5"/>
  <c r="Q221" i="5"/>
  <c r="P221" i="5"/>
  <c r="AC220" i="5"/>
  <c r="AB220" i="5"/>
  <c r="Y220" i="5"/>
  <c r="W220" i="5"/>
  <c r="R220" i="5"/>
  <c r="Q220" i="5"/>
  <c r="P220" i="5"/>
  <c r="R219" i="5"/>
  <c r="Q219" i="5"/>
  <c r="P219" i="5"/>
  <c r="AG218" i="5"/>
  <c r="AF218" i="5"/>
  <c r="AC218" i="5"/>
  <c r="AB218" i="5"/>
  <c r="Y218" i="5"/>
  <c r="W218" i="5"/>
  <c r="R218" i="5"/>
  <c r="Q218" i="5"/>
  <c r="P218" i="5"/>
  <c r="AK217" i="5"/>
  <c r="AJ217" i="5"/>
  <c r="AG217" i="5"/>
  <c r="AF217" i="5"/>
  <c r="AC217" i="5"/>
  <c r="AB217" i="5"/>
  <c r="Y217" i="5"/>
  <c r="W217" i="5"/>
  <c r="R217" i="5"/>
  <c r="Q217" i="5"/>
  <c r="P217" i="5"/>
  <c r="AK216" i="5"/>
  <c r="AJ216" i="5"/>
  <c r="AG216" i="5"/>
  <c r="AF216" i="5"/>
  <c r="AC216" i="5"/>
  <c r="AB216" i="5"/>
  <c r="Y216" i="5"/>
  <c r="W216" i="5"/>
  <c r="R216" i="5"/>
  <c r="Q216" i="5"/>
  <c r="P216" i="5"/>
  <c r="AK215" i="5"/>
  <c r="AJ215" i="5"/>
  <c r="AG215" i="5"/>
  <c r="AF215" i="5"/>
  <c r="AC215" i="5"/>
  <c r="AB215" i="5"/>
  <c r="Y215" i="5"/>
  <c r="W215" i="5"/>
  <c r="R215" i="5"/>
  <c r="Q215" i="5"/>
  <c r="P215" i="5"/>
  <c r="R214" i="5"/>
  <c r="Q214" i="5"/>
  <c r="P214" i="5"/>
  <c r="R213" i="5"/>
  <c r="Q213" i="5"/>
  <c r="P213" i="5"/>
  <c r="W212" i="5"/>
  <c r="R212" i="5"/>
  <c r="Q212" i="5"/>
  <c r="P212" i="5"/>
  <c r="W211" i="5"/>
  <c r="R211" i="5"/>
  <c r="Q211" i="5"/>
  <c r="P211" i="5"/>
  <c r="AC210" i="5"/>
  <c r="AB210" i="5"/>
  <c r="W210" i="5"/>
  <c r="R210" i="5"/>
  <c r="Q210" i="5"/>
  <c r="P210" i="5"/>
  <c r="AC209" i="5"/>
  <c r="AB209" i="5"/>
  <c r="W209" i="5"/>
  <c r="R209" i="5"/>
  <c r="Q209" i="5"/>
  <c r="P209" i="5"/>
  <c r="AC208" i="5"/>
  <c r="AB208" i="5"/>
  <c r="W208" i="5"/>
  <c r="R208" i="5"/>
  <c r="Q208" i="5"/>
  <c r="P208" i="5"/>
  <c r="W207" i="5"/>
  <c r="R207" i="5"/>
  <c r="Q207" i="5"/>
  <c r="P207" i="5"/>
  <c r="W206" i="5"/>
  <c r="R206" i="5"/>
  <c r="Q206" i="5"/>
  <c r="P206" i="5"/>
  <c r="W205" i="5"/>
  <c r="R205" i="5"/>
  <c r="Q205" i="5"/>
  <c r="P205" i="5"/>
  <c r="W204" i="5"/>
  <c r="R204" i="5"/>
  <c r="Q204" i="5"/>
  <c r="P204" i="5"/>
  <c r="AC203" i="5"/>
  <c r="AB203" i="5"/>
  <c r="W203" i="5"/>
  <c r="R203" i="5"/>
  <c r="Q203" i="5"/>
  <c r="P203" i="5"/>
  <c r="W202" i="5"/>
  <c r="R202" i="5"/>
  <c r="Q202" i="5"/>
  <c r="P202" i="5"/>
  <c r="R201" i="5"/>
  <c r="Q201" i="5"/>
  <c r="P201" i="5"/>
  <c r="AK200" i="5"/>
  <c r="AJ200" i="5"/>
  <c r="AG200" i="5"/>
  <c r="AF200" i="5"/>
  <c r="AC200" i="5"/>
  <c r="AB200" i="5"/>
  <c r="Y200" i="5"/>
  <c r="W200" i="5"/>
  <c r="R200" i="5"/>
  <c r="Q200" i="5"/>
  <c r="P200" i="5"/>
  <c r="AK199" i="5"/>
  <c r="AJ199" i="5"/>
  <c r="AG199" i="5"/>
  <c r="AF199" i="5"/>
  <c r="AC199" i="5"/>
  <c r="AB199" i="5"/>
  <c r="Y199" i="5"/>
  <c r="W199" i="5"/>
  <c r="R199" i="5"/>
  <c r="Q199" i="5"/>
  <c r="P199" i="5"/>
  <c r="AK198" i="5"/>
  <c r="AJ198" i="5"/>
  <c r="AG198" i="5"/>
  <c r="AF198" i="5"/>
  <c r="AC198" i="5"/>
  <c r="AB198" i="5"/>
  <c r="Y198" i="5"/>
  <c r="W198" i="5"/>
  <c r="R198" i="5"/>
  <c r="Q198" i="5"/>
  <c r="P198" i="5"/>
  <c r="AK197" i="5"/>
  <c r="AJ197" i="5"/>
  <c r="AG197" i="5"/>
  <c r="AF197" i="5"/>
  <c r="AC197" i="5"/>
  <c r="AB197" i="5"/>
  <c r="Y197" i="5"/>
  <c r="W197" i="5"/>
  <c r="R197" i="5"/>
  <c r="Q197" i="5"/>
  <c r="P197" i="5"/>
  <c r="AG196" i="5"/>
  <c r="AF196" i="5"/>
  <c r="AC196" i="5"/>
  <c r="AB196" i="5"/>
  <c r="Y196" i="5"/>
  <c r="W196" i="5"/>
  <c r="R196" i="5"/>
  <c r="Q196" i="5"/>
  <c r="P196" i="5"/>
  <c r="AK195" i="5"/>
  <c r="AJ195" i="5"/>
  <c r="AG195" i="5"/>
  <c r="AF195" i="5"/>
  <c r="AC195" i="5"/>
  <c r="AB195" i="5"/>
  <c r="Y195" i="5"/>
  <c r="W195" i="5"/>
  <c r="R195" i="5"/>
  <c r="Q195" i="5"/>
  <c r="P195" i="5"/>
  <c r="AK194" i="5"/>
  <c r="AJ194" i="5"/>
  <c r="AG194" i="5"/>
  <c r="AF194" i="5"/>
  <c r="AC194" i="5"/>
  <c r="AB194" i="5"/>
  <c r="Y194" i="5"/>
  <c r="W194" i="5"/>
  <c r="R194" i="5"/>
  <c r="Q194" i="5"/>
  <c r="P194" i="5"/>
  <c r="AK193" i="5"/>
  <c r="AJ193" i="5"/>
  <c r="AG193" i="5"/>
  <c r="AF193" i="5"/>
  <c r="AC193" i="5"/>
  <c r="AB193" i="5"/>
  <c r="Y193" i="5"/>
  <c r="W193" i="5"/>
  <c r="R193" i="5"/>
  <c r="Q193" i="5"/>
  <c r="P193" i="5"/>
  <c r="R192" i="5"/>
  <c r="Q192" i="5"/>
  <c r="P192" i="5"/>
  <c r="AK191" i="5"/>
  <c r="AJ191" i="5"/>
  <c r="AG191" i="5"/>
  <c r="AF191" i="5"/>
  <c r="AC191" i="5"/>
  <c r="AB191" i="5"/>
  <c r="Y191" i="5"/>
  <c r="W191" i="5"/>
  <c r="R191" i="5"/>
  <c r="Q191" i="5"/>
  <c r="P191" i="5"/>
  <c r="AK190" i="5"/>
  <c r="AJ190" i="5"/>
  <c r="AG190" i="5"/>
  <c r="AF190" i="5"/>
  <c r="AC190" i="5"/>
  <c r="AB190" i="5"/>
  <c r="Y190" i="5"/>
  <c r="W190" i="5"/>
  <c r="R190" i="5"/>
  <c r="Q190" i="5"/>
  <c r="P190" i="5"/>
  <c r="AK189" i="5"/>
  <c r="AJ189" i="5"/>
  <c r="AG189" i="5"/>
  <c r="AF189" i="5"/>
  <c r="AC189" i="5"/>
  <c r="AB189" i="5"/>
  <c r="Y189" i="5"/>
  <c r="W189" i="5"/>
  <c r="R189" i="5"/>
  <c r="Q189" i="5"/>
  <c r="P189" i="5"/>
  <c r="AK188" i="5"/>
  <c r="AJ188" i="5"/>
  <c r="AG188" i="5"/>
  <c r="AF188" i="5"/>
  <c r="AC188" i="5"/>
  <c r="AB188" i="5"/>
  <c r="Y188" i="5"/>
  <c r="W188" i="5"/>
  <c r="R188" i="5"/>
  <c r="Q188" i="5"/>
  <c r="P188" i="5"/>
  <c r="AG187" i="5"/>
  <c r="AF187" i="5"/>
  <c r="AC187" i="5"/>
  <c r="AB187" i="5"/>
  <c r="Y187" i="5"/>
  <c r="W187" i="5"/>
  <c r="R187" i="5"/>
  <c r="Q187" i="5"/>
  <c r="P187" i="5"/>
  <c r="R186" i="5"/>
  <c r="Q186" i="5"/>
  <c r="P186" i="5"/>
  <c r="R185" i="5"/>
  <c r="Q185" i="5"/>
  <c r="P185" i="5"/>
  <c r="AK184" i="5"/>
  <c r="AJ184" i="5"/>
  <c r="AG184" i="5"/>
  <c r="AF184" i="5"/>
  <c r="AC184" i="5"/>
  <c r="AB184" i="5"/>
  <c r="Y184" i="5"/>
  <c r="W184" i="5"/>
  <c r="R184" i="5"/>
  <c r="Q184" i="5"/>
  <c r="P184" i="5"/>
  <c r="W183" i="5"/>
  <c r="R183" i="5"/>
  <c r="Q183" i="5"/>
  <c r="P183" i="5"/>
  <c r="AK182" i="5"/>
  <c r="AJ182" i="5"/>
  <c r="AG182" i="5"/>
  <c r="AF182" i="5"/>
  <c r="AC182" i="5"/>
  <c r="AB182" i="5"/>
  <c r="Y182" i="5"/>
  <c r="W182" i="5"/>
  <c r="R182" i="5"/>
  <c r="Q182" i="5"/>
  <c r="P182" i="5"/>
  <c r="R181" i="5"/>
  <c r="Q181" i="5"/>
  <c r="P181" i="5"/>
  <c r="R180" i="5"/>
  <c r="Q180" i="5"/>
  <c r="P180" i="5"/>
  <c r="W179" i="5"/>
  <c r="R179" i="5"/>
  <c r="Q179" i="5"/>
  <c r="P179" i="5"/>
  <c r="W178" i="5"/>
  <c r="R178" i="5"/>
  <c r="Q178" i="5"/>
  <c r="P178" i="5"/>
  <c r="AK177" i="5"/>
  <c r="AJ177" i="5"/>
  <c r="AG177" i="5"/>
  <c r="AF177" i="5"/>
  <c r="AC177" i="5"/>
  <c r="AB177" i="5"/>
  <c r="Y177" i="5"/>
  <c r="W177" i="5"/>
  <c r="R177" i="5"/>
  <c r="Q177" i="5"/>
  <c r="P177" i="5"/>
  <c r="AK176" i="5"/>
  <c r="AJ176" i="5"/>
  <c r="AG176" i="5"/>
  <c r="AF176" i="5"/>
  <c r="AC176" i="5"/>
  <c r="AB176" i="5"/>
  <c r="Y176" i="5"/>
  <c r="W176" i="5"/>
  <c r="R176" i="5"/>
  <c r="Q176" i="5"/>
  <c r="P176" i="5"/>
  <c r="AK175" i="5"/>
  <c r="AJ175" i="5"/>
  <c r="AG175" i="5"/>
  <c r="AF175" i="5"/>
  <c r="AC175" i="5"/>
  <c r="AB175" i="5"/>
  <c r="Y175" i="5"/>
  <c r="W175" i="5"/>
  <c r="R175" i="5"/>
  <c r="Q175" i="5"/>
  <c r="P175" i="5"/>
  <c r="R174" i="5"/>
  <c r="Q174" i="5"/>
  <c r="P174" i="5"/>
  <c r="AK173" i="5"/>
  <c r="AJ173" i="5"/>
  <c r="AG173" i="5"/>
  <c r="AF173" i="5"/>
  <c r="AC173" i="5"/>
  <c r="AB173" i="5"/>
  <c r="Y173" i="5"/>
  <c r="W173" i="5"/>
  <c r="R173" i="5"/>
  <c r="Q173" i="5"/>
  <c r="P173" i="5"/>
  <c r="AK172" i="5"/>
  <c r="AJ172" i="5"/>
  <c r="AG172" i="5"/>
  <c r="AF172" i="5"/>
  <c r="AC172" i="5"/>
  <c r="AB172" i="5"/>
  <c r="Y172" i="5"/>
  <c r="W172" i="5"/>
  <c r="R172" i="5"/>
  <c r="Q172" i="5"/>
  <c r="P172" i="5"/>
  <c r="W171" i="5"/>
  <c r="R171" i="5"/>
  <c r="Q171" i="5"/>
  <c r="P171" i="5"/>
  <c r="AK170" i="5"/>
  <c r="AJ170" i="5"/>
  <c r="AG170" i="5"/>
  <c r="AF170" i="5"/>
  <c r="AC170" i="5"/>
  <c r="AB170" i="5"/>
  <c r="Y170" i="5"/>
  <c r="W170" i="5"/>
  <c r="R170" i="5"/>
  <c r="Q170" i="5"/>
  <c r="P170" i="5"/>
  <c r="R169" i="5"/>
  <c r="Q169" i="5"/>
  <c r="P169" i="5"/>
  <c r="R168" i="5"/>
  <c r="Q168" i="5"/>
  <c r="P168" i="5"/>
  <c r="R167" i="5"/>
  <c r="Q167" i="5"/>
  <c r="P167" i="5"/>
  <c r="AG166" i="5"/>
  <c r="AF166" i="5"/>
  <c r="AC166" i="5"/>
  <c r="AB166" i="5"/>
  <c r="Y166" i="5"/>
  <c r="W166" i="5"/>
  <c r="R166" i="5"/>
  <c r="Q166" i="5"/>
  <c r="P166" i="5"/>
  <c r="AF165" i="5"/>
  <c r="Y165" i="5"/>
  <c r="W165" i="5"/>
  <c r="R165" i="5"/>
  <c r="Q165" i="5"/>
  <c r="P165" i="5"/>
  <c r="AK164" i="5"/>
  <c r="AJ164" i="5"/>
  <c r="AG164" i="5"/>
  <c r="AF164" i="5"/>
  <c r="AC164" i="5"/>
  <c r="AB164" i="5"/>
  <c r="Y164" i="5"/>
  <c r="W164" i="5"/>
  <c r="R164" i="5"/>
  <c r="Q164" i="5"/>
  <c r="P164" i="5"/>
  <c r="AK163" i="5"/>
  <c r="AJ163" i="5"/>
  <c r="AG163" i="5"/>
  <c r="AF163" i="5"/>
  <c r="AC163" i="5"/>
  <c r="AB163" i="5"/>
  <c r="Y163" i="5"/>
  <c r="W163" i="5"/>
  <c r="R163" i="5"/>
  <c r="Q163" i="5"/>
  <c r="P163" i="5"/>
  <c r="W162" i="5"/>
  <c r="R162" i="5"/>
  <c r="Q162" i="5"/>
  <c r="P162" i="5"/>
  <c r="AK161" i="5"/>
  <c r="AJ161" i="5"/>
  <c r="AG161" i="5"/>
  <c r="AF161" i="5"/>
  <c r="AC161" i="5"/>
  <c r="AB161" i="5"/>
  <c r="Y161" i="5"/>
  <c r="W161" i="5"/>
  <c r="R161" i="5"/>
  <c r="Q161" i="5"/>
  <c r="P161" i="5"/>
  <c r="AK160" i="5"/>
  <c r="AJ160" i="5"/>
  <c r="AG160" i="5"/>
  <c r="AF160" i="5"/>
  <c r="AC160" i="5"/>
  <c r="AB160" i="5"/>
  <c r="Y160" i="5"/>
  <c r="W160" i="5"/>
  <c r="R160" i="5"/>
  <c r="Q160" i="5"/>
  <c r="P160" i="5"/>
  <c r="AK159" i="5"/>
  <c r="AJ159" i="5"/>
  <c r="AG159" i="5"/>
  <c r="AF159" i="5"/>
  <c r="AC159" i="5"/>
  <c r="AB159" i="5"/>
  <c r="Y159" i="5"/>
  <c r="W159" i="5"/>
  <c r="R159" i="5"/>
  <c r="Q159" i="5"/>
  <c r="P159" i="5"/>
  <c r="AK158" i="5"/>
  <c r="AJ158" i="5"/>
  <c r="AG158" i="5"/>
  <c r="AF158" i="5"/>
  <c r="AC158" i="5"/>
  <c r="AB158" i="5"/>
  <c r="Y158" i="5"/>
  <c r="W158" i="5"/>
  <c r="R158" i="5"/>
  <c r="Q158" i="5"/>
  <c r="P158" i="5"/>
  <c r="AK157" i="5"/>
  <c r="AJ157" i="5"/>
  <c r="AG157" i="5"/>
  <c r="AF157" i="5"/>
  <c r="AC157" i="5"/>
  <c r="AB157" i="5"/>
  <c r="Y157" i="5"/>
  <c r="W157" i="5"/>
  <c r="R157" i="5"/>
  <c r="Q157" i="5"/>
  <c r="P157" i="5"/>
  <c r="AK156" i="5"/>
  <c r="AJ156" i="5"/>
  <c r="AG156" i="5"/>
  <c r="AF156" i="5"/>
  <c r="AC156" i="5"/>
  <c r="AB156" i="5"/>
  <c r="Y156" i="5"/>
  <c r="W156" i="5"/>
  <c r="R156" i="5"/>
  <c r="Q156" i="5"/>
  <c r="P156" i="5"/>
  <c r="R155" i="5"/>
  <c r="Q155" i="5"/>
  <c r="P155" i="5"/>
  <c r="AK154" i="5"/>
  <c r="AJ154" i="5"/>
  <c r="AG154" i="5"/>
  <c r="AF154" i="5"/>
  <c r="AC154" i="5"/>
  <c r="AB154" i="5"/>
  <c r="Y154" i="5"/>
  <c r="W154" i="5"/>
  <c r="R154" i="5"/>
  <c r="Q154" i="5"/>
  <c r="P154" i="5"/>
  <c r="R153" i="5"/>
  <c r="Q153" i="5"/>
  <c r="P153" i="5"/>
  <c r="R152" i="5"/>
  <c r="Q152" i="5"/>
  <c r="P152" i="5"/>
  <c r="AC151" i="5"/>
  <c r="AB151" i="5"/>
  <c r="R151" i="5"/>
  <c r="Q151" i="5"/>
  <c r="P151" i="5"/>
  <c r="AK150" i="5"/>
  <c r="AJ150" i="5"/>
  <c r="AG150" i="5"/>
  <c r="AF150" i="5"/>
  <c r="AC150" i="5"/>
  <c r="AB150" i="5"/>
  <c r="Y150" i="5"/>
  <c r="W150" i="5"/>
  <c r="R150" i="5"/>
  <c r="Q150" i="5"/>
  <c r="P150" i="5"/>
  <c r="AG149" i="5"/>
  <c r="AF149" i="5"/>
  <c r="AC149" i="5"/>
  <c r="AB149" i="5"/>
  <c r="Y149" i="5"/>
  <c r="W149" i="5"/>
  <c r="R149" i="5"/>
  <c r="Q149" i="5"/>
  <c r="P149" i="5"/>
  <c r="AK148" i="5"/>
  <c r="AJ148" i="5"/>
  <c r="AG148" i="5"/>
  <c r="AF148" i="5"/>
  <c r="AC148" i="5"/>
  <c r="AB148" i="5"/>
  <c r="Y148" i="5"/>
  <c r="W148" i="5"/>
  <c r="R148" i="5"/>
  <c r="Q148" i="5"/>
  <c r="P148" i="5"/>
  <c r="AK147" i="5"/>
  <c r="AJ147" i="5"/>
  <c r="AG147" i="5"/>
  <c r="AF147" i="5"/>
  <c r="AC147" i="5"/>
  <c r="AB147" i="5"/>
  <c r="Y147" i="5"/>
  <c r="W147" i="5"/>
  <c r="R147" i="5"/>
  <c r="Q147" i="5"/>
  <c r="P147" i="5"/>
  <c r="AK146" i="5"/>
  <c r="AJ146" i="5"/>
  <c r="AG146" i="5"/>
  <c r="AF146" i="5"/>
  <c r="AC146" i="5"/>
  <c r="AB146" i="5"/>
  <c r="Y146" i="5"/>
  <c r="W146" i="5"/>
  <c r="R146" i="5"/>
  <c r="Q146" i="5"/>
  <c r="P146" i="5"/>
  <c r="R145" i="5"/>
  <c r="Q145" i="5"/>
  <c r="P145" i="5"/>
  <c r="AK144" i="5"/>
  <c r="AJ144" i="5"/>
  <c r="AG144" i="5"/>
  <c r="AF144" i="5"/>
  <c r="AC144" i="5"/>
  <c r="AB144" i="5"/>
  <c r="Y144" i="5"/>
  <c r="W144" i="5"/>
  <c r="R144" i="5"/>
  <c r="Q144" i="5"/>
  <c r="P144" i="5"/>
  <c r="AK143" i="5"/>
  <c r="AJ143" i="5"/>
  <c r="AG143" i="5"/>
  <c r="AF143" i="5"/>
  <c r="AC143" i="5"/>
  <c r="AB143" i="5"/>
  <c r="Y143" i="5"/>
  <c r="W143" i="5"/>
  <c r="R143" i="5"/>
  <c r="Q143" i="5"/>
  <c r="P143" i="5"/>
  <c r="AK142" i="5"/>
  <c r="AJ142" i="5"/>
  <c r="AG142" i="5"/>
  <c r="AF142" i="5"/>
  <c r="AC142" i="5"/>
  <c r="AB142" i="5"/>
  <c r="Y142" i="5"/>
  <c r="W142" i="5"/>
  <c r="R142" i="5"/>
  <c r="Q142" i="5"/>
  <c r="P142" i="5"/>
  <c r="AK141" i="5"/>
  <c r="AJ141" i="5"/>
  <c r="AG141" i="5"/>
  <c r="AF141" i="5"/>
  <c r="AC141" i="5"/>
  <c r="AB141" i="5"/>
  <c r="Y141" i="5"/>
  <c r="W141" i="5"/>
  <c r="R141" i="5"/>
  <c r="Q141" i="5"/>
  <c r="P141" i="5"/>
  <c r="R140" i="5"/>
  <c r="Q140" i="5"/>
  <c r="P140" i="5"/>
  <c r="W139" i="5"/>
  <c r="R139" i="5"/>
  <c r="Q139" i="5"/>
  <c r="P139" i="5"/>
  <c r="AK138" i="5"/>
  <c r="AJ138" i="5"/>
  <c r="AG138" i="5"/>
  <c r="AF138" i="5"/>
  <c r="AC138" i="5"/>
  <c r="AB138" i="5"/>
  <c r="Y138" i="5"/>
  <c r="W138" i="5"/>
  <c r="R138" i="5"/>
  <c r="Q138" i="5"/>
  <c r="P138" i="5"/>
  <c r="AK137" i="5"/>
  <c r="AJ137" i="5"/>
  <c r="AG137" i="5"/>
  <c r="AF137" i="5"/>
  <c r="AC137" i="5"/>
  <c r="AB137" i="5"/>
  <c r="Y137" i="5"/>
  <c r="W137" i="5"/>
  <c r="R137" i="5"/>
  <c r="Q137" i="5"/>
  <c r="P137" i="5"/>
  <c r="AK136" i="5"/>
  <c r="AJ136" i="5"/>
  <c r="AG136" i="5"/>
  <c r="AF136" i="5"/>
  <c r="AC136" i="5"/>
  <c r="AB136" i="5"/>
  <c r="Y136" i="5"/>
  <c r="W136" i="5"/>
  <c r="R136" i="5"/>
  <c r="Q136" i="5"/>
  <c r="P136" i="5"/>
  <c r="Y135" i="5"/>
  <c r="W135" i="5"/>
  <c r="R135" i="5"/>
  <c r="Q135" i="5"/>
  <c r="P135" i="5"/>
  <c r="W134" i="5"/>
  <c r="R134" i="5"/>
  <c r="Q134" i="5"/>
  <c r="P134" i="5"/>
  <c r="AK133" i="5"/>
  <c r="AJ133" i="5"/>
  <c r="AG133" i="5"/>
  <c r="AF133" i="5"/>
  <c r="AC133" i="5"/>
  <c r="AB133" i="5"/>
  <c r="Y133" i="5"/>
  <c r="W133" i="5"/>
  <c r="R133" i="5"/>
  <c r="Q133" i="5"/>
  <c r="P133" i="5"/>
  <c r="W132" i="5"/>
  <c r="R132" i="5"/>
  <c r="Q132" i="5"/>
  <c r="P132" i="5"/>
  <c r="W131" i="5"/>
  <c r="R131" i="5"/>
  <c r="Q131" i="5"/>
  <c r="P131" i="5"/>
  <c r="R130" i="5"/>
  <c r="Q130" i="5"/>
  <c r="P130" i="5"/>
  <c r="R129" i="5"/>
  <c r="Q129" i="5"/>
  <c r="P129" i="5"/>
  <c r="R128" i="5"/>
  <c r="Q128" i="5"/>
  <c r="P128" i="5"/>
  <c r="AC127" i="5"/>
  <c r="AB127" i="5"/>
  <c r="Y127" i="5"/>
  <c r="W127" i="5"/>
  <c r="R127" i="5"/>
  <c r="Q127" i="5"/>
  <c r="P127" i="5"/>
  <c r="AC126" i="5"/>
  <c r="AB126" i="5"/>
  <c r="W126" i="5"/>
  <c r="R126" i="5"/>
  <c r="Q126" i="5"/>
  <c r="P126" i="5"/>
  <c r="AK125" i="5"/>
  <c r="AJ125" i="5"/>
  <c r="AG125" i="5"/>
  <c r="AF125" i="5"/>
  <c r="AC125" i="5"/>
  <c r="AB125" i="5"/>
  <c r="Y125" i="5"/>
  <c r="W125" i="5"/>
  <c r="R125" i="5"/>
  <c r="Q125" i="5"/>
  <c r="P125" i="5"/>
  <c r="AK124" i="5"/>
  <c r="AJ124" i="5"/>
  <c r="AG124" i="5"/>
  <c r="AF124" i="5"/>
  <c r="AC124" i="5"/>
  <c r="AB124" i="5"/>
  <c r="Y124" i="5"/>
  <c r="W124" i="5"/>
  <c r="R124" i="5"/>
  <c r="Q124" i="5"/>
  <c r="P124" i="5"/>
  <c r="AK123" i="5"/>
  <c r="AJ123" i="5"/>
  <c r="AG123" i="5"/>
  <c r="AF123" i="5"/>
  <c r="AC123" i="5"/>
  <c r="AB123" i="5"/>
  <c r="Y123" i="5"/>
  <c r="W123" i="5"/>
  <c r="R123" i="5"/>
  <c r="Q123" i="5"/>
  <c r="P123" i="5"/>
  <c r="R122" i="5"/>
  <c r="Q122" i="5"/>
  <c r="P122" i="5"/>
  <c r="R121" i="5"/>
  <c r="Q121" i="5"/>
  <c r="P121" i="5"/>
  <c r="R120" i="5"/>
  <c r="Q120" i="5"/>
  <c r="P120" i="5"/>
  <c r="R119" i="5"/>
  <c r="Q119" i="5"/>
  <c r="P119" i="5"/>
  <c r="R118" i="5"/>
  <c r="Q118" i="5"/>
  <c r="P118" i="5"/>
  <c r="Y117" i="5"/>
  <c r="R117" i="5"/>
  <c r="Q117" i="5"/>
  <c r="P117" i="5"/>
  <c r="AK116" i="5"/>
  <c r="AJ116" i="5"/>
  <c r="AG116" i="5"/>
  <c r="AF116" i="5"/>
  <c r="AC116" i="5"/>
  <c r="AB116" i="5"/>
  <c r="Y116" i="5"/>
  <c r="W116" i="5"/>
  <c r="R116" i="5"/>
  <c r="Q116" i="5"/>
  <c r="P116" i="5"/>
  <c r="AK115" i="5"/>
  <c r="AJ115" i="5"/>
  <c r="AG115" i="5"/>
  <c r="AF115" i="5"/>
  <c r="AC115" i="5"/>
  <c r="AB115" i="5"/>
  <c r="Y115" i="5"/>
  <c r="W115" i="5"/>
  <c r="R115" i="5"/>
  <c r="Q115" i="5"/>
  <c r="P115" i="5"/>
  <c r="W114" i="5"/>
  <c r="R114" i="5"/>
  <c r="Q114" i="5"/>
  <c r="P114" i="5"/>
  <c r="AC113" i="5"/>
  <c r="AB113" i="5"/>
  <c r="W113" i="5"/>
  <c r="R113" i="5"/>
  <c r="Q113" i="5"/>
  <c r="P113" i="5"/>
  <c r="AG112" i="5"/>
  <c r="AF112" i="5"/>
  <c r="AC112" i="5"/>
  <c r="AB112" i="5"/>
  <c r="Y112" i="5"/>
  <c r="W112" i="5"/>
  <c r="R112" i="5"/>
  <c r="Q112" i="5"/>
  <c r="P112" i="5"/>
  <c r="AK111" i="5"/>
  <c r="AJ111" i="5"/>
  <c r="AG111" i="5"/>
  <c r="AF111" i="5"/>
  <c r="AC111" i="5"/>
  <c r="AB111" i="5"/>
  <c r="Y111" i="5"/>
  <c r="W111" i="5"/>
  <c r="R111" i="5"/>
  <c r="Q111" i="5"/>
  <c r="P111" i="5"/>
  <c r="AK110" i="5"/>
  <c r="AJ110" i="5"/>
  <c r="AG110" i="5"/>
  <c r="AF110" i="5"/>
  <c r="AC110" i="5"/>
  <c r="AB110" i="5"/>
  <c r="Y110" i="5"/>
  <c r="W110" i="5"/>
  <c r="R110" i="5"/>
  <c r="Q110" i="5"/>
  <c r="P110" i="5"/>
  <c r="AK109" i="5"/>
  <c r="AJ109" i="5"/>
  <c r="AG109" i="5"/>
  <c r="AF109" i="5"/>
  <c r="AC109" i="5"/>
  <c r="AB109" i="5"/>
  <c r="Y109" i="5"/>
  <c r="W109" i="5"/>
  <c r="R109" i="5"/>
  <c r="Q109" i="5"/>
  <c r="P109" i="5"/>
  <c r="R108" i="5"/>
  <c r="Q108" i="5"/>
  <c r="P108" i="5"/>
  <c r="AK107" i="5"/>
  <c r="AJ107" i="5"/>
  <c r="AG107" i="5"/>
  <c r="AF107" i="5"/>
  <c r="AC107" i="5"/>
  <c r="AB107" i="5"/>
  <c r="Y107" i="5"/>
  <c r="W107" i="5"/>
  <c r="R107" i="5"/>
  <c r="Q107" i="5"/>
  <c r="P107" i="5"/>
  <c r="AK106" i="5"/>
  <c r="AJ106" i="5"/>
  <c r="AG106" i="5"/>
  <c r="AF106" i="5"/>
  <c r="AC106" i="5"/>
  <c r="AB106" i="5"/>
  <c r="Y106" i="5"/>
  <c r="W106" i="5"/>
  <c r="R106" i="5"/>
  <c r="Q106" i="5"/>
  <c r="P106" i="5"/>
  <c r="AK105" i="5"/>
  <c r="AJ105" i="5"/>
  <c r="AG105" i="5"/>
  <c r="AF105" i="5"/>
  <c r="AC105" i="5"/>
  <c r="AB105" i="5"/>
  <c r="Y105" i="5"/>
  <c r="W105" i="5"/>
  <c r="R105" i="5"/>
  <c r="Q105" i="5"/>
  <c r="P105" i="5"/>
  <c r="AK104" i="5"/>
  <c r="AJ104" i="5"/>
  <c r="AG104" i="5"/>
  <c r="AF104" i="5"/>
  <c r="AC104" i="5"/>
  <c r="AB104" i="5"/>
  <c r="Y104" i="5"/>
  <c r="W104" i="5"/>
  <c r="R104" i="5"/>
  <c r="Q104" i="5"/>
  <c r="P104" i="5"/>
  <c r="AK103" i="5"/>
  <c r="AJ103" i="5"/>
  <c r="AG103" i="5"/>
  <c r="AF103" i="5"/>
  <c r="AC103" i="5"/>
  <c r="AB103" i="5"/>
  <c r="Y103" i="5"/>
  <c r="W103" i="5"/>
  <c r="R103" i="5"/>
  <c r="Q103" i="5"/>
  <c r="P103" i="5"/>
  <c r="W102" i="5"/>
  <c r="R102" i="5"/>
  <c r="Q102" i="5"/>
  <c r="P102" i="5"/>
  <c r="R101" i="5"/>
  <c r="Q101" i="5"/>
  <c r="P101" i="5"/>
  <c r="R100" i="5"/>
  <c r="Q100" i="5"/>
  <c r="P100" i="5"/>
  <c r="AK99" i="5"/>
  <c r="AJ99" i="5"/>
  <c r="AG99" i="5"/>
  <c r="AF99" i="5"/>
  <c r="AC99" i="5"/>
  <c r="AB99" i="5"/>
  <c r="Y99" i="5"/>
  <c r="W99" i="5"/>
  <c r="R99" i="5"/>
  <c r="Q99" i="5"/>
  <c r="P99" i="5"/>
  <c r="AK98" i="5"/>
  <c r="AJ98" i="5"/>
  <c r="AG98" i="5"/>
  <c r="AF98" i="5"/>
  <c r="AC98" i="5"/>
  <c r="AB98" i="5"/>
  <c r="Y98" i="5"/>
  <c r="W98" i="5"/>
  <c r="R98" i="5"/>
  <c r="Q98" i="5"/>
  <c r="P98" i="5"/>
  <c r="R97" i="5"/>
  <c r="Q97" i="5"/>
  <c r="P97" i="5"/>
  <c r="W96" i="5"/>
  <c r="R96" i="5"/>
  <c r="Q96" i="5"/>
  <c r="P96" i="5"/>
  <c r="AK95" i="5"/>
  <c r="AJ95" i="5"/>
  <c r="AG95" i="5"/>
  <c r="AF95" i="5"/>
  <c r="AC95" i="5"/>
  <c r="AB95" i="5"/>
  <c r="Y95" i="5"/>
  <c r="W95" i="5"/>
  <c r="R95" i="5"/>
  <c r="Q95" i="5"/>
  <c r="P95" i="5"/>
  <c r="AK94" i="5"/>
  <c r="AJ94" i="5"/>
  <c r="AG94" i="5"/>
  <c r="AF94" i="5"/>
  <c r="AC94" i="5"/>
  <c r="AB94" i="5"/>
  <c r="Y94" i="5"/>
  <c r="W94" i="5"/>
  <c r="R94" i="5"/>
  <c r="Q94" i="5"/>
  <c r="P94" i="5"/>
  <c r="AK93" i="5"/>
  <c r="AJ93" i="5"/>
  <c r="AG93" i="5"/>
  <c r="AF93" i="5"/>
  <c r="AC93" i="5"/>
  <c r="AB93" i="5"/>
  <c r="Y93" i="5"/>
  <c r="W93" i="5"/>
  <c r="R93" i="5"/>
  <c r="Q93" i="5"/>
  <c r="P93" i="5"/>
  <c r="AK92" i="5"/>
  <c r="AJ92" i="5"/>
  <c r="AG92" i="5"/>
  <c r="AF92" i="5"/>
  <c r="AC92" i="5"/>
  <c r="AB92" i="5"/>
  <c r="Y92" i="5"/>
  <c r="W92" i="5"/>
  <c r="R92" i="5"/>
  <c r="Q92" i="5"/>
  <c r="P92" i="5"/>
  <c r="R91" i="5"/>
  <c r="Q91" i="5"/>
  <c r="P91" i="5"/>
  <c r="AK90" i="5"/>
  <c r="AJ90" i="5"/>
  <c r="AG90" i="5"/>
  <c r="AF90" i="5"/>
  <c r="AC90" i="5"/>
  <c r="AB90" i="5"/>
  <c r="Y90" i="5"/>
  <c r="W90" i="5"/>
  <c r="R90" i="5"/>
  <c r="Q90" i="5"/>
  <c r="P90" i="5"/>
  <c r="AK89" i="5"/>
  <c r="AJ89" i="5"/>
  <c r="AG89" i="5"/>
  <c r="AF89" i="5"/>
  <c r="AC89" i="5"/>
  <c r="AB89" i="5"/>
  <c r="Y89" i="5"/>
  <c r="W89" i="5"/>
  <c r="R89" i="5"/>
  <c r="Q89" i="5"/>
  <c r="P89" i="5"/>
  <c r="AK88" i="5"/>
  <c r="AJ88" i="5"/>
  <c r="AG88" i="5"/>
  <c r="AF88" i="5"/>
  <c r="AC88" i="5"/>
  <c r="AB88" i="5"/>
  <c r="Y88" i="5"/>
  <c r="W88" i="5"/>
  <c r="R88" i="5"/>
  <c r="Q88" i="5"/>
  <c r="P88" i="5"/>
  <c r="AK87" i="5"/>
  <c r="AJ87" i="5"/>
  <c r="AG87" i="5"/>
  <c r="AF87" i="5"/>
  <c r="AC87" i="5"/>
  <c r="AB87" i="5"/>
  <c r="Y87" i="5"/>
  <c r="W87" i="5"/>
  <c r="R87" i="5"/>
  <c r="Q87" i="5"/>
  <c r="P87" i="5"/>
  <c r="AK86" i="5"/>
  <c r="AJ86" i="5"/>
  <c r="AG86" i="5"/>
  <c r="AF86" i="5"/>
  <c r="AC86" i="5"/>
  <c r="AB86" i="5"/>
  <c r="Y86" i="5"/>
  <c r="W86" i="5"/>
  <c r="R86" i="5"/>
  <c r="Q86" i="5"/>
  <c r="P86" i="5"/>
  <c r="AK85" i="5"/>
  <c r="AJ85" i="5"/>
  <c r="AG85" i="5"/>
  <c r="AF85" i="5"/>
  <c r="AC85" i="5"/>
  <c r="AB85" i="5"/>
  <c r="Y85" i="5"/>
  <c r="W85" i="5"/>
  <c r="R85" i="5"/>
  <c r="Q85" i="5"/>
  <c r="P85" i="5"/>
  <c r="R84" i="5"/>
  <c r="Q84" i="5"/>
  <c r="P84" i="5"/>
  <c r="AK83" i="5"/>
  <c r="AJ83" i="5"/>
  <c r="AG83" i="5"/>
  <c r="AF83" i="5"/>
  <c r="AC83" i="5"/>
  <c r="AB83" i="5"/>
  <c r="Y83" i="5"/>
  <c r="W83" i="5"/>
  <c r="R83" i="5"/>
  <c r="Q83" i="5"/>
  <c r="P83" i="5"/>
  <c r="AK82" i="5"/>
  <c r="AJ82" i="5"/>
  <c r="AG82" i="5"/>
  <c r="AF82" i="5"/>
  <c r="AC82" i="5"/>
  <c r="AB82" i="5"/>
  <c r="Y82" i="5"/>
  <c r="W82" i="5"/>
  <c r="R82" i="5"/>
  <c r="Q82" i="5"/>
  <c r="P82" i="5"/>
  <c r="AK81" i="5"/>
  <c r="AJ81" i="5"/>
  <c r="AG81" i="5"/>
  <c r="AF81" i="5"/>
  <c r="AC81" i="5"/>
  <c r="AB81" i="5"/>
  <c r="Y81" i="5"/>
  <c r="W81" i="5"/>
  <c r="R81" i="5"/>
  <c r="Q81" i="5"/>
  <c r="P81" i="5"/>
  <c r="AC80" i="5"/>
  <c r="AB80" i="5"/>
  <c r="Y80" i="5"/>
  <c r="W80" i="5"/>
  <c r="R80" i="5"/>
  <c r="Q80" i="5"/>
  <c r="P80" i="5"/>
  <c r="AC79" i="5"/>
  <c r="AB79" i="5"/>
  <c r="W79" i="5"/>
  <c r="R79" i="5"/>
  <c r="Q79" i="5"/>
  <c r="P79" i="5"/>
  <c r="AK78" i="5"/>
  <c r="AJ78" i="5"/>
  <c r="AG78" i="5"/>
  <c r="AF78" i="5"/>
  <c r="AC78" i="5"/>
  <c r="AB78" i="5"/>
  <c r="Y78" i="5"/>
  <c r="W78" i="5"/>
  <c r="R78" i="5"/>
  <c r="Q78" i="5"/>
  <c r="P78" i="5"/>
  <c r="AC77" i="5"/>
  <c r="AB77" i="5"/>
  <c r="Y77" i="5"/>
  <c r="W77" i="5"/>
  <c r="R77" i="5"/>
  <c r="Q77" i="5"/>
  <c r="P77" i="5"/>
  <c r="AK76" i="5"/>
  <c r="AJ76" i="5"/>
  <c r="AG76" i="5"/>
  <c r="AF76" i="5"/>
  <c r="AC76" i="5"/>
  <c r="AB76" i="5"/>
  <c r="Y76" i="5"/>
  <c r="W76" i="5"/>
  <c r="R76" i="5"/>
  <c r="Q76" i="5"/>
  <c r="P76" i="5"/>
  <c r="AK75" i="5"/>
  <c r="AJ75" i="5"/>
  <c r="AG75" i="5"/>
  <c r="AF75" i="5"/>
  <c r="AC75" i="5"/>
  <c r="AB75" i="5"/>
  <c r="Y75" i="5"/>
  <c r="W75" i="5"/>
  <c r="R75" i="5"/>
  <c r="Q75" i="5"/>
  <c r="P75" i="5"/>
  <c r="AK74" i="5"/>
  <c r="AJ74" i="5"/>
  <c r="AG74" i="5"/>
  <c r="AF74" i="5"/>
  <c r="AC74" i="5"/>
  <c r="AB74" i="5"/>
  <c r="Y74" i="5"/>
  <c r="W74" i="5"/>
  <c r="R74" i="5"/>
  <c r="Q74" i="5"/>
  <c r="P74" i="5"/>
  <c r="AK73" i="5"/>
  <c r="AJ73" i="5"/>
  <c r="AG73" i="5"/>
  <c r="AF73" i="5"/>
  <c r="AC73" i="5"/>
  <c r="AB73" i="5"/>
  <c r="Y73" i="5"/>
  <c r="W73" i="5"/>
  <c r="R73" i="5"/>
  <c r="Q73" i="5"/>
  <c r="P73" i="5"/>
  <c r="AK72" i="5"/>
  <c r="AJ72" i="5"/>
  <c r="AG72" i="5"/>
  <c r="AF72" i="5"/>
  <c r="AC72" i="5"/>
  <c r="AB72" i="5"/>
  <c r="Y72" i="5"/>
  <c r="W72" i="5"/>
  <c r="R72" i="5"/>
  <c r="Q72" i="5"/>
  <c r="P72" i="5"/>
  <c r="AK71" i="5"/>
  <c r="AJ71" i="5"/>
  <c r="AG71" i="5"/>
  <c r="AF71" i="5"/>
  <c r="AC71" i="5"/>
  <c r="AB71" i="5"/>
  <c r="Y71" i="5"/>
  <c r="W71" i="5"/>
  <c r="R71" i="5"/>
  <c r="Q71" i="5"/>
  <c r="P71" i="5"/>
  <c r="W70" i="5"/>
  <c r="R70" i="5"/>
  <c r="Q70" i="5"/>
  <c r="P70" i="5"/>
  <c r="AC69" i="5"/>
  <c r="AB69" i="5"/>
  <c r="W69" i="5"/>
  <c r="R69" i="5"/>
  <c r="Q69" i="5"/>
  <c r="P69" i="5"/>
  <c r="AK68" i="5"/>
  <c r="AJ68" i="5"/>
  <c r="AG68" i="5"/>
  <c r="AF68" i="5"/>
  <c r="AC68" i="5"/>
  <c r="AB68" i="5"/>
  <c r="Y68" i="5"/>
  <c r="W68" i="5"/>
  <c r="R68" i="5"/>
  <c r="Q68" i="5"/>
  <c r="P68" i="5"/>
  <c r="AG67" i="5"/>
  <c r="AF67" i="5"/>
  <c r="AC67" i="5"/>
  <c r="AB67" i="5"/>
  <c r="Y67" i="5"/>
  <c r="W67" i="5"/>
  <c r="R67" i="5"/>
  <c r="Q67" i="5"/>
  <c r="P67" i="5"/>
  <c r="R66" i="5"/>
  <c r="Q66" i="5"/>
  <c r="P66" i="5"/>
  <c r="AC65" i="5"/>
  <c r="AB65" i="5"/>
  <c r="W65" i="5"/>
  <c r="R65" i="5"/>
  <c r="Q65" i="5"/>
  <c r="P65" i="5"/>
  <c r="R64" i="5"/>
  <c r="Q64" i="5"/>
  <c r="P64" i="5"/>
  <c r="AK63" i="5"/>
  <c r="AJ63" i="5"/>
  <c r="AG63" i="5"/>
  <c r="AF63" i="5"/>
  <c r="AC63" i="5"/>
  <c r="AB63" i="5"/>
  <c r="Y63" i="5"/>
  <c r="W63" i="5"/>
  <c r="R63" i="5"/>
  <c r="Q63" i="5"/>
  <c r="P63" i="5"/>
  <c r="AK62" i="5"/>
  <c r="AJ62" i="5"/>
  <c r="AG62" i="5"/>
  <c r="AF62" i="5"/>
  <c r="AC62" i="5"/>
  <c r="AB62" i="5"/>
  <c r="Y62" i="5"/>
  <c r="W62" i="5"/>
  <c r="R62" i="5"/>
  <c r="Q62" i="5"/>
  <c r="P62" i="5"/>
  <c r="AK61" i="5"/>
  <c r="AJ61" i="5"/>
  <c r="AG61" i="5"/>
  <c r="AF61" i="5"/>
  <c r="AC61" i="5"/>
  <c r="AB61" i="5"/>
  <c r="Y61" i="5"/>
  <c r="W61" i="5"/>
  <c r="R61" i="5"/>
  <c r="Q61" i="5"/>
  <c r="P61" i="5"/>
  <c r="AC60" i="5"/>
  <c r="AB60" i="5"/>
  <c r="W60" i="5"/>
  <c r="R60" i="5"/>
  <c r="Q60" i="5"/>
  <c r="P60" i="5"/>
  <c r="AK59" i="5"/>
  <c r="AJ59" i="5"/>
  <c r="AG59" i="5"/>
  <c r="AF59" i="5"/>
  <c r="AC59" i="5"/>
  <c r="AB59" i="5"/>
  <c r="Y59" i="5"/>
  <c r="W59" i="5"/>
  <c r="R59" i="5"/>
  <c r="Q59" i="5"/>
  <c r="P59" i="5"/>
  <c r="R58" i="5"/>
  <c r="Q58" i="5"/>
  <c r="P58" i="5"/>
  <c r="AC57" i="5"/>
  <c r="AB57" i="5"/>
  <c r="W57" i="5"/>
  <c r="R57" i="5"/>
  <c r="Q57" i="5"/>
  <c r="P57" i="5"/>
  <c r="AG56" i="5"/>
  <c r="AF56" i="5"/>
  <c r="AC56" i="5"/>
  <c r="AB56" i="5"/>
  <c r="Y56" i="5"/>
  <c r="W56" i="5"/>
  <c r="R56" i="5"/>
  <c r="Q56" i="5"/>
  <c r="P56" i="5"/>
  <c r="AK55" i="5"/>
  <c r="AJ55" i="5"/>
  <c r="AG55" i="5"/>
  <c r="AF55" i="5"/>
  <c r="AC55" i="5"/>
  <c r="AB55" i="5"/>
  <c r="Y55" i="5"/>
  <c r="W55" i="5"/>
  <c r="R55" i="5"/>
  <c r="Q55" i="5"/>
  <c r="P55" i="5"/>
  <c r="R54" i="5"/>
  <c r="Q54" i="5"/>
  <c r="P54" i="5"/>
  <c r="R53" i="5"/>
  <c r="Q53" i="5"/>
  <c r="P53" i="5"/>
  <c r="AK52" i="5"/>
  <c r="AJ52" i="5"/>
  <c r="AG52" i="5"/>
  <c r="AF52" i="5"/>
  <c r="AC52" i="5"/>
  <c r="AB52" i="5"/>
  <c r="Y52" i="5"/>
  <c r="W52" i="5"/>
  <c r="R52" i="5"/>
  <c r="Q52" i="5"/>
  <c r="P52" i="5"/>
  <c r="R51" i="5"/>
  <c r="Q51" i="5"/>
  <c r="P51" i="5"/>
  <c r="W50" i="5"/>
  <c r="R50" i="5"/>
  <c r="Q50" i="5"/>
  <c r="P50" i="5"/>
  <c r="R49" i="5"/>
  <c r="Q49" i="5"/>
  <c r="P49" i="5"/>
  <c r="AK48" i="5"/>
  <c r="AJ48" i="5"/>
  <c r="AG48" i="5"/>
  <c r="AF48" i="5"/>
  <c r="AC48" i="5"/>
  <c r="AB48" i="5"/>
  <c r="Y48" i="5"/>
  <c r="W48" i="5"/>
  <c r="R48" i="5"/>
  <c r="Q48" i="5"/>
  <c r="P48" i="5"/>
  <c r="R47" i="5"/>
  <c r="Q47" i="5"/>
  <c r="P47" i="5"/>
  <c r="AK46" i="5"/>
  <c r="AJ46" i="5"/>
  <c r="AG46" i="5"/>
  <c r="AF46" i="5"/>
  <c r="AC46" i="5"/>
  <c r="AB46" i="5"/>
  <c r="Y46" i="5"/>
  <c r="W46" i="5"/>
  <c r="R46" i="5"/>
  <c r="Q46" i="5"/>
  <c r="P46" i="5"/>
  <c r="R45" i="5"/>
  <c r="Q45" i="5"/>
  <c r="P45" i="5"/>
  <c r="AK44" i="5"/>
  <c r="AJ44" i="5"/>
  <c r="AG44" i="5"/>
  <c r="AF44" i="5"/>
  <c r="AC44" i="5"/>
  <c r="AB44" i="5"/>
  <c r="Y44" i="5"/>
  <c r="W44" i="5"/>
  <c r="R44" i="5"/>
  <c r="Q44" i="5"/>
  <c r="P44" i="5"/>
  <c r="R43" i="5"/>
  <c r="Q43" i="5"/>
  <c r="P43" i="5"/>
  <c r="AK42" i="5"/>
  <c r="AJ42" i="5"/>
  <c r="AG42" i="5"/>
  <c r="AF42" i="5"/>
  <c r="AC42" i="5"/>
  <c r="AB42" i="5"/>
  <c r="Y42" i="5"/>
  <c r="W42" i="5"/>
  <c r="R42" i="5"/>
  <c r="Q42" i="5"/>
  <c r="P42" i="5"/>
  <c r="R41" i="5"/>
  <c r="Q41" i="5"/>
  <c r="P41" i="5"/>
  <c r="W40" i="5"/>
  <c r="R40" i="5"/>
  <c r="Q40" i="5"/>
  <c r="P40" i="5"/>
  <c r="AK39" i="5"/>
  <c r="AJ39" i="5"/>
  <c r="AG39" i="5"/>
  <c r="AF39" i="5"/>
  <c r="AC39" i="5"/>
  <c r="AB39" i="5"/>
  <c r="Y39" i="5"/>
  <c r="W39" i="5"/>
  <c r="R39" i="5"/>
  <c r="Q39" i="5"/>
  <c r="P39" i="5"/>
  <c r="AK38" i="5"/>
  <c r="AJ38" i="5"/>
  <c r="AG38" i="5"/>
  <c r="AF38" i="5"/>
  <c r="AC38" i="5"/>
  <c r="AB38" i="5"/>
  <c r="Y38" i="5"/>
  <c r="W38" i="5"/>
  <c r="R38" i="5"/>
  <c r="Q38" i="5"/>
  <c r="P38" i="5"/>
  <c r="R37" i="5"/>
  <c r="Q37" i="5"/>
  <c r="P37" i="5"/>
  <c r="AK36" i="5"/>
  <c r="AJ36" i="5"/>
  <c r="AG36" i="5"/>
  <c r="AF36" i="5"/>
  <c r="AC36" i="5"/>
  <c r="AB36" i="5"/>
  <c r="Y36" i="5"/>
  <c r="W36" i="5"/>
  <c r="R36" i="5"/>
  <c r="Q36" i="5"/>
  <c r="P36" i="5"/>
  <c r="AK35" i="5"/>
  <c r="AJ35" i="5"/>
  <c r="AG35" i="5"/>
  <c r="AF35" i="5"/>
  <c r="AC35" i="5"/>
  <c r="AB35" i="5"/>
  <c r="Y35" i="5"/>
  <c r="W35" i="5"/>
  <c r="R35" i="5"/>
  <c r="Q35" i="5"/>
  <c r="P35" i="5"/>
  <c r="R34" i="5"/>
  <c r="Q34" i="5"/>
  <c r="P34" i="5"/>
  <c r="R33" i="5"/>
  <c r="Q33" i="5"/>
  <c r="P33" i="5"/>
  <c r="AK32" i="5"/>
  <c r="AJ32" i="5"/>
  <c r="AG32" i="5"/>
  <c r="AF32" i="5"/>
  <c r="AC32" i="5"/>
  <c r="AB32" i="5"/>
  <c r="Y32" i="5"/>
  <c r="W32" i="5"/>
  <c r="R32" i="5"/>
  <c r="Q32" i="5"/>
  <c r="P32" i="5"/>
  <c r="AK31" i="5"/>
  <c r="AJ31" i="5"/>
  <c r="AG31" i="5"/>
  <c r="AF31" i="5"/>
  <c r="AC31" i="5"/>
  <c r="AB31" i="5"/>
  <c r="Y31" i="5"/>
  <c r="W31" i="5"/>
  <c r="R31" i="5"/>
  <c r="Q31" i="5"/>
  <c r="P31" i="5"/>
  <c r="AK30" i="5"/>
  <c r="AJ30" i="5"/>
  <c r="AG30" i="5"/>
  <c r="AF30" i="5"/>
  <c r="AC30" i="5"/>
  <c r="AB30" i="5"/>
  <c r="Y30" i="5"/>
  <c r="W30" i="5"/>
  <c r="R30" i="5"/>
  <c r="Q30" i="5"/>
  <c r="P30" i="5"/>
  <c r="AC29" i="5"/>
  <c r="AB29" i="5"/>
  <c r="W29" i="5"/>
  <c r="R29" i="5"/>
  <c r="Q29" i="5"/>
  <c r="P29" i="5"/>
  <c r="R28" i="5"/>
  <c r="Q28" i="5"/>
  <c r="P28" i="5"/>
  <c r="AK27" i="5"/>
  <c r="AJ27" i="5"/>
  <c r="AG27" i="5"/>
  <c r="AF27" i="5"/>
  <c r="AC27" i="5"/>
  <c r="AB27" i="5"/>
  <c r="Y27" i="5"/>
  <c r="W27" i="5"/>
  <c r="R27" i="5"/>
  <c r="Q27" i="5"/>
  <c r="P27" i="5"/>
  <c r="AK26" i="5"/>
  <c r="AJ26" i="5"/>
  <c r="AG26" i="5"/>
  <c r="AF26" i="5"/>
  <c r="AC26" i="5"/>
  <c r="AB26" i="5"/>
  <c r="Y26" i="5"/>
  <c r="W26" i="5"/>
  <c r="R26" i="5"/>
  <c r="Q26" i="5"/>
  <c r="P26" i="5"/>
  <c r="AK25" i="5"/>
  <c r="AJ25" i="5"/>
  <c r="AG25" i="5"/>
  <c r="AF25" i="5"/>
  <c r="AC25" i="5"/>
  <c r="AB25" i="5"/>
  <c r="Y25" i="5"/>
  <c r="W25" i="5"/>
  <c r="R25" i="5"/>
  <c r="Q25" i="5"/>
  <c r="P25" i="5"/>
  <c r="R24" i="5"/>
  <c r="Q24" i="5"/>
  <c r="P24" i="5"/>
  <c r="AC23" i="5"/>
  <c r="AB23" i="5"/>
  <c r="Y23" i="5"/>
  <c r="W23" i="5"/>
  <c r="R23" i="5"/>
  <c r="Q23" i="5"/>
  <c r="P23" i="5"/>
  <c r="AG22" i="5"/>
  <c r="AF22" i="5"/>
  <c r="AC22" i="5"/>
  <c r="AB22" i="5"/>
  <c r="Y22" i="5"/>
  <c r="W22" i="5"/>
  <c r="R22" i="5"/>
  <c r="Q22" i="5"/>
  <c r="P22" i="5"/>
  <c r="AK21" i="5"/>
  <c r="AJ21" i="5"/>
  <c r="AG21" i="5"/>
  <c r="AF21" i="5"/>
  <c r="AC21" i="5"/>
  <c r="AB21" i="5"/>
  <c r="Y21" i="5"/>
  <c r="W21" i="5"/>
  <c r="R21" i="5"/>
  <c r="Q21" i="5"/>
  <c r="P21" i="5"/>
  <c r="AK20" i="5"/>
  <c r="AJ20" i="5"/>
  <c r="AG20" i="5"/>
  <c r="AF20" i="5"/>
  <c r="AC20" i="5"/>
  <c r="AB20" i="5"/>
  <c r="Y20" i="5"/>
  <c r="W20" i="5"/>
  <c r="R20" i="5"/>
  <c r="Q20" i="5"/>
  <c r="P20" i="5"/>
  <c r="AC19" i="5"/>
  <c r="AB19" i="5"/>
  <c r="Y19" i="5"/>
  <c r="W19" i="5"/>
  <c r="R19" i="5"/>
  <c r="Q19" i="5"/>
  <c r="P19" i="5"/>
  <c r="R18" i="5"/>
  <c r="Q18" i="5"/>
  <c r="P18" i="5"/>
  <c r="AK17" i="5"/>
  <c r="AJ17" i="5"/>
  <c r="AC17" i="5"/>
  <c r="AB17" i="5"/>
  <c r="Y17" i="5"/>
  <c r="W17" i="5"/>
  <c r="R17" i="5"/>
  <c r="Q17" i="5"/>
  <c r="P17" i="5"/>
  <c r="R16" i="5"/>
  <c r="Q16" i="5"/>
  <c r="P16" i="5"/>
  <c r="R15" i="5"/>
  <c r="Q15" i="5"/>
  <c r="P15" i="5"/>
  <c r="AK14" i="5"/>
  <c r="AJ14" i="5"/>
  <c r="AG14" i="5"/>
  <c r="AF14" i="5"/>
  <c r="AC14" i="5"/>
  <c r="AB14" i="5"/>
  <c r="Y14" i="5"/>
  <c r="W14" i="5"/>
  <c r="R14" i="5"/>
  <c r="Q14" i="5"/>
  <c r="P14" i="5"/>
  <c r="AK13" i="5"/>
  <c r="AJ13" i="5"/>
  <c r="AG13" i="5"/>
  <c r="AF13" i="5"/>
  <c r="AC13" i="5"/>
  <c r="AB13" i="5"/>
  <c r="Y13" i="5"/>
  <c r="W13" i="5"/>
  <c r="R13" i="5"/>
  <c r="Q13" i="5"/>
  <c r="P13" i="5"/>
  <c r="AK12" i="5"/>
  <c r="AJ12" i="5"/>
  <c r="AG12" i="5"/>
  <c r="AF12" i="5"/>
  <c r="AC12" i="5"/>
  <c r="AB12" i="5"/>
  <c r="Y12" i="5"/>
  <c r="W12" i="5"/>
  <c r="R12" i="5"/>
  <c r="Q12" i="5"/>
  <c r="P12" i="5"/>
  <c r="R11" i="5"/>
  <c r="Q11" i="5"/>
  <c r="P11" i="5"/>
  <c r="AC10" i="5"/>
  <c r="AB10" i="5"/>
  <c r="W10" i="5"/>
  <c r="R10" i="5"/>
  <c r="Q10" i="5"/>
  <c r="P10" i="5"/>
  <c r="AK9" i="5"/>
  <c r="AJ9" i="5"/>
  <c r="AG9" i="5"/>
  <c r="AF9" i="5"/>
  <c r="AC9" i="5"/>
  <c r="AB9" i="5"/>
  <c r="Y9" i="5"/>
  <c r="W9" i="5"/>
  <c r="R9" i="5"/>
  <c r="Q9" i="5"/>
  <c r="P9" i="5"/>
  <c r="AK8" i="5"/>
  <c r="AJ8" i="5"/>
  <c r="AG8" i="5"/>
  <c r="AF8" i="5"/>
  <c r="AC8" i="5"/>
  <c r="AB8" i="5"/>
  <c r="Y8" i="5"/>
  <c r="W8" i="5"/>
  <c r="R8" i="5"/>
  <c r="Q8" i="5"/>
  <c r="P8" i="5"/>
  <c r="AK7" i="5"/>
  <c r="AJ7" i="5"/>
  <c r="AG7" i="5"/>
  <c r="AF7" i="5"/>
  <c r="AC7" i="5"/>
  <c r="AB7" i="5"/>
  <c r="Y7" i="5"/>
  <c r="W7" i="5"/>
  <c r="R7" i="5"/>
  <c r="Q7" i="5"/>
  <c r="P7" i="5"/>
  <c r="R6" i="5"/>
  <c r="Q6" i="5"/>
  <c r="P6" i="5"/>
  <c r="R5" i="5"/>
  <c r="Q5" i="5"/>
  <c r="P5" i="5"/>
  <c r="W4" i="5"/>
  <c r="R4" i="5"/>
  <c r="Q4" i="5"/>
  <c r="P4" i="5"/>
  <c r="W3" i="5"/>
  <c r="R3" i="5"/>
  <c r="Q3" i="5"/>
  <c r="P3" i="5"/>
  <c r="W2" i="5"/>
  <c r="R2" i="5"/>
  <c r="Q2" i="5"/>
  <c r="P2" i="5"/>
  <c r="J5" i="2"/>
  <c r="J6" i="2"/>
  <c r="I5" i="2"/>
  <c r="I6" i="2"/>
  <c r="H5" i="2"/>
  <c r="D5" i="2"/>
  <c r="D6" i="2"/>
  <c r="C6" i="2"/>
  <c r="C5" i="2"/>
  <c r="B5" i="2"/>
  <c r="AQ119" i="1"/>
  <c r="AP119" i="1"/>
  <c r="AO119" i="1"/>
  <c r="AN119" i="1"/>
  <c r="AM119" i="1"/>
  <c r="AL119" i="1"/>
  <c r="AE119" i="1"/>
  <c r="AD119" i="1"/>
  <c r="AC119" i="1"/>
  <c r="AB119" i="1"/>
  <c r="AA119" i="1"/>
  <c r="Z119" i="1"/>
  <c r="AQ118" i="1"/>
  <c r="AP118" i="1"/>
  <c r="AO118" i="1"/>
  <c r="AN118" i="1"/>
  <c r="AM118" i="1"/>
  <c r="AL118" i="1"/>
  <c r="AE118" i="1"/>
  <c r="AD118" i="1"/>
  <c r="AC118" i="1"/>
  <c r="AB118" i="1"/>
  <c r="AA118" i="1"/>
  <c r="Z118" i="1"/>
  <c r="AQ117" i="1"/>
  <c r="AP117" i="1"/>
  <c r="AO117" i="1"/>
  <c r="AN117" i="1"/>
  <c r="AM117" i="1"/>
  <c r="AL117" i="1"/>
  <c r="AE117" i="1"/>
  <c r="AD117" i="1"/>
  <c r="AC117" i="1"/>
  <c r="AB117" i="1"/>
  <c r="AA117" i="1"/>
  <c r="Z117" i="1"/>
  <c r="AQ116" i="1"/>
  <c r="AP116" i="1"/>
  <c r="AO116" i="1"/>
  <c r="AN116" i="1"/>
  <c r="AM116" i="1"/>
  <c r="AL116" i="1"/>
  <c r="AE116" i="1"/>
  <c r="AD116" i="1"/>
  <c r="AC116" i="1"/>
  <c r="AB116" i="1"/>
  <c r="AA116" i="1"/>
  <c r="Z116" i="1"/>
  <c r="AQ115" i="1"/>
  <c r="AP115" i="1"/>
  <c r="AO115" i="1"/>
  <c r="AN115" i="1"/>
  <c r="AM115" i="1"/>
  <c r="AL115" i="1"/>
  <c r="AE115" i="1"/>
  <c r="AD115" i="1"/>
  <c r="AC115" i="1"/>
  <c r="AB115" i="1"/>
  <c r="AA115" i="1"/>
  <c r="Z115" i="1"/>
  <c r="AQ114" i="1"/>
  <c r="AP114" i="1"/>
  <c r="AO114" i="1"/>
  <c r="AN114" i="1"/>
  <c r="AM114" i="1"/>
  <c r="AL114" i="1"/>
  <c r="AE114" i="1"/>
  <c r="AD114" i="1"/>
  <c r="AC114" i="1"/>
  <c r="AB114" i="1"/>
  <c r="AA114" i="1"/>
  <c r="Z114" i="1"/>
  <c r="AQ113" i="1"/>
  <c r="AP113" i="1"/>
  <c r="AO113" i="1"/>
  <c r="AN113" i="1"/>
  <c r="AM113" i="1"/>
  <c r="AL113" i="1"/>
  <c r="AE113" i="1"/>
  <c r="AD113" i="1"/>
  <c r="AC113" i="1"/>
  <c r="AB113" i="1"/>
  <c r="AA113" i="1"/>
  <c r="Z113" i="1"/>
  <c r="AQ112" i="1"/>
  <c r="AP112" i="1"/>
  <c r="AO112" i="1"/>
  <c r="AN112" i="1"/>
  <c r="AM112" i="1"/>
  <c r="AL112" i="1"/>
  <c r="AE112" i="1"/>
  <c r="AD112" i="1"/>
  <c r="AC112" i="1"/>
  <c r="AB112" i="1"/>
  <c r="AA112" i="1"/>
  <c r="Z112" i="1"/>
  <c r="AQ108" i="1"/>
  <c r="AP108" i="1"/>
  <c r="AO108" i="1"/>
  <c r="AN108" i="1"/>
  <c r="AM108" i="1"/>
  <c r="AL108" i="1"/>
  <c r="AE108" i="1"/>
  <c r="AD108" i="1"/>
  <c r="AC108" i="1"/>
  <c r="AB108" i="1"/>
  <c r="AA108" i="1"/>
  <c r="Z108" i="1"/>
  <c r="AQ107" i="1"/>
  <c r="AP107" i="1"/>
  <c r="AO107" i="1"/>
  <c r="AN107" i="1"/>
  <c r="AM107" i="1"/>
  <c r="AL107" i="1"/>
  <c r="AE107" i="1"/>
  <c r="AD107" i="1"/>
  <c r="AC107" i="1"/>
  <c r="AB107" i="1"/>
  <c r="AA107" i="1"/>
  <c r="Z107" i="1"/>
  <c r="AQ106" i="1"/>
  <c r="AP106" i="1"/>
  <c r="AO106" i="1"/>
  <c r="AN106" i="1"/>
  <c r="AM106" i="1"/>
  <c r="AL106" i="1"/>
  <c r="AE106" i="1"/>
  <c r="AD106" i="1"/>
  <c r="AC106" i="1"/>
  <c r="AB106" i="1"/>
  <c r="AA106" i="1"/>
  <c r="Z106" i="1"/>
  <c r="AQ105" i="1"/>
  <c r="AP105" i="1"/>
  <c r="AO105" i="1"/>
  <c r="AN105" i="1"/>
  <c r="AM105" i="1"/>
  <c r="AL105" i="1"/>
  <c r="AE105" i="1"/>
  <c r="AD105" i="1"/>
  <c r="AC105" i="1"/>
  <c r="AB105" i="1"/>
  <c r="AA105" i="1"/>
  <c r="Z105" i="1"/>
  <c r="AQ104" i="1"/>
  <c r="AP104" i="1"/>
  <c r="AO104" i="1"/>
  <c r="AN104" i="1"/>
  <c r="AM104" i="1"/>
  <c r="AL104" i="1"/>
  <c r="AE104" i="1"/>
  <c r="AD104" i="1"/>
  <c r="AC104" i="1"/>
  <c r="AB104" i="1"/>
  <c r="AA104" i="1"/>
  <c r="Z104" i="1"/>
  <c r="AQ103" i="1"/>
  <c r="AP103" i="1"/>
  <c r="AO103" i="1"/>
  <c r="AN103" i="1"/>
  <c r="AM103" i="1"/>
  <c r="AL103" i="1"/>
  <c r="AE103" i="1"/>
  <c r="AD103" i="1"/>
  <c r="AC103" i="1"/>
  <c r="AB103" i="1"/>
  <c r="AA103" i="1"/>
  <c r="Z103" i="1"/>
  <c r="AQ102" i="1"/>
  <c r="AP102" i="1"/>
  <c r="AO102" i="1"/>
  <c r="AN102" i="1"/>
  <c r="AM102" i="1"/>
  <c r="AL102" i="1"/>
  <c r="AE102" i="1"/>
  <c r="AD102" i="1"/>
  <c r="AC102" i="1"/>
  <c r="AB102" i="1"/>
  <c r="AA102" i="1"/>
  <c r="Z102" i="1"/>
  <c r="AQ101" i="1"/>
  <c r="AP101" i="1"/>
  <c r="AO101" i="1"/>
  <c r="AN101" i="1"/>
  <c r="AM101" i="1"/>
  <c r="AL101" i="1"/>
  <c r="AE101" i="1"/>
  <c r="AD101" i="1"/>
  <c r="AC101" i="1"/>
  <c r="AB101" i="1"/>
  <c r="AA101" i="1"/>
  <c r="Z101" i="1"/>
  <c r="G81" i="1"/>
  <c r="G75" i="1"/>
  <c r="F67" i="1"/>
  <c r="G67" i="1"/>
  <c r="D67" i="1"/>
  <c r="E67" i="1"/>
  <c r="C67" i="1"/>
  <c r="F66" i="1"/>
  <c r="G66" i="1"/>
  <c r="E66" i="1"/>
  <c r="D66" i="1"/>
  <c r="C66" i="1"/>
  <c r="F65" i="1"/>
  <c r="G65" i="1"/>
  <c r="D65" i="1"/>
  <c r="E65" i="1"/>
  <c r="C65" i="1"/>
  <c r="F64" i="1"/>
  <c r="D64" i="1"/>
  <c r="E64" i="1"/>
  <c r="C64" i="1"/>
  <c r="G64" i="1"/>
  <c r="F63" i="1"/>
  <c r="G63" i="1"/>
  <c r="D63" i="1"/>
  <c r="E63" i="1"/>
  <c r="C63" i="1"/>
  <c r="F62" i="1"/>
  <c r="G62" i="1"/>
  <c r="E62" i="1"/>
  <c r="D62" i="1"/>
  <c r="C62" i="1"/>
  <c r="F61" i="1"/>
  <c r="G61" i="1"/>
  <c r="D61" i="1"/>
  <c r="E61" i="1"/>
  <c r="C61" i="1"/>
  <c r="G60" i="1"/>
  <c r="F60" i="1"/>
  <c r="D60" i="1"/>
  <c r="E60" i="1"/>
  <c r="C60" i="1"/>
  <c r="C57" i="1"/>
  <c r="G56" i="1"/>
  <c r="E56" i="1"/>
  <c r="G55" i="1"/>
  <c r="E55" i="1"/>
  <c r="G54" i="1"/>
  <c r="E54" i="1"/>
  <c r="G53" i="1"/>
  <c r="E53" i="1"/>
  <c r="G52" i="1"/>
  <c r="E52" i="1"/>
  <c r="G51" i="1"/>
  <c r="E51" i="1"/>
  <c r="G50" i="1"/>
  <c r="E50" i="1"/>
  <c r="G49" i="1"/>
  <c r="E49" i="1"/>
  <c r="K4" i="1"/>
  <c r="K3" i="1"/>
  <c r="L2" i="1"/>
  <c r="K2" i="1"/>
  <c r="S418" i="4"/>
  <c r="N418" i="4"/>
  <c r="M418" i="4"/>
  <c r="L418" i="4"/>
  <c r="K418" i="4"/>
  <c r="S417" i="4"/>
  <c r="N417" i="4"/>
  <c r="M417" i="4"/>
  <c r="L417" i="4"/>
  <c r="K417" i="4"/>
  <c r="S416" i="4"/>
  <c r="N416" i="4"/>
  <c r="M416" i="4"/>
  <c r="L416" i="4"/>
  <c r="K416" i="4"/>
  <c r="S415" i="4"/>
  <c r="N415" i="4"/>
  <c r="M415" i="4"/>
  <c r="L415" i="4"/>
  <c r="K415" i="4"/>
  <c r="S414" i="4"/>
  <c r="N414" i="4"/>
  <c r="M414" i="4"/>
  <c r="L414" i="4"/>
  <c r="K414" i="4"/>
  <c r="S413" i="4"/>
  <c r="N413" i="4"/>
  <c r="M413" i="4"/>
  <c r="L413" i="4"/>
  <c r="K413" i="4"/>
  <c r="S412" i="4"/>
  <c r="N412" i="4"/>
  <c r="M412" i="4"/>
  <c r="L412" i="4"/>
  <c r="K412" i="4"/>
  <c r="S411" i="4"/>
  <c r="N411" i="4"/>
  <c r="M411" i="4"/>
  <c r="L411" i="4"/>
  <c r="K411" i="4"/>
  <c r="S410" i="4"/>
  <c r="N410" i="4"/>
  <c r="M410" i="4"/>
  <c r="L410" i="4"/>
  <c r="K410" i="4"/>
  <c r="S409" i="4"/>
  <c r="N409" i="4"/>
  <c r="M409" i="4"/>
  <c r="L409" i="4"/>
  <c r="K409" i="4"/>
  <c r="S408" i="4"/>
  <c r="N408" i="4"/>
  <c r="M408" i="4"/>
  <c r="L408" i="4"/>
  <c r="K408" i="4"/>
  <c r="S407" i="4"/>
  <c r="N407" i="4"/>
  <c r="M407" i="4"/>
  <c r="L407" i="4"/>
  <c r="K407" i="4"/>
  <c r="S406" i="4"/>
  <c r="N406" i="4"/>
  <c r="M406" i="4"/>
  <c r="L406" i="4"/>
  <c r="K406" i="4"/>
  <c r="S405" i="4"/>
  <c r="N405" i="4"/>
  <c r="M405" i="4"/>
  <c r="L405" i="4"/>
  <c r="K405" i="4"/>
  <c r="S404" i="4"/>
  <c r="N404" i="4"/>
  <c r="M404" i="4"/>
  <c r="L404" i="4"/>
  <c r="K404" i="4"/>
  <c r="S403" i="4"/>
  <c r="N403" i="4"/>
  <c r="M403" i="4"/>
  <c r="L403" i="4"/>
  <c r="K403" i="4"/>
  <c r="S402" i="4"/>
  <c r="N402" i="4"/>
  <c r="M402" i="4"/>
  <c r="L402" i="4"/>
  <c r="K402" i="4"/>
  <c r="S401" i="4"/>
  <c r="N401" i="4"/>
  <c r="M401" i="4"/>
  <c r="L401" i="4"/>
  <c r="K401" i="4"/>
  <c r="S400" i="4"/>
  <c r="N400" i="4"/>
  <c r="M400" i="4"/>
  <c r="L400" i="4"/>
  <c r="K400" i="4"/>
  <c r="S399" i="4"/>
  <c r="N399" i="4"/>
  <c r="M399" i="4"/>
  <c r="L399" i="4"/>
  <c r="K399" i="4"/>
  <c r="S398" i="4"/>
  <c r="N398" i="4"/>
  <c r="M398" i="4"/>
  <c r="L398" i="4"/>
  <c r="K398" i="4"/>
  <c r="S397" i="4"/>
  <c r="N397" i="4"/>
  <c r="M397" i="4"/>
  <c r="L397" i="4"/>
  <c r="K397" i="4"/>
  <c r="S396" i="4"/>
  <c r="N396" i="4"/>
  <c r="M396" i="4"/>
  <c r="L396" i="4"/>
  <c r="K396" i="4"/>
  <c r="S395" i="4"/>
  <c r="N395" i="4"/>
  <c r="M395" i="4"/>
  <c r="L395" i="4"/>
  <c r="K395" i="4"/>
  <c r="S394" i="4"/>
  <c r="N394" i="4"/>
  <c r="M394" i="4"/>
  <c r="L394" i="4"/>
  <c r="K394" i="4"/>
  <c r="S393" i="4"/>
  <c r="N393" i="4"/>
  <c r="M393" i="4"/>
  <c r="L393" i="4"/>
  <c r="K393" i="4"/>
  <c r="S392" i="4"/>
  <c r="N392" i="4"/>
  <c r="M392" i="4"/>
  <c r="L392" i="4"/>
  <c r="K392" i="4"/>
  <c r="S391" i="4"/>
  <c r="N391" i="4"/>
  <c r="M391" i="4"/>
  <c r="L391" i="4"/>
  <c r="K391" i="4"/>
  <c r="S390" i="4"/>
  <c r="N390" i="4"/>
  <c r="M390" i="4"/>
  <c r="L390" i="4"/>
  <c r="K390" i="4"/>
  <c r="S389" i="4"/>
  <c r="N389" i="4"/>
  <c r="M389" i="4"/>
  <c r="L389" i="4"/>
  <c r="K389" i="4"/>
  <c r="S388" i="4"/>
  <c r="N388" i="4"/>
  <c r="M388" i="4"/>
  <c r="L388" i="4"/>
  <c r="K388" i="4"/>
  <c r="S387" i="4"/>
  <c r="N387" i="4"/>
  <c r="M387" i="4"/>
  <c r="L387" i="4"/>
  <c r="K387" i="4"/>
  <c r="S386" i="4"/>
  <c r="N386" i="4"/>
  <c r="M386" i="4"/>
  <c r="L386" i="4"/>
  <c r="K386" i="4"/>
  <c r="S385" i="4"/>
  <c r="N385" i="4"/>
  <c r="M385" i="4"/>
  <c r="L385" i="4"/>
  <c r="K385" i="4"/>
  <c r="S384" i="4"/>
  <c r="N384" i="4"/>
  <c r="M384" i="4"/>
  <c r="L384" i="4"/>
  <c r="K384" i="4"/>
  <c r="S383" i="4"/>
  <c r="N383" i="4"/>
  <c r="M383" i="4"/>
  <c r="L383" i="4"/>
  <c r="K383" i="4"/>
  <c r="S382" i="4"/>
  <c r="N382" i="4"/>
  <c r="M382" i="4"/>
  <c r="L382" i="4"/>
  <c r="K382" i="4"/>
  <c r="S381" i="4"/>
  <c r="N381" i="4"/>
  <c r="M381" i="4"/>
  <c r="L381" i="4"/>
  <c r="K381" i="4"/>
  <c r="S380" i="4"/>
  <c r="N380" i="4"/>
  <c r="M380" i="4"/>
  <c r="L380" i="4"/>
  <c r="K380" i="4"/>
  <c r="S379" i="4"/>
  <c r="N379" i="4"/>
  <c r="M379" i="4"/>
  <c r="L379" i="4"/>
  <c r="K379" i="4"/>
  <c r="S378" i="4"/>
  <c r="N378" i="4"/>
  <c r="M378" i="4"/>
  <c r="L378" i="4"/>
  <c r="K378" i="4"/>
  <c r="S377" i="4"/>
  <c r="N377" i="4"/>
  <c r="M377" i="4"/>
  <c r="L377" i="4"/>
  <c r="K377" i="4"/>
  <c r="S376" i="4"/>
  <c r="N376" i="4"/>
  <c r="M376" i="4"/>
  <c r="L376" i="4"/>
  <c r="K376" i="4"/>
  <c r="S375" i="4"/>
  <c r="N375" i="4"/>
  <c r="M375" i="4"/>
  <c r="L375" i="4"/>
  <c r="K375" i="4"/>
  <c r="S374" i="4"/>
  <c r="N374" i="4"/>
  <c r="M374" i="4"/>
  <c r="L374" i="4"/>
  <c r="K374" i="4"/>
  <c r="S373" i="4"/>
  <c r="N373" i="4"/>
  <c r="M373" i="4"/>
  <c r="L373" i="4"/>
  <c r="K373" i="4"/>
  <c r="S372" i="4"/>
  <c r="N372" i="4"/>
  <c r="M372" i="4"/>
  <c r="L372" i="4"/>
  <c r="K372" i="4"/>
  <c r="S371" i="4"/>
  <c r="N371" i="4"/>
  <c r="M371" i="4"/>
  <c r="L371" i="4"/>
  <c r="K371" i="4"/>
  <c r="S370" i="4"/>
  <c r="N370" i="4"/>
  <c r="M370" i="4"/>
  <c r="L370" i="4"/>
  <c r="K370" i="4"/>
  <c r="S369" i="4"/>
  <c r="N369" i="4"/>
  <c r="M369" i="4"/>
  <c r="L369" i="4"/>
  <c r="K369" i="4"/>
  <c r="S368" i="4"/>
  <c r="N368" i="4"/>
  <c r="M368" i="4"/>
  <c r="L368" i="4"/>
  <c r="K368" i="4"/>
  <c r="S367" i="4"/>
  <c r="N367" i="4"/>
  <c r="M367" i="4"/>
  <c r="L367" i="4"/>
  <c r="K367" i="4"/>
  <c r="S366" i="4"/>
  <c r="N366" i="4"/>
  <c r="M366" i="4"/>
  <c r="L366" i="4"/>
  <c r="K366" i="4"/>
  <c r="S365" i="4"/>
  <c r="N365" i="4"/>
  <c r="M365" i="4"/>
  <c r="L365" i="4"/>
  <c r="K365" i="4"/>
  <c r="S364" i="4"/>
  <c r="N364" i="4"/>
  <c r="M364" i="4"/>
  <c r="L364" i="4"/>
  <c r="K364" i="4"/>
  <c r="S363" i="4"/>
  <c r="N363" i="4"/>
  <c r="M363" i="4"/>
  <c r="L363" i="4"/>
  <c r="K363" i="4"/>
  <c r="S362" i="4"/>
  <c r="N362" i="4"/>
  <c r="M362" i="4"/>
  <c r="L362" i="4"/>
  <c r="K362" i="4"/>
  <c r="S361" i="4"/>
  <c r="N361" i="4"/>
  <c r="M361" i="4"/>
  <c r="L361" i="4"/>
  <c r="K361" i="4"/>
  <c r="S360" i="4"/>
  <c r="N360" i="4"/>
  <c r="M360" i="4"/>
  <c r="L360" i="4"/>
  <c r="K360" i="4"/>
  <c r="S359" i="4"/>
  <c r="N359" i="4"/>
  <c r="M359" i="4"/>
  <c r="L359" i="4"/>
  <c r="K359" i="4"/>
  <c r="S358" i="4"/>
  <c r="N358" i="4"/>
  <c r="M358" i="4"/>
  <c r="L358" i="4"/>
  <c r="K358" i="4"/>
  <c r="S357" i="4"/>
  <c r="N357" i="4"/>
  <c r="M357" i="4"/>
  <c r="L357" i="4"/>
  <c r="K357" i="4"/>
  <c r="S356" i="4"/>
  <c r="N356" i="4"/>
  <c r="M356" i="4"/>
  <c r="L356" i="4"/>
  <c r="K356" i="4"/>
  <c r="S355" i="4"/>
  <c r="N355" i="4"/>
  <c r="M355" i="4"/>
  <c r="L355" i="4"/>
  <c r="K355" i="4"/>
  <c r="S354" i="4"/>
  <c r="N354" i="4"/>
  <c r="M354" i="4"/>
  <c r="L354" i="4"/>
  <c r="K354" i="4"/>
  <c r="S353" i="4"/>
  <c r="N353" i="4"/>
  <c r="M353" i="4"/>
  <c r="L353" i="4"/>
  <c r="K353" i="4"/>
  <c r="S352" i="4"/>
  <c r="N352" i="4"/>
  <c r="M352" i="4"/>
  <c r="L352" i="4"/>
  <c r="K352" i="4"/>
  <c r="S351" i="4"/>
  <c r="N351" i="4"/>
  <c r="M351" i="4"/>
  <c r="L351" i="4"/>
  <c r="K351" i="4"/>
  <c r="S350" i="4"/>
  <c r="N350" i="4"/>
  <c r="M350" i="4"/>
  <c r="L350" i="4"/>
  <c r="K350" i="4"/>
  <c r="S349" i="4"/>
  <c r="N349" i="4"/>
  <c r="M349" i="4"/>
  <c r="L349" i="4"/>
  <c r="K349" i="4"/>
  <c r="S348" i="4"/>
  <c r="N348" i="4"/>
  <c r="M348" i="4"/>
  <c r="L348" i="4"/>
  <c r="K348" i="4"/>
  <c r="S347" i="4"/>
  <c r="N347" i="4"/>
  <c r="M347" i="4"/>
  <c r="L347" i="4"/>
  <c r="K347" i="4"/>
  <c r="S346" i="4"/>
  <c r="N346" i="4"/>
  <c r="M346" i="4"/>
  <c r="L346" i="4"/>
  <c r="K346" i="4"/>
  <c r="S345" i="4"/>
  <c r="N345" i="4"/>
  <c r="M345" i="4"/>
  <c r="L345" i="4"/>
  <c r="K345" i="4"/>
  <c r="S344" i="4"/>
  <c r="N344" i="4"/>
  <c r="M344" i="4"/>
  <c r="L344" i="4"/>
  <c r="K344" i="4"/>
  <c r="S343" i="4"/>
  <c r="N343" i="4"/>
  <c r="M343" i="4"/>
  <c r="L343" i="4"/>
  <c r="K343" i="4"/>
  <c r="S342" i="4"/>
  <c r="N342" i="4"/>
  <c r="M342" i="4"/>
  <c r="L342" i="4"/>
  <c r="K342" i="4"/>
  <c r="S341" i="4"/>
  <c r="N341" i="4"/>
  <c r="M341" i="4"/>
  <c r="L341" i="4"/>
  <c r="K341" i="4"/>
  <c r="S340" i="4"/>
  <c r="N340" i="4"/>
  <c r="M340" i="4"/>
  <c r="L340" i="4"/>
  <c r="K340" i="4"/>
  <c r="S339" i="4"/>
  <c r="N339" i="4"/>
  <c r="M339" i="4"/>
  <c r="L339" i="4"/>
  <c r="K339" i="4"/>
  <c r="S338" i="4"/>
  <c r="N338" i="4"/>
  <c r="M338" i="4"/>
  <c r="L338" i="4"/>
  <c r="K338" i="4"/>
  <c r="S337" i="4"/>
  <c r="N337" i="4"/>
  <c r="M337" i="4"/>
  <c r="L337" i="4"/>
  <c r="K337" i="4"/>
  <c r="S336" i="4"/>
  <c r="N336" i="4"/>
  <c r="M336" i="4"/>
  <c r="L336" i="4"/>
  <c r="K336" i="4"/>
  <c r="S335" i="4"/>
  <c r="N335" i="4"/>
  <c r="M335" i="4"/>
  <c r="L335" i="4"/>
  <c r="K335" i="4"/>
  <c r="S334" i="4"/>
  <c r="N334" i="4"/>
  <c r="M334" i="4"/>
  <c r="L334" i="4"/>
  <c r="K334" i="4"/>
  <c r="S333" i="4"/>
  <c r="N333" i="4"/>
  <c r="M333" i="4"/>
  <c r="L333" i="4"/>
  <c r="K333" i="4"/>
  <c r="S332" i="4"/>
  <c r="N332" i="4"/>
  <c r="M332" i="4"/>
  <c r="L332" i="4"/>
  <c r="K332" i="4"/>
  <c r="S331" i="4"/>
  <c r="N331" i="4"/>
  <c r="M331" i="4"/>
  <c r="L331" i="4"/>
  <c r="K331" i="4"/>
  <c r="S330" i="4"/>
  <c r="N330" i="4"/>
  <c r="M330" i="4"/>
  <c r="L330" i="4"/>
  <c r="K330" i="4"/>
  <c r="S329" i="4"/>
  <c r="N329" i="4"/>
  <c r="M329" i="4"/>
  <c r="L329" i="4"/>
  <c r="K329" i="4"/>
  <c r="S328" i="4"/>
  <c r="N328" i="4"/>
  <c r="M328" i="4"/>
  <c r="L328" i="4"/>
  <c r="K328" i="4"/>
  <c r="S327" i="4"/>
  <c r="N327" i="4"/>
  <c r="M327" i="4"/>
  <c r="L327" i="4"/>
  <c r="K327" i="4"/>
  <c r="S326" i="4"/>
  <c r="N326" i="4"/>
  <c r="M326" i="4"/>
  <c r="L326" i="4"/>
  <c r="K326" i="4"/>
  <c r="S325" i="4"/>
  <c r="N325" i="4"/>
  <c r="M325" i="4"/>
  <c r="L325" i="4"/>
  <c r="K325" i="4"/>
  <c r="S324" i="4"/>
  <c r="N324" i="4"/>
  <c r="M324" i="4"/>
  <c r="L324" i="4"/>
  <c r="K324" i="4"/>
  <c r="S323" i="4"/>
  <c r="N323" i="4"/>
  <c r="M323" i="4"/>
  <c r="L323" i="4"/>
  <c r="K323" i="4"/>
  <c r="S322" i="4"/>
  <c r="N322" i="4"/>
  <c r="M322" i="4"/>
  <c r="L322" i="4"/>
  <c r="K322" i="4"/>
  <c r="S321" i="4"/>
  <c r="N321" i="4"/>
  <c r="M321" i="4"/>
  <c r="L321" i="4"/>
  <c r="K321" i="4"/>
  <c r="S320" i="4"/>
  <c r="N320" i="4"/>
  <c r="M320" i="4"/>
  <c r="L320" i="4"/>
  <c r="K320" i="4"/>
  <c r="S319" i="4"/>
  <c r="N319" i="4"/>
  <c r="M319" i="4"/>
  <c r="L319" i="4"/>
  <c r="K319" i="4"/>
  <c r="S318" i="4"/>
  <c r="N318" i="4"/>
  <c r="M318" i="4"/>
  <c r="L318" i="4"/>
  <c r="K318" i="4"/>
  <c r="S317" i="4"/>
  <c r="N317" i="4"/>
  <c r="M317" i="4"/>
  <c r="L317" i="4"/>
  <c r="K317" i="4"/>
  <c r="S316" i="4"/>
  <c r="N316" i="4"/>
  <c r="M316" i="4"/>
  <c r="L316" i="4"/>
  <c r="K316" i="4"/>
  <c r="S315" i="4"/>
  <c r="N315" i="4"/>
  <c r="M315" i="4"/>
  <c r="L315" i="4"/>
  <c r="K315" i="4"/>
  <c r="S314" i="4"/>
  <c r="N314" i="4"/>
  <c r="M314" i="4"/>
  <c r="L314" i="4"/>
  <c r="K314" i="4"/>
  <c r="S313" i="4"/>
  <c r="N313" i="4"/>
  <c r="M313" i="4"/>
  <c r="L313" i="4"/>
  <c r="K313" i="4"/>
  <c r="S312" i="4"/>
  <c r="N312" i="4"/>
  <c r="M312" i="4"/>
  <c r="L312" i="4"/>
  <c r="K312" i="4"/>
  <c r="S311" i="4"/>
  <c r="N311" i="4"/>
  <c r="M311" i="4"/>
  <c r="L311" i="4"/>
  <c r="K311" i="4"/>
  <c r="S310" i="4"/>
  <c r="N310" i="4"/>
  <c r="M310" i="4"/>
  <c r="L310" i="4"/>
  <c r="K310" i="4"/>
  <c r="S309" i="4"/>
  <c r="N309" i="4"/>
  <c r="M309" i="4"/>
  <c r="L309" i="4"/>
  <c r="K309" i="4"/>
  <c r="S308" i="4"/>
  <c r="N308" i="4"/>
  <c r="M308" i="4"/>
  <c r="L308" i="4"/>
  <c r="K308" i="4"/>
  <c r="S307" i="4"/>
  <c r="N307" i="4"/>
  <c r="M307" i="4"/>
  <c r="L307" i="4"/>
  <c r="K307" i="4"/>
  <c r="S306" i="4"/>
  <c r="N306" i="4"/>
  <c r="M306" i="4"/>
  <c r="L306" i="4"/>
  <c r="K306" i="4"/>
  <c r="S305" i="4"/>
  <c r="N305" i="4"/>
  <c r="M305" i="4"/>
  <c r="L305" i="4"/>
  <c r="K305" i="4"/>
  <c r="S304" i="4"/>
  <c r="N304" i="4"/>
  <c r="M304" i="4"/>
  <c r="L304" i="4"/>
  <c r="K304" i="4"/>
  <c r="S303" i="4"/>
  <c r="N303" i="4"/>
  <c r="M303" i="4"/>
  <c r="L303" i="4"/>
  <c r="K303" i="4"/>
  <c r="S302" i="4"/>
  <c r="N302" i="4"/>
  <c r="M302" i="4"/>
  <c r="L302" i="4"/>
  <c r="K302" i="4"/>
  <c r="S301" i="4"/>
  <c r="N301" i="4"/>
  <c r="M301" i="4"/>
  <c r="L301" i="4"/>
  <c r="K301" i="4"/>
  <c r="S300" i="4"/>
  <c r="N300" i="4"/>
  <c r="M300" i="4"/>
  <c r="L300" i="4"/>
  <c r="K300" i="4"/>
  <c r="S299" i="4"/>
  <c r="N299" i="4"/>
  <c r="M299" i="4"/>
  <c r="L299" i="4"/>
  <c r="K299" i="4"/>
  <c r="S298" i="4"/>
  <c r="N298" i="4"/>
  <c r="M298" i="4"/>
  <c r="L298" i="4"/>
  <c r="K298" i="4"/>
  <c r="S297" i="4"/>
  <c r="N297" i="4"/>
  <c r="M297" i="4"/>
  <c r="L297" i="4"/>
  <c r="K297" i="4"/>
  <c r="S296" i="4"/>
  <c r="N296" i="4"/>
  <c r="M296" i="4"/>
  <c r="L296" i="4"/>
  <c r="K296" i="4"/>
  <c r="S295" i="4"/>
  <c r="N295" i="4"/>
  <c r="M295" i="4"/>
  <c r="L295" i="4"/>
  <c r="K295" i="4"/>
  <c r="S294" i="4"/>
  <c r="N294" i="4"/>
  <c r="M294" i="4"/>
  <c r="L294" i="4"/>
  <c r="K294" i="4"/>
  <c r="S293" i="4"/>
  <c r="N293" i="4"/>
  <c r="M293" i="4"/>
  <c r="L293" i="4"/>
  <c r="K293" i="4"/>
  <c r="S292" i="4"/>
  <c r="N292" i="4"/>
  <c r="M292" i="4"/>
  <c r="L292" i="4"/>
  <c r="K292" i="4"/>
  <c r="S291" i="4"/>
  <c r="N291" i="4"/>
  <c r="M291" i="4"/>
  <c r="L291" i="4"/>
  <c r="K291" i="4"/>
  <c r="S290" i="4"/>
  <c r="N290" i="4"/>
  <c r="M290" i="4"/>
  <c r="L290" i="4"/>
  <c r="K290" i="4"/>
  <c r="S289" i="4"/>
  <c r="N289" i="4"/>
  <c r="M289" i="4"/>
  <c r="L289" i="4"/>
  <c r="K289" i="4"/>
  <c r="S288" i="4"/>
  <c r="N288" i="4"/>
  <c r="M288" i="4"/>
  <c r="L288" i="4"/>
  <c r="K288" i="4"/>
  <c r="S287" i="4"/>
  <c r="N287" i="4"/>
  <c r="M287" i="4"/>
  <c r="L287" i="4"/>
  <c r="K287" i="4"/>
  <c r="S286" i="4"/>
  <c r="N286" i="4"/>
  <c r="M286" i="4"/>
  <c r="L286" i="4"/>
  <c r="K286" i="4"/>
  <c r="S285" i="4"/>
  <c r="N285" i="4"/>
  <c r="M285" i="4"/>
  <c r="L285" i="4"/>
  <c r="K285" i="4"/>
  <c r="S284" i="4"/>
  <c r="N284" i="4"/>
  <c r="M284" i="4"/>
  <c r="L284" i="4"/>
  <c r="K284" i="4"/>
  <c r="S283" i="4"/>
  <c r="N283" i="4"/>
  <c r="M283" i="4"/>
  <c r="L283" i="4"/>
  <c r="K283" i="4"/>
  <c r="S282" i="4"/>
  <c r="N282" i="4"/>
  <c r="M282" i="4"/>
  <c r="L282" i="4"/>
  <c r="K282" i="4"/>
  <c r="S281" i="4"/>
  <c r="N281" i="4"/>
  <c r="M281" i="4"/>
  <c r="L281" i="4"/>
  <c r="K281" i="4"/>
  <c r="S280" i="4"/>
  <c r="N280" i="4"/>
  <c r="M280" i="4"/>
  <c r="L280" i="4"/>
  <c r="K280" i="4"/>
  <c r="S279" i="4"/>
  <c r="N279" i="4"/>
  <c r="M279" i="4"/>
  <c r="L279" i="4"/>
  <c r="K279" i="4"/>
  <c r="S278" i="4"/>
  <c r="N278" i="4"/>
  <c r="M278" i="4"/>
  <c r="L278" i="4"/>
  <c r="K278" i="4"/>
  <c r="S277" i="4"/>
  <c r="N277" i="4"/>
  <c r="M277" i="4"/>
  <c r="L277" i="4"/>
  <c r="K277" i="4"/>
  <c r="S276" i="4"/>
  <c r="N276" i="4"/>
  <c r="M276" i="4"/>
  <c r="L276" i="4"/>
  <c r="K276" i="4"/>
  <c r="S275" i="4"/>
  <c r="N275" i="4"/>
  <c r="M275" i="4"/>
  <c r="L275" i="4"/>
  <c r="K275" i="4"/>
  <c r="S274" i="4"/>
  <c r="N274" i="4"/>
  <c r="M274" i="4"/>
  <c r="L274" i="4"/>
  <c r="K274" i="4"/>
  <c r="S273" i="4"/>
  <c r="N273" i="4"/>
  <c r="M273" i="4"/>
  <c r="L273" i="4"/>
  <c r="K273" i="4"/>
  <c r="S272" i="4"/>
  <c r="N272" i="4"/>
  <c r="M272" i="4"/>
  <c r="L272" i="4"/>
  <c r="K272" i="4"/>
  <c r="S271" i="4"/>
  <c r="N271" i="4"/>
  <c r="M271" i="4"/>
  <c r="L271" i="4"/>
  <c r="K271" i="4"/>
  <c r="S270" i="4"/>
  <c r="N270" i="4"/>
  <c r="M270" i="4"/>
  <c r="L270" i="4"/>
  <c r="K270" i="4"/>
  <c r="S269" i="4"/>
  <c r="N269" i="4"/>
  <c r="M269" i="4"/>
  <c r="L269" i="4"/>
  <c r="K269" i="4"/>
  <c r="S268" i="4"/>
  <c r="N268" i="4"/>
  <c r="M268" i="4"/>
  <c r="L268" i="4"/>
  <c r="K268" i="4"/>
  <c r="S267" i="4"/>
  <c r="N267" i="4"/>
  <c r="M267" i="4"/>
  <c r="L267" i="4"/>
  <c r="K267" i="4"/>
  <c r="S266" i="4"/>
  <c r="N266" i="4"/>
  <c r="M266" i="4"/>
  <c r="L266" i="4"/>
  <c r="K266" i="4"/>
  <c r="S265" i="4"/>
  <c r="N265" i="4"/>
  <c r="M265" i="4"/>
  <c r="L265" i="4"/>
  <c r="K265" i="4"/>
  <c r="S264" i="4"/>
  <c r="N264" i="4"/>
  <c r="M264" i="4"/>
  <c r="L264" i="4"/>
  <c r="K264" i="4"/>
  <c r="S263" i="4"/>
  <c r="N263" i="4"/>
  <c r="M263" i="4"/>
  <c r="L263" i="4"/>
  <c r="K263" i="4"/>
  <c r="S262" i="4"/>
  <c r="N262" i="4"/>
  <c r="M262" i="4"/>
  <c r="L262" i="4"/>
  <c r="K262" i="4"/>
  <c r="S261" i="4"/>
  <c r="N261" i="4"/>
  <c r="M261" i="4"/>
  <c r="L261" i="4"/>
  <c r="K261" i="4"/>
  <c r="S260" i="4"/>
  <c r="N260" i="4"/>
  <c r="M260" i="4"/>
  <c r="L260" i="4"/>
  <c r="K260" i="4"/>
  <c r="S259" i="4"/>
  <c r="N259" i="4"/>
  <c r="M259" i="4"/>
  <c r="L259" i="4"/>
  <c r="K259" i="4"/>
  <c r="S258" i="4"/>
  <c r="N258" i="4"/>
  <c r="M258" i="4"/>
  <c r="L258" i="4"/>
  <c r="K258" i="4"/>
  <c r="S257" i="4"/>
  <c r="N257" i="4"/>
  <c r="M257" i="4"/>
  <c r="L257" i="4"/>
  <c r="K257" i="4"/>
  <c r="S256" i="4"/>
  <c r="N256" i="4"/>
  <c r="M256" i="4"/>
  <c r="L256" i="4"/>
  <c r="K256" i="4"/>
  <c r="S255" i="4"/>
  <c r="N255" i="4"/>
  <c r="M255" i="4"/>
  <c r="L255" i="4"/>
  <c r="K255" i="4"/>
  <c r="S254" i="4"/>
  <c r="N254" i="4"/>
  <c r="M254" i="4"/>
  <c r="L254" i="4"/>
  <c r="K254" i="4"/>
  <c r="S253" i="4"/>
  <c r="N253" i="4"/>
  <c r="M253" i="4"/>
  <c r="L253" i="4"/>
  <c r="K253" i="4"/>
  <c r="S252" i="4"/>
  <c r="N252" i="4"/>
  <c r="M252" i="4"/>
  <c r="L252" i="4"/>
  <c r="K252" i="4"/>
  <c r="S251" i="4"/>
  <c r="N251" i="4"/>
  <c r="M251" i="4"/>
  <c r="L251" i="4"/>
  <c r="K251" i="4"/>
  <c r="S250" i="4"/>
  <c r="N250" i="4"/>
  <c r="M250" i="4"/>
  <c r="L250" i="4"/>
  <c r="K250" i="4"/>
  <c r="S249" i="4"/>
  <c r="N249" i="4"/>
  <c r="M249" i="4"/>
  <c r="L249" i="4"/>
  <c r="K249" i="4"/>
  <c r="S248" i="4"/>
  <c r="N248" i="4"/>
  <c r="M248" i="4"/>
  <c r="L248" i="4"/>
  <c r="K248" i="4"/>
  <c r="S247" i="4"/>
  <c r="N247" i="4"/>
  <c r="M247" i="4"/>
  <c r="L247" i="4"/>
  <c r="K247" i="4"/>
  <c r="S246" i="4"/>
  <c r="N246" i="4"/>
  <c r="M246" i="4"/>
  <c r="L246" i="4"/>
  <c r="K246" i="4"/>
  <c r="S245" i="4"/>
  <c r="N245" i="4"/>
  <c r="M245" i="4"/>
  <c r="L245" i="4"/>
  <c r="K245" i="4"/>
  <c r="S244" i="4"/>
  <c r="N244" i="4"/>
  <c r="M244" i="4"/>
  <c r="L244" i="4"/>
  <c r="K244" i="4"/>
  <c r="S243" i="4"/>
  <c r="N243" i="4"/>
  <c r="M243" i="4"/>
  <c r="L243" i="4"/>
  <c r="K243" i="4"/>
  <c r="S242" i="4"/>
  <c r="N242" i="4"/>
  <c r="M242" i="4"/>
  <c r="L242" i="4"/>
  <c r="K242" i="4"/>
  <c r="S241" i="4"/>
  <c r="N241" i="4"/>
  <c r="M241" i="4"/>
  <c r="L241" i="4"/>
  <c r="K241" i="4"/>
  <c r="S240" i="4"/>
  <c r="N240" i="4"/>
  <c r="M240" i="4"/>
  <c r="L240" i="4"/>
  <c r="K240" i="4"/>
  <c r="S239" i="4"/>
  <c r="N239" i="4"/>
  <c r="M239" i="4"/>
  <c r="L239" i="4"/>
  <c r="K239" i="4"/>
  <c r="S238" i="4"/>
  <c r="N238" i="4"/>
  <c r="M238" i="4"/>
  <c r="L238" i="4"/>
  <c r="K238" i="4"/>
  <c r="S237" i="4"/>
  <c r="N237" i="4"/>
  <c r="M237" i="4"/>
  <c r="L237" i="4"/>
  <c r="K237" i="4"/>
  <c r="S236" i="4"/>
  <c r="N236" i="4"/>
  <c r="M236" i="4"/>
  <c r="L236" i="4"/>
  <c r="K236" i="4"/>
  <c r="S235" i="4"/>
  <c r="N235" i="4"/>
  <c r="M235" i="4"/>
  <c r="L235" i="4"/>
  <c r="K235" i="4"/>
  <c r="S234" i="4"/>
  <c r="N234" i="4"/>
  <c r="M234" i="4"/>
  <c r="L234" i="4"/>
  <c r="K234" i="4"/>
  <c r="S233" i="4"/>
  <c r="N233" i="4"/>
  <c r="M233" i="4"/>
  <c r="L233" i="4"/>
  <c r="K233" i="4"/>
  <c r="S232" i="4"/>
  <c r="N232" i="4"/>
  <c r="M232" i="4"/>
  <c r="L232" i="4"/>
  <c r="K232" i="4"/>
  <c r="S231" i="4"/>
  <c r="N231" i="4"/>
  <c r="M231" i="4"/>
  <c r="L231" i="4"/>
  <c r="K231" i="4"/>
  <c r="S230" i="4"/>
  <c r="N230" i="4"/>
  <c r="M230" i="4"/>
  <c r="L230" i="4"/>
  <c r="K230" i="4"/>
  <c r="S229" i="4"/>
  <c r="N229" i="4"/>
  <c r="M229" i="4"/>
  <c r="L229" i="4"/>
  <c r="K229" i="4"/>
  <c r="S228" i="4"/>
  <c r="N228" i="4"/>
  <c r="M228" i="4"/>
  <c r="L228" i="4"/>
  <c r="K228" i="4"/>
  <c r="S227" i="4"/>
  <c r="N227" i="4"/>
  <c r="M227" i="4"/>
  <c r="L227" i="4"/>
  <c r="K227" i="4"/>
  <c r="S226" i="4"/>
  <c r="N226" i="4"/>
  <c r="M226" i="4"/>
  <c r="L226" i="4"/>
  <c r="K226" i="4"/>
  <c r="S225" i="4"/>
  <c r="N225" i="4"/>
  <c r="M225" i="4"/>
  <c r="L225" i="4"/>
  <c r="K225" i="4"/>
  <c r="S224" i="4"/>
  <c r="N224" i="4"/>
  <c r="M224" i="4"/>
  <c r="L224" i="4"/>
  <c r="K224" i="4"/>
  <c r="S223" i="4"/>
  <c r="N223" i="4"/>
  <c r="M223" i="4"/>
  <c r="L223" i="4"/>
  <c r="K223" i="4"/>
  <c r="S222" i="4"/>
  <c r="N222" i="4"/>
  <c r="M222" i="4"/>
  <c r="L222" i="4"/>
  <c r="K222" i="4"/>
  <c r="S221" i="4"/>
  <c r="N221" i="4"/>
  <c r="M221" i="4"/>
  <c r="L221" i="4"/>
  <c r="K221" i="4"/>
  <c r="S220" i="4"/>
  <c r="N220" i="4"/>
  <c r="M220" i="4"/>
  <c r="L220" i="4"/>
  <c r="K220" i="4"/>
  <c r="S219" i="4"/>
  <c r="N219" i="4"/>
  <c r="M219" i="4"/>
  <c r="L219" i="4"/>
  <c r="K219" i="4"/>
  <c r="S218" i="4"/>
  <c r="N218" i="4"/>
  <c r="M218" i="4"/>
  <c r="L218" i="4"/>
  <c r="K218" i="4"/>
  <c r="S217" i="4"/>
  <c r="N217" i="4"/>
  <c r="M217" i="4"/>
  <c r="L217" i="4"/>
  <c r="K217" i="4"/>
  <c r="S216" i="4"/>
  <c r="N216" i="4"/>
  <c r="M216" i="4"/>
  <c r="L216" i="4"/>
  <c r="K216" i="4"/>
  <c r="S215" i="4"/>
  <c r="N215" i="4"/>
  <c r="M215" i="4"/>
  <c r="L215" i="4"/>
  <c r="K215" i="4"/>
  <c r="S214" i="4"/>
  <c r="N214" i="4"/>
  <c r="M214" i="4"/>
  <c r="L214" i="4"/>
  <c r="K214" i="4"/>
  <c r="S213" i="4"/>
  <c r="N213" i="4"/>
  <c r="M213" i="4"/>
  <c r="L213" i="4"/>
  <c r="K213" i="4"/>
  <c r="S212" i="4"/>
  <c r="N212" i="4"/>
  <c r="M212" i="4"/>
  <c r="L212" i="4"/>
  <c r="K212" i="4"/>
  <c r="S211" i="4"/>
  <c r="N211" i="4"/>
  <c r="M211" i="4"/>
  <c r="L211" i="4"/>
  <c r="K211" i="4"/>
  <c r="S210" i="4"/>
  <c r="N210" i="4"/>
  <c r="M210" i="4"/>
  <c r="L210" i="4"/>
  <c r="K210" i="4"/>
  <c r="S209" i="4"/>
  <c r="N209" i="4"/>
  <c r="M209" i="4"/>
  <c r="L209" i="4"/>
  <c r="K209" i="4"/>
  <c r="S208" i="4"/>
  <c r="N208" i="4"/>
  <c r="M208" i="4"/>
  <c r="L208" i="4"/>
  <c r="K208" i="4"/>
  <c r="S207" i="4"/>
  <c r="N207" i="4"/>
  <c r="M207" i="4"/>
  <c r="L207" i="4"/>
  <c r="K207" i="4"/>
  <c r="S206" i="4"/>
  <c r="N206" i="4"/>
  <c r="M206" i="4"/>
  <c r="L206" i="4"/>
  <c r="K206" i="4"/>
  <c r="S205" i="4"/>
  <c r="N205" i="4"/>
  <c r="M205" i="4"/>
  <c r="L205" i="4"/>
  <c r="K205" i="4"/>
  <c r="S204" i="4"/>
  <c r="N204" i="4"/>
  <c r="M204" i="4"/>
  <c r="L204" i="4"/>
  <c r="K204" i="4"/>
  <c r="S203" i="4"/>
  <c r="N203" i="4"/>
  <c r="M203" i="4"/>
  <c r="L203" i="4"/>
  <c r="K203" i="4"/>
  <c r="S202" i="4"/>
  <c r="N202" i="4"/>
  <c r="M202" i="4"/>
  <c r="L202" i="4"/>
  <c r="K202" i="4"/>
  <c r="S201" i="4"/>
  <c r="N201" i="4"/>
  <c r="M201" i="4"/>
  <c r="L201" i="4"/>
  <c r="K201" i="4"/>
  <c r="S200" i="4"/>
  <c r="N200" i="4"/>
  <c r="M200" i="4"/>
  <c r="L200" i="4"/>
  <c r="K200" i="4"/>
  <c r="S199" i="4"/>
  <c r="N199" i="4"/>
  <c r="M199" i="4"/>
  <c r="L199" i="4"/>
  <c r="K199" i="4"/>
  <c r="S198" i="4"/>
  <c r="N198" i="4"/>
  <c r="M198" i="4"/>
  <c r="L198" i="4"/>
  <c r="K198" i="4"/>
  <c r="S197" i="4"/>
  <c r="N197" i="4"/>
  <c r="M197" i="4"/>
  <c r="L197" i="4"/>
  <c r="K197" i="4"/>
  <c r="S196" i="4"/>
  <c r="N196" i="4"/>
  <c r="M196" i="4"/>
  <c r="L196" i="4"/>
  <c r="K196" i="4"/>
  <c r="S195" i="4"/>
  <c r="N195" i="4"/>
  <c r="M195" i="4"/>
  <c r="L195" i="4"/>
  <c r="K195" i="4"/>
  <c r="S194" i="4"/>
  <c r="N194" i="4"/>
  <c r="M194" i="4"/>
  <c r="L194" i="4"/>
  <c r="K194" i="4"/>
  <c r="S193" i="4"/>
  <c r="N193" i="4"/>
  <c r="M193" i="4"/>
  <c r="L193" i="4"/>
  <c r="K193" i="4"/>
  <c r="S192" i="4"/>
  <c r="N192" i="4"/>
  <c r="M192" i="4"/>
  <c r="L192" i="4"/>
  <c r="K192" i="4"/>
  <c r="S191" i="4"/>
  <c r="N191" i="4"/>
  <c r="M191" i="4"/>
  <c r="L191" i="4"/>
  <c r="K191" i="4"/>
  <c r="S190" i="4"/>
  <c r="N190" i="4"/>
  <c r="M190" i="4"/>
  <c r="L190" i="4"/>
  <c r="K190" i="4"/>
  <c r="S189" i="4"/>
  <c r="N189" i="4"/>
  <c r="M189" i="4"/>
  <c r="L189" i="4"/>
  <c r="K189" i="4"/>
  <c r="S188" i="4"/>
  <c r="N188" i="4"/>
  <c r="M188" i="4"/>
  <c r="L188" i="4"/>
  <c r="K188" i="4"/>
  <c r="S187" i="4"/>
  <c r="N187" i="4"/>
  <c r="M187" i="4"/>
  <c r="L187" i="4"/>
  <c r="K187" i="4"/>
  <c r="S186" i="4"/>
  <c r="N186" i="4"/>
  <c r="M186" i="4"/>
  <c r="L186" i="4"/>
  <c r="K186" i="4"/>
  <c r="S185" i="4"/>
  <c r="N185" i="4"/>
  <c r="M185" i="4"/>
  <c r="L185" i="4"/>
  <c r="K185" i="4"/>
  <c r="S184" i="4"/>
  <c r="N184" i="4"/>
  <c r="M184" i="4"/>
  <c r="L184" i="4"/>
  <c r="K184" i="4"/>
  <c r="S183" i="4"/>
  <c r="N183" i="4"/>
  <c r="M183" i="4"/>
  <c r="L183" i="4"/>
  <c r="K183" i="4"/>
  <c r="S182" i="4"/>
  <c r="N182" i="4"/>
  <c r="M182" i="4"/>
  <c r="L182" i="4"/>
  <c r="K182" i="4"/>
  <c r="S181" i="4"/>
  <c r="N181" i="4"/>
  <c r="M181" i="4"/>
  <c r="L181" i="4"/>
  <c r="K181" i="4"/>
  <c r="S180" i="4"/>
  <c r="N180" i="4"/>
  <c r="M180" i="4"/>
  <c r="L180" i="4"/>
  <c r="K180" i="4"/>
  <c r="S179" i="4"/>
  <c r="N179" i="4"/>
  <c r="M179" i="4"/>
  <c r="L179" i="4"/>
  <c r="K179" i="4"/>
  <c r="S178" i="4"/>
  <c r="N178" i="4"/>
  <c r="M178" i="4"/>
  <c r="L178" i="4"/>
  <c r="K178" i="4"/>
  <c r="S177" i="4"/>
  <c r="N177" i="4"/>
  <c r="M177" i="4"/>
  <c r="L177" i="4"/>
  <c r="K177" i="4"/>
  <c r="S176" i="4"/>
  <c r="N176" i="4"/>
  <c r="M176" i="4"/>
  <c r="L176" i="4"/>
  <c r="K176" i="4"/>
  <c r="S175" i="4"/>
  <c r="N175" i="4"/>
  <c r="M175" i="4"/>
  <c r="L175" i="4"/>
  <c r="K175" i="4"/>
  <c r="S174" i="4"/>
  <c r="N174" i="4"/>
  <c r="M174" i="4"/>
  <c r="L174" i="4"/>
  <c r="K174" i="4"/>
  <c r="S173" i="4"/>
  <c r="N173" i="4"/>
  <c r="M173" i="4"/>
  <c r="L173" i="4"/>
  <c r="K173" i="4"/>
  <c r="S172" i="4"/>
  <c r="N172" i="4"/>
  <c r="M172" i="4"/>
  <c r="L172" i="4"/>
  <c r="K172" i="4"/>
  <c r="S171" i="4"/>
  <c r="N171" i="4"/>
  <c r="M171" i="4"/>
  <c r="L171" i="4"/>
  <c r="K171" i="4"/>
  <c r="S170" i="4"/>
  <c r="N170" i="4"/>
  <c r="M170" i="4"/>
  <c r="L170" i="4"/>
  <c r="K170" i="4"/>
  <c r="S169" i="4"/>
  <c r="N169" i="4"/>
  <c r="M169" i="4"/>
  <c r="L169" i="4"/>
  <c r="K169" i="4"/>
  <c r="S168" i="4"/>
  <c r="N168" i="4"/>
  <c r="M168" i="4"/>
  <c r="L168" i="4"/>
  <c r="K168" i="4"/>
  <c r="S167" i="4"/>
  <c r="N167" i="4"/>
  <c r="M167" i="4"/>
  <c r="L167" i="4"/>
  <c r="K167" i="4"/>
  <c r="S166" i="4"/>
  <c r="N166" i="4"/>
  <c r="M166" i="4"/>
  <c r="L166" i="4"/>
  <c r="K166" i="4"/>
  <c r="S165" i="4"/>
  <c r="N165" i="4"/>
  <c r="M165" i="4"/>
  <c r="L165" i="4"/>
  <c r="K165" i="4"/>
  <c r="S164" i="4"/>
  <c r="N164" i="4"/>
  <c r="M164" i="4"/>
  <c r="L164" i="4"/>
  <c r="K164" i="4"/>
  <c r="S163" i="4"/>
  <c r="N163" i="4"/>
  <c r="M163" i="4"/>
  <c r="L163" i="4"/>
  <c r="K163" i="4"/>
  <c r="S162" i="4"/>
  <c r="N162" i="4"/>
  <c r="M162" i="4"/>
  <c r="L162" i="4"/>
  <c r="K162" i="4"/>
  <c r="S161" i="4"/>
  <c r="N161" i="4"/>
  <c r="M161" i="4"/>
  <c r="L161" i="4"/>
  <c r="K161" i="4"/>
  <c r="S160" i="4"/>
  <c r="N160" i="4"/>
  <c r="M160" i="4"/>
  <c r="L160" i="4"/>
  <c r="K160" i="4"/>
  <c r="S159" i="4"/>
  <c r="N159" i="4"/>
  <c r="M159" i="4"/>
  <c r="L159" i="4"/>
  <c r="K159" i="4"/>
  <c r="S158" i="4"/>
  <c r="N158" i="4"/>
  <c r="M158" i="4"/>
  <c r="L158" i="4"/>
  <c r="K158" i="4"/>
  <c r="S157" i="4"/>
  <c r="N157" i="4"/>
  <c r="M157" i="4"/>
  <c r="L157" i="4"/>
  <c r="K157" i="4"/>
  <c r="S156" i="4"/>
  <c r="N156" i="4"/>
  <c r="M156" i="4"/>
  <c r="L156" i="4"/>
  <c r="K156" i="4"/>
  <c r="S155" i="4"/>
  <c r="N155" i="4"/>
  <c r="M155" i="4"/>
  <c r="L155" i="4"/>
  <c r="K155" i="4"/>
  <c r="S154" i="4"/>
  <c r="N154" i="4"/>
  <c r="M154" i="4"/>
  <c r="L154" i="4"/>
  <c r="K154" i="4"/>
  <c r="S153" i="4"/>
  <c r="N153" i="4"/>
  <c r="M153" i="4"/>
  <c r="L153" i="4"/>
  <c r="K153" i="4"/>
  <c r="S152" i="4"/>
  <c r="N152" i="4"/>
  <c r="M152" i="4"/>
  <c r="L152" i="4"/>
  <c r="K152" i="4"/>
  <c r="S151" i="4"/>
  <c r="N151" i="4"/>
  <c r="M151" i="4"/>
  <c r="L151" i="4"/>
  <c r="K151" i="4"/>
  <c r="S150" i="4"/>
  <c r="N150" i="4"/>
  <c r="M150" i="4"/>
  <c r="L150" i="4"/>
  <c r="K150" i="4"/>
  <c r="S149" i="4"/>
  <c r="N149" i="4"/>
  <c r="M149" i="4"/>
  <c r="L149" i="4"/>
  <c r="K149" i="4"/>
  <c r="S148" i="4"/>
  <c r="N148" i="4"/>
  <c r="M148" i="4"/>
  <c r="L148" i="4"/>
  <c r="K148" i="4"/>
  <c r="S147" i="4"/>
  <c r="N147" i="4"/>
  <c r="M147" i="4"/>
  <c r="L147" i="4"/>
  <c r="K147" i="4"/>
  <c r="S146" i="4"/>
  <c r="N146" i="4"/>
  <c r="M146" i="4"/>
  <c r="L146" i="4"/>
  <c r="K146" i="4"/>
  <c r="S145" i="4"/>
  <c r="N145" i="4"/>
  <c r="M145" i="4"/>
  <c r="L145" i="4"/>
  <c r="K145" i="4"/>
  <c r="S144" i="4"/>
  <c r="N144" i="4"/>
  <c r="M144" i="4"/>
  <c r="L144" i="4"/>
  <c r="K144" i="4"/>
  <c r="S143" i="4"/>
  <c r="N143" i="4"/>
  <c r="M143" i="4"/>
  <c r="L143" i="4"/>
  <c r="K143" i="4"/>
  <c r="S142" i="4"/>
  <c r="N142" i="4"/>
  <c r="M142" i="4"/>
  <c r="L142" i="4"/>
  <c r="K142" i="4"/>
  <c r="S141" i="4"/>
  <c r="N141" i="4"/>
  <c r="M141" i="4"/>
  <c r="L141" i="4"/>
  <c r="K141" i="4"/>
  <c r="S140" i="4"/>
  <c r="N140" i="4"/>
  <c r="M140" i="4"/>
  <c r="L140" i="4"/>
  <c r="K140" i="4"/>
  <c r="S139" i="4"/>
  <c r="N139" i="4"/>
  <c r="M139" i="4"/>
  <c r="L139" i="4"/>
  <c r="K139" i="4"/>
  <c r="S138" i="4"/>
  <c r="N138" i="4"/>
  <c r="M138" i="4"/>
  <c r="L138" i="4"/>
  <c r="K138" i="4"/>
  <c r="S137" i="4"/>
  <c r="N137" i="4"/>
  <c r="M137" i="4"/>
  <c r="L137" i="4"/>
  <c r="K137" i="4"/>
  <c r="S136" i="4"/>
  <c r="N136" i="4"/>
  <c r="M136" i="4"/>
  <c r="L136" i="4"/>
  <c r="K136" i="4"/>
  <c r="S135" i="4"/>
  <c r="N135" i="4"/>
  <c r="M135" i="4"/>
  <c r="L135" i="4"/>
  <c r="K135" i="4"/>
  <c r="S134" i="4"/>
  <c r="N134" i="4"/>
  <c r="M134" i="4"/>
  <c r="L134" i="4"/>
  <c r="K134" i="4"/>
  <c r="S133" i="4"/>
  <c r="N133" i="4"/>
  <c r="M133" i="4"/>
  <c r="L133" i="4"/>
  <c r="K133" i="4"/>
  <c r="S132" i="4"/>
  <c r="N132" i="4"/>
  <c r="M132" i="4"/>
  <c r="L132" i="4"/>
  <c r="K132" i="4"/>
  <c r="S131" i="4"/>
  <c r="N131" i="4"/>
  <c r="M131" i="4"/>
  <c r="L131" i="4"/>
  <c r="K131" i="4"/>
  <c r="S130" i="4"/>
  <c r="N130" i="4"/>
  <c r="M130" i="4"/>
  <c r="L130" i="4"/>
  <c r="K130" i="4"/>
  <c r="S129" i="4"/>
  <c r="N129" i="4"/>
  <c r="M129" i="4"/>
  <c r="L129" i="4"/>
  <c r="K129" i="4"/>
  <c r="S128" i="4"/>
  <c r="N128" i="4"/>
  <c r="M128" i="4"/>
  <c r="L128" i="4"/>
  <c r="K128" i="4"/>
  <c r="S127" i="4"/>
  <c r="N127" i="4"/>
  <c r="M127" i="4"/>
  <c r="L127" i="4"/>
  <c r="K127" i="4"/>
  <c r="S126" i="4"/>
  <c r="N126" i="4"/>
  <c r="M126" i="4"/>
  <c r="L126" i="4"/>
  <c r="K126" i="4"/>
  <c r="S125" i="4"/>
  <c r="N125" i="4"/>
  <c r="M125" i="4"/>
  <c r="L125" i="4"/>
  <c r="K125" i="4"/>
  <c r="S124" i="4"/>
  <c r="N124" i="4"/>
  <c r="M124" i="4"/>
  <c r="L124" i="4"/>
  <c r="K124" i="4"/>
  <c r="S123" i="4"/>
  <c r="N123" i="4"/>
  <c r="M123" i="4"/>
  <c r="L123" i="4"/>
  <c r="K123" i="4"/>
  <c r="S122" i="4"/>
  <c r="N122" i="4"/>
  <c r="M122" i="4"/>
  <c r="L122" i="4"/>
  <c r="K122" i="4"/>
  <c r="S121" i="4"/>
  <c r="N121" i="4"/>
  <c r="M121" i="4"/>
  <c r="L121" i="4"/>
  <c r="K121" i="4"/>
  <c r="S120" i="4"/>
  <c r="N120" i="4"/>
  <c r="M120" i="4"/>
  <c r="L120" i="4"/>
  <c r="K120" i="4"/>
  <c r="S119" i="4"/>
  <c r="N119" i="4"/>
  <c r="M119" i="4"/>
  <c r="L119" i="4"/>
  <c r="K119" i="4"/>
  <c r="S118" i="4"/>
  <c r="N118" i="4"/>
  <c r="M118" i="4"/>
  <c r="L118" i="4"/>
  <c r="K118" i="4"/>
  <c r="S117" i="4"/>
  <c r="N117" i="4"/>
  <c r="M117" i="4"/>
  <c r="L117" i="4"/>
  <c r="K117" i="4"/>
  <c r="S116" i="4"/>
  <c r="N116" i="4"/>
  <c r="M116" i="4"/>
  <c r="L116" i="4"/>
  <c r="K116" i="4"/>
  <c r="S115" i="4"/>
  <c r="N115" i="4"/>
  <c r="M115" i="4"/>
  <c r="L115" i="4"/>
  <c r="K115" i="4"/>
  <c r="S114" i="4"/>
  <c r="N114" i="4"/>
  <c r="M114" i="4"/>
  <c r="L114" i="4"/>
  <c r="K114" i="4"/>
  <c r="S113" i="4"/>
  <c r="N113" i="4"/>
  <c r="M113" i="4"/>
  <c r="L113" i="4"/>
  <c r="K113" i="4"/>
  <c r="S112" i="4"/>
  <c r="N112" i="4"/>
  <c r="M112" i="4"/>
  <c r="L112" i="4"/>
  <c r="K112" i="4"/>
  <c r="S111" i="4"/>
  <c r="N111" i="4"/>
  <c r="M111" i="4"/>
  <c r="L111" i="4"/>
  <c r="K111" i="4"/>
  <c r="S110" i="4"/>
  <c r="N110" i="4"/>
  <c r="M110" i="4"/>
  <c r="L110" i="4"/>
  <c r="K110" i="4"/>
  <c r="S109" i="4"/>
  <c r="N109" i="4"/>
  <c r="M109" i="4"/>
  <c r="L109" i="4"/>
  <c r="K109" i="4"/>
  <c r="S108" i="4"/>
  <c r="N108" i="4"/>
  <c r="M108" i="4"/>
  <c r="L108" i="4"/>
  <c r="K108" i="4"/>
  <c r="S107" i="4"/>
  <c r="N107" i="4"/>
  <c r="M107" i="4"/>
  <c r="L107" i="4"/>
  <c r="K107" i="4"/>
  <c r="S106" i="4"/>
  <c r="N106" i="4"/>
  <c r="M106" i="4"/>
  <c r="L106" i="4"/>
  <c r="K106" i="4"/>
  <c r="S105" i="4"/>
  <c r="N105" i="4"/>
  <c r="M105" i="4"/>
  <c r="L105" i="4"/>
  <c r="K105" i="4"/>
  <c r="S104" i="4"/>
  <c r="N104" i="4"/>
  <c r="M104" i="4"/>
  <c r="L104" i="4"/>
  <c r="K104" i="4"/>
  <c r="S103" i="4"/>
  <c r="N103" i="4"/>
  <c r="M103" i="4"/>
  <c r="L103" i="4"/>
  <c r="K103" i="4"/>
  <c r="S102" i="4"/>
  <c r="N102" i="4"/>
  <c r="M102" i="4"/>
  <c r="L102" i="4"/>
  <c r="K102" i="4"/>
  <c r="S101" i="4"/>
  <c r="N101" i="4"/>
  <c r="M101" i="4"/>
  <c r="L101" i="4"/>
  <c r="K101" i="4"/>
  <c r="S100" i="4"/>
  <c r="N100" i="4"/>
  <c r="M100" i="4"/>
  <c r="L100" i="4"/>
  <c r="K100" i="4"/>
  <c r="S99" i="4"/>
  <c r="N99" i="4"/>
  <c r="M99" i="4"/>
  <c r="L99" i="4"/>
  <c r="K99" i="4"/>
  <c r="S98" i="4"/>
  <c r="N98" i="4"/>
  <c r="M98" i="4"/>
  <c r="L98" i="4"/>
  <c r="K98" i="4"/>
  <c r="S97" i="4"/>
  <c r="N97" i="4"/>
  <c r="M97" i="4"/>
  <c r="L97" i="4"/>
  <c r="K97" i="4"/>
  <c r="S96" i="4"/>
  <c r="N96" i="4"/>
  <c r="M96" i="4"/>
  <c r="L96" i="4"/>
  <c r="K96" i="4"/>
  <c r="S95" i="4"/>
  <c r="N95" i="4"/>
  <c r="M95" i="4"/>
  <c r="L95" i="4"/>
  <c r="K95" i="4"/>
  <c r="S94" i="4"/>
  <c r="N94" i="4"/>
  <c r="M94" i="4"/>
  <c r="L94" i="4"/>
  <c r="K94" i="4"/>
  <c r="S93" i="4"/>
  <c r="N93" i="4"/>
  <c r="M93" i="4"/>
  <c r="L93" i="4"/>
  <c r="K93" i="4"/>
  <c r="S92" i="4"/>
  <c r="N92" i="4"/>
  <c r="M92" i="4"/>
  <c r="L92" i="4"/>
  <c r="K92" i="4"/>
  <c r="S91" i="4"/>
  <c r="N91" i="4"/>
  <c r="M91" i="4"/>
  <c r="L91" i="4"/>
  <c r="K91" i="4"/>
  <c r="S90" i="4"/>
  <c r="N90" i="4"/>
  <c r="M90" i="4"/>
  <c r="L90" i="4"/>
  <c r="K90" i="4"/>
  <c r="S89" i="4"/>
  <c r="N89" i="4"/>
  <c r="M89" i="4"/>
  <c r="L89" i="4"/>
  <c r="K89" i="4"/>
  <c r="S88" i="4"/>
  <c r="N88" i="4"/>
  <c r="M88" i="4"/>
  <c r="L88" i="4"/>
  <c r="K88" i="4"/>
  <c r="S87" i="4"/>
  <c r="N87" i="4"/>
  <c r="M87" i="4"/>
  <c r="L87" i="4"/>
  <c r="K87" i="4"/>
  <c r="S86" i="4"/>
  <c r="N86" i="4"/>
  <c r="M86" i="4"/>
  <c r="L86" i="4"/>
  <c r="K86" i="4"/>
  <c r="S85" i="4"/>
  <c r="N85" i="4"/>
  <c r="M85" i="4"/>
  <c r="L85" i="4"/>
  <c r="K85" i="4"/>
  <c r="S84" i="4"/>
  <c r="N84" i="4"/>
  <c r="M84" i="4"/>
  <c r="L84" i="4"/>
  <c r="K84" i="4"/>
  <c r="S83" i="4"/>
  <c r="N83" i="4"/>
  <c r="M83" i="4"/>
  <c r="L83" i="4"/>
  <c r="K83" i="4"/>
  <c r="S82" i="4"/>
  <c r="N82" i="4"/>
  <c r="M82" i="4"/>
  <c r="L82" i="4"/>
  <c r="K82" i="4"/>
  <c r="S81" i="4"/>
  <c r="N81" i="4"/>
  <c r="M81" i="4"/>
  <c r="L81" i="4"/>
  <c r="K81" i="4"/>
  <c r="S80" i="4"/>
  <c r="N80" i="4"/>
  <c r="M80" i="4"/>
  <c r="L80" i="4"/>
  <c r="K80" i="4"/>
  <c r="S79" i="4"/>
  <c r="N79" i="4"/>
  <c r="M79" i="4"/>
  <c r="L79" i="4"/>
  <c r="K79" i="4"/>
  <c r="S78" i="4"/>
  <c r="N78" i="4"/>
  <c r="M78" i="4"/>
  <c r="L78" i="4"/>
  <c r="K78" i="4"/>
  <c r="S77" i="4"/>
  <c r="N77" i="4"/>
  <c r="M77" i="4"/>
  <c r="L77" i="4"/>
  <c r="K77" i="4"/>
  <c r="S76" i="4"/>
  <c r="N76" i="4"/>
  <c r="M76" i="4"/>
  <c r="L76" i="4"/>
  <c r="K76" i="4"/>
  <c r="S75" i="4"/>
  <c r="N75" i="4"/>
  <c r="M75" i="4"/>
  <c r="L75" i="4"/>
  <c r="K75" i="4"/>
  <c r="S74" i="4"/>
  <c r="N74" i="4"/>
  <c r="M74" i="4"/>
  <c r="L74" i="4"/>
  <c r="K74" i="4"/>
  <c r="S73" i="4"/>
  <c r="N73" i="4"/>
  <c r="M73" i="4"/>
  <c r="L73" i="4"/>
  <c r="K73" i="4"/>
  <c r="S72" i="4"/>
  <c r="N72" i="4"/>
  <c r="M72" i="4"/>
  <c r="L72" i="4"/>
  <c r="K72" i="4"/>
  <c r="S71" i="4"/>
  <c r="N71" i="4"/>
  <c r="M71" i="4"/>
  <c r="L71" i="4"/>
  <c r="K71" i="4"/>
  <c r="S70" i="4"/>
  <c r="N70" i="4"/>
  <c r="M70" i="4"/>
  <c r="L70" i="4"/>
  <c r="K70" i="4"/>
  <c r="S69" i="4"/>
  <c r="N69" i="4"/>
  <c r="M69" i="4"/>
  <c r="L69" i="4"/>
  <c r="K69" i="4"/>
  <c r="S68" i="4"/>
  <c r="N68" i="4"/>
  <c r="M68" i="4"/>
  <c r="L68" i="4"/>
  <c r="K68" i="4"/>
  <c r="S67" i="4"/>
  <c r="N67" i="4"/>
  <c r="M67" i="4"/>
  <c r="L67" i="4"/>
  <c r="K67" i="4"/>
  <c r="S66" i="4"/>
  <c r="N66" i="4"/>
  <c r="M66" i="4"/>
  <c r="L66" i="4"/>
  <c r="K66" i="4"/>
  <c r="S65" i="4"/>
  <c r="N65" i="4"/>
  <c r="M65" i="4"/>
  <c r="L65" i="4"/>
  <c r="K65" i="4"/>
  <c r="S64" i="4"/>
  <c r="N64" i="4"/>
  <c r="M64" i="4"/>
  <c r="L64" i="4"/>
  <c r="K64" i="4"/>
  <c r="S63" i="4"/>
  <c r="N63" i="4"/>
  <c r="M63" i="4"/>
  <c r="L63" i="4"/>
  <c r="K63" i="4"/>
  <c r="S62" i="4"/>
  <c r="N62" i="4"/>
  <c r="M62" i="4"/>
  <c r="L62" i="4"/>
  <c r="K62" i="4"/>
  <c r="S61" i="4"/>
  <c r="N61" i="4"/>
  <c r="M61" i="4"/>
  <c r="L61" i="4"/>
  <c r="K61" i="4"/>
  <c r="S60" i="4"/>
  <c r="N60" i="4"/>
  <c r="M60" i="4"/>
  <c r="L60" i="4"/>
  <c r="K60" i="4"/>
  <c r="S59" i="4"/>
  <c r="N59" i="4"/>
  <c r="M59" i="4"/>
  <c r="L59" i="4"/>
  <c r="K59" i="4"/>
  <c r="S58" i="4"/>
  <c r="N58" i="4"/>
  <c r="M58" i="4"/>
  <c r="L58" i="4"/>
  <c r="K58" i="4"/>
  <c r="S57" i="4"/>
  <c r="N57" i="4"/>
  <c r="M57" i="4"/>
  <c r="L57" i="4"/>
  <c r="K57" i="4"/>
  <c r="S56" i="4"/>
  <c r="N56" i="4"/>
  <c r="M56" i="4"/>
  <c r="L56" i="4"/>
  <c r="K56" i="4"/>
  <c r="S55" i="4"/>
  <c r="N55" i="4"/>
  <c r="M55" i="4"/>
  <c r="L55" i="4"/>
  <c r="K55" i="4"/>
  <c r="S54" i="4"/>
  <c r="N54" i="4"/>
  <c r="M54" i="4"/>
  <c r="L54" i="4"/>
  <c r="K54" i="4"/>
  <c r="S53" i="4"/>
  <c r="N53" i="4"/>
  <c r="M53" i="4"/>
  <c r="L53" i="4"/>
  <c r="K53" i="4"/>
  <c r="S52" i="4"/>
  <c r="N52" i="4"/>
  <c r="M52" i="4"/>
  <c r="L52" i="4"/>
  <c r="K52" i="4"/>
  <c r="S51" i="4"/>
  <c r="N51" i="4"/>
  <c r="M51" i="4"/>
  <c r="L51" i="4"/>
  <c r="K51" i="4"/>
  <c r="S50" i="4"/>
  <c r="N50" i="4"/>
  <c r="M50" i="4"/>
  <c r="L50" i="4"/>
  <c r="K50" i="4"/>
  <c r="S49" i="4"/>
  <c r="N49" i="4"/>
  <c r="M49" i="4"/>
  <c r="L49" i="4"/>
  <c r="K49" i="4"/>
  <c r="S48" i="4"/>
  <c r="N48" i="4"/>
  <c r="M48" i="4"/>
  <c r="L48" i="4"/>
  <c r="K48" i="4"/>
  <c r="S47" i="4"/>
  <c r="N47" i="4"/>
  <c r="M47" i="4"/>
  <c r="L47" i="4"/>
  <c r="K47" i="4"/>
  <c r="S46" i="4"/>
  <c r="N46" i="4"/>
  <c r="M46" i="4"/>
  <c r="L46" i="4"/>
  <c r="K46" i="4"/>
  <c r="S45" i="4"/>
  <c r="N45" i="4"/>
  <c r="M45" i="4"/>
  <c r="L45" i="4"/>
  <c r="K45" i="4"/>
  <c r="S44" i="4"/>
  <c r="N44" i="4"/>
  <c r="M44" i="4"/>
  <c r="L44" i="4"/>
  <c r="K44" i="4"/>
  <c r="S43" i="4"/>
  <c r="N43" i="4"/>
  <c r="M43" i="4"/>
  <c r="L43" i="4"/>
  <c r="K43" i="4"/>
  <c r="S42" i="4"/>
  <c r="N42" i="4"/>
  <c r="M42" i="4"/>
  <c r="L42" i="4"/>
  <c r="K42" i="4"/>
  <c r="S41" i="4"/>
  <c r="N41" i="4"/>
  <c r="M41" i="4"/>
  <c r="L41" i="4"/>
  <c r="K41" i="4"/>
  <c r="S40" i="4"/>
  <c r="N40" i="4"/>
  <c r="M40" i="4"/>
  <c r="L40" i="4"/>
  <c r="K40" i="4"/>
  <c r="S39" i="4"/>
  <c r="N39" i="4"/>
  <c r="M39" i="4"/>
  <c r="L39" i="4"/>
  <c r="K39" i="4"/>
  <c r="S38" i="4"/>
  <c r="N38" i="4"/>
  <c r="M38" i="4"/>
  <c r="L38" i="4"/>
  <c r="K38" i="4"/>
  <c r="S37" i="4"/>
  <c r="N37" i="4"/>
  <c r="M37" i="4"/>
  <c r="L37" i="4"/>
  <c r="K37" i="4"/>
  <c r="S36" i="4"/>
  <c r="N36" i="4"/>
  <c r="M36" i="4"/>
  <c r="L36" i="4"/>
  <c r="K36" i="4"/>
  <c r="S35" i="4"/>
  <c r="N35" i="4"/>
  <c r="M35" i="4"/>
  <c r="L35" i="4"/>
  <c r="K35" i="4"/>
  <c r="S34" i="4"/>
  <c r="N34" i="4"/>
  <c r="M34" i="4"/>
  <c r="L34" i="4"/>
  <c r="K34" i="4"/>
  <c r="S33" i="4"/>
  <c r="N33" i="4"/>
  <c r="M33" i="4"/>
  <c r="L33" i="4"/>
  <c r="K33" i="4"/>
  <c r="S32" i="4"/>
  <c r="N32" i="4"/>
  <c r="M32" i="4"/>
  <c r="L32" i="4"/>
  <c r="K32" i="4"/>
  <c r="S31" i="4"/>
  <c r="N31" i="4"/>
  <c r="M31" i="4"/>
  <c r="L31" i="4"/>
  <c r="K31" i="4"/>
  <c r="S30" i="4"/>
  <c r="N30" i="4"/>
  <c r="M30" i="4"/>
  <c r="L30" i="4"/>
  <c r="K30" i="4"/>
  <c r="S29" i="4"/>
  <c r="N29" i="4"/>
  <c r="M29" i="4"/>
  <c r="L29" i="4"/>
  <c r="K29" i="4"/>
  <c r="S28" i="4"/>
  <c r="N28" i="4"/>
  <c r="M28" i="4"/>
  <c r="L28" i="4"/>
  <c r="K28" i="4"/>
  <c r="S27" i="4"/>
  <c r="N27" i="4"/>
  <c r="M27" i="4"/>
  <c r="L27" i="4"/>
  <c r="K27" i="4"/>
  <c r="S26" i="4"/>
  <c r="N26" i="4"/>
  <c r="M26" i="4"/>
  <c r="L26" i="4"/>
  <c r="K26" i="4"/>
  <c r="S25" i="4"/>
  <c r="N25" i="4"/>
  <c r="M25" i="4"/>
  <c r="L25" i="4"/>
  <c r="K25" i="4"/>
  <c r="S24" i="4"/>
  <c r="N24" i="4"/>
  <c r="M24" i="4"/>
  <c r="L24" i="4"/>
  <c r="K24" i="4"/>
  <c r="S23" i="4"/>
  <c r="N23" i="4"/>
  <c r="M23" i="4"/>
  <c r="L23" i="4"/>
  <c r="K23" i="4"/>
  <c r="S22" i="4"/>
  <c r="N22" i="4"/>
  <c r="M22" i="4"/>
  <c r="L22" i="4"/>
  <c r="K22" i="4"/>
  <c r="S21" i="4"/>
  <c r="N21" i="4"/>
  <c r="M21" i="4"/>
  <c r="L21" i="4"/>
  <c r="K21" i="4"/>
  <c r="S20" i="4"/>
  <c r="N20" i="4"/>
  <c r="M20" i="4"/>
  <c r="L20" i="4"/>
  <c r="K20" i="4"/>
  <c r="S19" i="4"/>
  <c r="N19" i="4"/>
  <c r="M19" i="4"/>
  <c r="L19" i="4"/>
  <c r="K19" i="4"/>
  <c r="S18" i="4"/>
  <c r="N18" i="4"/>
  <c r="M18" i="4"/>
  <c r="L18" i="4"/>
  <c r="K18" i="4"/>
  <c r="S17" i="4"/>
  <c r="N17" i="4"/>
  <c r="M17" i="4"/>
  <c r="L17" i="4"/>
  <c r="K17" i="4"/>
  <c r="S16" i="4"/>
  <c r="N16" i="4"/>
  <c r="M16" i="4"/>
  <c r="L16" i="4"/>
  <c r="K16" i="4"/>
  <c r="S15" i="4"/>
  <c r="N15" i="4"/>
  <c r="M15" i="4"/>
  <c r="L15" i="4"/>
  <c r="K15" i="4"/>
  <c r="S14" i="4"/>
  <c r="N14" i="4"/>
  <c r="M14" i="4"/>
  <c r="L14" i="4"/>
  <c r="K14" i="4"/>
  <c r="S13" i="4"/>
  <c r="N13" i="4"/>
  <c r="M13" i="4"/>
  <c r="L13" i="4"/>
  <c r="K13" i="4"/>
  <c r="S12" i="4"/>
  <c r="N12" i="4"/>
  <c r="M12" i="4"/>
  <c r="L12" i="4"/>
  <c r="K12" i="4"/>
  <c r="S11" i="4"/>
  <c r="N11" i="4"/>
  <c r="M11" i="4"/>
  <c r="L11" i="4"/>
  <c r="K11" i="4"/>
  <c r="S10" i="4"/>
  <c r="N10" i="4"/>
  <c r="M10" i="4"/>
  <c r="L10" i="4"/>
  <c r="K10" i="4"/>
  <c r="S9" i="4"/>
  <c r="N9" i="4"/>
  <c r="M9" i="4"/>
  <c r="L9" i="4"/>
  <c r="K9" i="4"/>
  <c r="S8" i="4"/>
  <c r="N8" i="4"/>
  <c r="M8" i="4"/>
  <c r="L8" i="4"/>
  <c r="K8" i="4"/>
  <c r="S7" i="4"/>
  <c r="N7" i="4"/>
  <c r="M7" i="4"/>
  <c r="L7" i="4"/>
  <c r="K7" i="4"/>
  <c r="S6" i="4"/>
  <c r="N6" i="4"/>
  <c r="M6" i="4"/>
  <c r="L6" i="4"/>
  <c r="K6" i="4"/>
  <c r="S5" i="4"/>
  <c r="N5" i="4"/>
  <c r="M5" i="4"/>
  <c r="L5" i="4"/>
  <c r="K5" i="4"/>
  <c r="S4" i="4"/>
  <c r="N4" i="4"/>
  <c r="M4" i="4"/>
  <c r="L4" i="4"/>
  <c r="K4" i="4"/>
  <c r="S3" i="4"/>
  <c r="N3" i="4"/>
  <c r="M3" i="4"/>
  <c r="L3" i="4"/>
  <c r="K3" i="4"/>
  <c r="S2" i="4"/>
  <c r="N2" i="4"/>
  <c r="M2" i="4"/>
  <c r="L2" i="4"/>
  <c r="K2" i="4"/>
</calcChain>
</file>

<file path=xl/sharedStrings.xml><?xml version="1.0" encoding="utf-8"?>
<sst xmlns="http://schemas.openxmlformats.org/spreadsheetml/2006/main" count="12759" uniqueCount="594">
  <si>
    <t>2x</t>
  </si>
  <si>
    <t>4x</t>
  </si>
  <si>
    <t>4xtra</t>
  </si>
  <si>
    <t>Treatment</t>
  </si>
  <si>
    <t>All</t>
  </si>
  <si>
    <t>N</t>
  </si>
  <si>
    <t>July 11</t>
  </si>
  <si>
    <t>Oct 11</t>
  </si>
  <si>
    <t>July 12</t>
  </si>
  <si>
    <t>≥ Poor</t>
  </si>
  <si>
    <t>NOT</t>
  </si>
  <si>
    <t>≥ OK</t>
  </si>
  <si>
    <t>≥ Good</t>
  </si>
  <si>
    <t>Great</t>
  </si>
  <si>
    <t>Dead</t>
  </si>
  <si>
    <t>Good</t>
  </si>
  <si>
    <t>Missing</t>
  </si>
  <si>
    <t>OK</t>
  </si>
  <si>
    <t>Poor</t>
  </si>
  <si>
    <t>July 11 Health</t>
  </si>
  <si>
    <t xml:space="preserve">Health </t>
  </si>
  <si>
    <t>Prob&gt;Chisqu</t>
  </si>
  <si>
    <t>Branches July 2011</t>
  </si>
  <si>
    <t>Table to explain Graphs</t>
  </si>
  <si>
    <t>Height</t>
  </si>
  <si>
    <t>Branches</t>
  </si>
  <si>
    <t>n</t>
  </si>
  <si>
    <t>p</t>
  </si>
  <si>
    <t>#</t>
  </si>
  <si>
    <t>Tip clipped</t>
  </si>
  <si>
    <t>Not clipped</t>
  </si>
  <si>
    <t>Clipped at base</t>
  </si>
  <si>
    <t>E</t>
  </si>
  <si>
    <t>Height (cm)</t>
  </si>
  <si>
    <t>N=30</t>
  </si>
  <si>
    <t>N=111</t>
  </si>
  <si>
    <t>N=13</t>
  </si>
  <si>
    <t>No herbivory</t>
  </si>
  <si>
    <t>Partial herbivory</t>
  </si>
  <si>
    <t>Complete herbivory</t>
  </si>
  <si>
    <t>B</t>
  </si>
  <si>
    <t>CEOTOM LOTSCO</t>
  </si>
  <si>
    <t>GC2</t>
  </si>
  <si>
    <t>CEOTOM HELSCO LOTSCO</t>
  </si>
  <si>
    <t>CEOTOM MALLAN</t>
  </si>
  <si>
    <t>LOTSCO CEOTOM HELSCO</t>
  </si>
  <si>
    <t>LOTSCO MALLAN CEOTOM HELSCO</t>
  </si>
  <si>
    <t>GC</t>
  </si>
  <si>
    <t>HELSCO LOTSCO</t>
  </si>
  <si>
    <t>C</t>
  </si>
  <si>
    <t>rabit pellets</t>
  </si>
  <si>
    <t>LOTSCO CEOTOM BRAGEN HELSCO</t>
  </si>
  <si>
    <t>A</t>
  </si>
  <si>
    <t xml:space="preserve">unclipped </t>
  </si>
  <si>
    <t>LEPCOR CENMEL CEOTOM</t>
  </si>
  <si>
    <t>LEPCOR LOTSCO CEOTOM</t>
  </si>
  <si>
    <t>LOTSCO ERICON CEOTOM</t>
  </si>
  <si>
    <t>ERICON LOTSCO CEOTOM</t>
  </si>
  <si>
    <t>CEOTOM HIRINC LOTSCO</t>
  </si>
  <si>
    <t>CEOTOM LOTSCO HIRINC ERICON</t>
  </si>
  <si>
    <t>HELSCO HIRINC LOTSCO ERICON</t>
  </si>
  <si>
    <t>CEOTOM LEPCOT LOTSCO</t>
  </si>
  <si>
    <t>1 large branch with 11 branchelts</t>
  </si>
  <si>
    <t>LOTSCO</t>
  </si>
  <si>
    <t>RF</t>
  </si>
  <si>
    <t>LOTSCO HIRINC CEOTOM</t>
  </si>
  <si>
    <t>RB</t>
  </si>
  <si>
    <t>LOTSCO SALMEL</t>
  </si>
  <si>
    <t xml:space="preserve">LOTSCO CEOTOM </t>
  </si>
  <si>
    <t>CEOTOM LOTSCO ERICON</t>
  </si>
  <si>
    <t>CEOTOM LOTSCO ADEFAS</t>
  </si>
  <si>
    <t xml:space="preserve">CEOTOM LOTSCO </t>
  </si>
  <si>
    <t>LOTSCO CEOTOM</t>
  </si>
  <si>
    <t>LOTSCO HIRINC</t>
  </si>
  <si>
    <t>HIRINC LOTSCO BROMAD</t>
  </si>
  <si>
    <t>HIRINC ANAARV</t>
  </si>
  <si>
    <t>rabbit pellets</t>
  </si>
  <si>
    <t>SALMEL LOTSCO BROMAD</t>
  </si>
  <si>
    <t>ADEFAS LOTSCO BROMAD</t>
  </si>
  <si>
    <t>rodent holes</t>
  </si>
  <si>
    <t>LOTSCO CEOTOM  ANAARV</t>
  </si>
  <si>
    <t>CO</t>
  </si>
  <si>
    <t>LOTSCO BROMAD</t>
  </si>
  <si>
    <t>SALMEL LOTSCO</t>
  </si>
  <si>
    <t>LOTSCO CEOTOM BROMAD</t>
  </si>
  <si>
    <t>BROMAD LOTSCO</t>
  </si>
  <si>
    <t>Unknown</t>
  </si>
  <si>
    <t>YUCWHI LOTSCO</t>
  </si>
  <si>
    <t>LOTSCO ADEFAS</t>
  </si>
  <si>
    <t>LOTSCO CEOTOM HIRINC</t>
  </si>
  <si>
    <t>LOTSCO HELSCO SALMEL CEOTOM</t>
  </si>
  <si>
    <t>LOTSCO BROMAD ANAARV</t>
  </si>
  <si>
    <t>rod burrow and rabbit pellets</t>
  </si>
  <si>
    <t>4 main branches each with ~10 branchlets also a hole</t>
  </si>
  <si>
    <t>LOTSCO HIRINC ANAARV</t>
  </si>
  <si>
    <t>LOTSCO HIRINC BROMAD ANAARV</t>
  </si>
  <si>
    <t>rodent hole</t>
  </si>
  <si>
    <t>LOTSCO CEOTOM BROMAD HELSCO</t>
  </si>
  <si>
    <t>LOTSCO ERICON BROMAD HIRINC</t>
  </si>
  <si>
    <t>CEOTOM LOTSCO BROMAD ERICON</t>
  </si>
  <si>
    <t>CEOTOM ANAARV BROMAD</t>
  </si>
  <si>
    <t>ADEFAS CEOTOM BROMAD LOTSCO</t>
  </si>
  <si>
    <t>ADEFAS LOTSCO BROMAD HIRINC</t>
  </si>
  <si>
    <t>CEOTOM ADEFAS ANAARV BROMAD</t>
  </si>
  <si>
    <t>CEOTOM SALMEL BROMAD</t>
  </si>
  <si>
    <t xml:space="preserve"> core gone</t>
  </si>
  <si>
    <t>CEOTOM LOTSCO BROMAD</t>
  </si>
  <si>
    <t>HIRINC BROMAD LOTSCO</t>
  </si>
  <si>
    <t>SALMEL LOTSCO HELSCO</t>
  </si>
  <si>
    <t xml:space="preserve">HELSOC LOTSCO CEOTOM BROMAD </t>
  </si>
  <si>
    <t>cicada hole and skin</t>
  </si>
  <si>
    <t xml:space="preserve">LOTSCO BEOTOM </t>
  </si>
  <si>
    <t xml:space="preserve">LOTSCO BROMAD </t>
  </si>
  <si>
    <t>YUCWHI BROMAD LOTSCO HIRINC</t>
  </si>
  <si>
    <t>BROMAD LOTSCO ADEFAS</t>
  </si>
  <si>
    <t>LOTSCO HIRINC DEIFAS BROMAD</t>
  </si>
  <si>
    <t>LOTSCO ADEFAS ANAARV BROMAD</t>
  </si>
  <si>
    <t>CEOTOM SALMEL LOTSCO BROMAD</t>
  </si>
  <si>
    <t>CEOTOM ADFAS BROMAD</t>
  </si>
  <si>
    <t>CEOTOM LOTSCO HIRINC BROMAD</t>
  </si>
  <si>
    <t>ERICON HIRINC ANAARV</t>
  </si>
  <si>
    <t>2 main branches with 10 branchlets</t>
  </si>
  <si>
    <t>CEROTM HELSCO ERICON HIRINC</t>
  </si>
  <si>
    <t>GOPHER MOUND</t>
  </si>
  <si>
    <t>LOTSCO HIRINC BROMAD</t>
  </si>
  <si>
    <t>CROSET</t>
  </si>
  <si>
    <t>CEOTOM HELSCO ERICON BROMAD</t>
  </si>
  <si>
    <t>SALMEL HIRINC ERICON</t>
  </si>
  <si>
    <t xml:space="preserve">ADEFAS ANAARV LOTSCO </t>
  </si>
  <si>
    <t xml:space="preserve">LOTSCO HELSCO HIRINC ANAARV </t>
  </si>
  <si>
    <t>LOTSCO ANAARV BROMAD</t>
  </si>
  <si>
    <t>CEOTOM ERICON LOTSCO HIRINC</t>
  </si>
  <si>
    <t xml:space="preserve">LOTSCO BROMAD CEOTOM </t>
  </si>
  <si>
    <t>LOTSCO ADEFAS HELSCO BROMAD</t>
  </si>
  <si>
    <t>LOTSCO BROMAD HIRINC</t>
  </si>
  <si>
    <t>LOTSCO ADFAS SALMEL CEOTOM BROMAD</t>
  </si>
  <si>
    <t>LOTSCO ADFAS CEOTOM</t>
  </si>
  <si>
    <t>LOTSCO ADFAS SOLXAN</t>
  </si>
  <si>
    <t>LOTSCO CEOTOM ANAARV</t>
  </si>
  <si>
    <t>LOTSCO BROMAD SALMEL</t>
  </si>
  <si>
    <t xml:space="preserve">LOTSCO CEOTOM ADEFAS BROMAD </t>
  </si>
  <si>
    <t>CEOTOM HELSCO HIRING</t>
  </si>
  <si>
    <t>LOTSCO HELSOC HIRINC CEOTOM</t>
  </si>
  <si>
    <t>CEOTOM HELSCO</t>
  </si>
  <si>
    <t>2 other main branches with total of 8 branchlets</t>
  </si>
  <si>
    <t>CEOTOM LOTSCO MALFAS LEPCOR</t>
  </si>
  <si>
    <t>LOTSCFO CEOTOM</t>
  </si>
  <si>
    <t>LOTSCO HELSCO CEOTOM</t>
  </si>
  <si>
    <t>LEPCOR CEOTOM HELSCO</t>
  </si>
  <si>
    <t>CEOTOM LTOSCO BROMAD ANAARV</t>
  </si>
  <si>
    <t>LOTSCO MALFAS SALMEL LEPCOR</t>
  </si>
  <si>
    <t xml:space="preserve">CEOTOM ADEFAS ERICON </t>
  </si>
  <si>
    <t xml:space="preserve">CEOTOM LOTSCO ERICON </t>
  </si>
  <si>
    <t>ERICON LOTSCO</t>
  </si>
  <si>
    <t>ADEFAS LOTSCO ERICON HIRING</t>
  </si>
  <si>
    <t>CEOTOM LOTSCO ERICON ANAARV</t>
  </si>
  <si>
    <t>SALMEL LOTSCO CEOTOM ADEFAS</t>
  </si>
  <si>
    <t>LOTSCO ANAARV</t>
  </si>
  <si>
    <t>SALMEL HIRING</t>
  </si>
  <si>
    <t xml:space="preserve">CEOTOM ADEFAS LOTSCO </t>
  </si>
  <si>
    <t>LOTSCO CEOTOM SALMEL</t>
  </si>
  <si>
    <t>LOTSCO HIRING</t>
  </si>
  <si>
    <t>Multiple big branches</t>
  </si>
  <si>
    <t>LOTSCO BROMAD ANAARV CEOTOM</t>
  </si>
  <si>
    <t>LOTSCO BROMAD SOLXAN</t>
  </si>
  <si>
    <t>SOLXAN LOTSCO SALMEL BROMAD</t>
  </si>
  <si>
    <t>SALMEL LOTSCO ANAARV BROMAD</t>
  </si>
  <si>
    <t xml:space="preserve">LOTSCO BROMAD ANAARV </t>
  </si>
  <si>
    <t>ADEFAS HELSCO CEOTOM BRAMAD</t>
  </si>
  <si>
    <t>LOTSCO SALMEL BROMAD</t>
  </si>
  <si>
    <t>LOTSCO ADEFAS CEOTOM BROMAD</t>
  </si>
  <si>
    <t>CEOTOM LOTSCO BROMAD ANAARV</t>
  </si>
  <si>
    <t>HELSCO CEOTOM LOTSCO</t>
  </si>
  <si>
    <t>LOTSCO HELSCO</t>
  </si>
  <si>
    <t>CEOTOM LOTSCO LEPCOR</t>
  </si>
  <si>
    <t>CEOTOM LOTSCO HELSCO</t>
  </si>
  <si>
    <t>CEOTOM LOTSCO HELSCO ADEFAS</t>
  </si>
  <si>
    <t>LOTSCO HIRING BROMAD</t>
  </si>
  <si>
    <t>Very brown throughout</t>
  </si>
  <si>
    <t>LOTSCO ADEFAS SALMEL</t>
  </si>
  <si>
    <t>CEOTOM ADEFAS HELSCO BROMAD</t>
  </si>
  <si>
    <t>LOTSCO CERTOM SALMEL BROMAD</t>
  </si>
  <si>
    <t>LOTSCO BROMAD HIRINK FILAGO</t>
  </si>
  <si>
    <t>LOTSCO BROMAD CENMEL</t>
  </si>
  <si>
    <t>LOTSCO BROMAD ANAARV CENMEL</t>
  </si>
  <si>
    <t>CEOTOM LOTSCO BROMAD CENMEL</t>
  </si>
  <si>
    <t>CEOTOM ERICON LOTSCO BROMAD</t>
  </si>
  <si>
    <t>HELSCO HIRING LOTSCO</t>
  </si>
  <si>
    <t>LOTSCO CEOTOM ERICON</t>
  </si>
  <si>
    <t>SALMEL LOTSCO CEOTOM</t>
  </si>
  <si>
    <t>ANAARV HIRINC</t>
  </si>
  <si>
    <t>ADEFAS LOTSCO CEOTOM</t>
  </si>
  <si>
    <t>CEOTOM LOTSCO ADEFAS BROMAD</t>
  </si>
  <si>
    <t>LOTSCO ADEFAS PHACIC HIRING</t>
  </si>
  <si>
    <t>SALMEL CEOTOM BROMAD LOTSCO</t>
  </si>
  <si>
    <t>HELSCO</t>
  </si>
  <si>
    <t>ADEFAS HYPGLA VULMYU</t>
  </si>
  <si>
    <t>HELSCO HYPGLA MELIMP</t>
  </si>
  <si>
    <t>ADEFAS HELSCO</t>
  </si>
  <si>
    <t>Mount inside tree tube</t>
  </si>
  <si>
    <t>ADEFAS VULMYU BROMAD</t>
  </si>
  <si>
    <t>ADEFAS DEIFAS GASTRI</t>
  </si>
  <si>
    <t>ADEFAS GASTRI DEIFAS HYPGAL</t>
  </si>
  <si>
    <t>ADEFAS BROMAD</t>
  </si>
  <si>
    <t>ADEFAS BROMAD HELSCO DEIFAS</t>
  </si>
  <si>
    <t>ADEFAS DEIFAS GASTRI BROMAD</t>
  </si>
  <si>
    <t>HELSCO SALMEL DEIFAS NASLEP</t>
  </si>
  <si>
    <t>ADEFAS MALSAX GASTRI VOYMEL</t>
  </si>
  <si>
    <t>HAZSQU GASTRI HYPGLA</t>
  </si>
  <si>
    <t>DEIFAS ADEFAS GASTRI SALMEL</t>
  </si>
  <si>
    <t>gopher mound</t>
  </si>
  <si>
    <t>HELSCO BROMAD MELIMP</t>
  </si>
  <si>
    <t>HELSCO GASTRI BRAYEN GNACAL</t>
  </si>
  <si>
    <t>large shrub within 1/2 meter</t>
  </si>
  <si>
    <t>VULMYU BROMAD BRAGEN CENTOM</t>
  </si>
  <si>
    <t>CEOTOM HELSCO BROMAD VULMYU</t>
  </si>
  <si>
    <t>VULMYU BROMAD BRAGEN</t>
  </si>
  <si>
    <t>GASTRI BROMAD VULMYU</t>
  </si>
  <si>
    <t>HELSCO GASTRI BROMAD BRAGEN</t>
  </si>
  <si>
    <t>HELSCO GASTRI</t>
  </si>
  <si>
    <t>BROMAD VULMYU GASTRI ADEFAS</t>
  </si>
  <si>
    <t>GASTRI BROMAD</t>
  </si>
  <si>
    <t>GASTRI CEOTOM HELSCO</t>
  </si>
  <si>
    <t>LOTSCO GASTRI VULMYO</t>
  </si>
  <si>
    <t>GASTRI BROMAD LOTSCO</t>
  </si>
  <si>
    <t>MELIMP GASTRI CEOTOM</t>
  </si>
  <si>
    <t>BROMAD ADEFAS HELSCO GASTRI</t>
  </si>
  <si>
    <t>BROMAD GASTRI ADEFAS BRAYEN</t>
  </si>
  <si>
    <t>CEOTOM BROMAD HELSCO SOLTAN</t>
  </si>
  <si>
    <t>BROMAD ADEFAS HYPGLA DEIFAS</t>
  </si>
  <si>
    <t>LOTSCO GASTRI SIMARR HELSCO</t>
  </si>
  <si>
    <t>HELSCO BROMAD GASTRI CEOTOM</t>
  </si>
  <si>
    <t>fallen dead tecate near, rabbit pellets</t>
  </si>
  <si>
    <t>GASTRI CEOTOM CORRID</t>
  </si>
  <si>
    <t>GASTRI CEOTOM ERICON VULMYU</t>
  </si>
  <si>
    <t>GASTRI DEIFAS BROMAD</t>
  </si>
  <si>
    <t>ADEFAS GASTRI HELSCO ERICON</t>
  </si>
  <si>
    <t>BROMAD ADEFAS CORRID GASTRI</t>
  </si>
  <si>
    <t>GASTRI DEIFAS CENMAL BROMAD</t>
  </si>
  <si>
    <t>HELSCO LOTSCO BROMAD</t>
  </si>
  <si>
    <t>LOTSCO CEOTOM BRAGEN</t>
  </si>
  <si>
    <t>VULMYU GASTRI</t>
  </si>
  <si>
    <t>GASTRI VULMYU</t>
  </si>
  <si>
    <t>CEOTOM LOTSCO HELSCO GASTRI</t>
  </si>
  <si>
    <t>LOTSCO VULMYU GNACAL</t>
  </si>
  <si>
    <t>CEOTOM</t>
  </si>
  <si>
    <t>HELGRA BROMAD ERICON VOLMYU</t>
  </si>
  <si>
    <t>ADEFAS</t>
  </si>
  <si>
    <t>GASTRI BRAGEN LOTSCO</t>
  </si>
  <si>
    <t>SALMEL BROMAD HELSCO GASTRI</t>
  </si>
  <si>
    <t>CEOTOM GASTRI HELSCO HYPGLA</t>
  </si>
  <si>
    <t>GASTRI CEOTOM BRAGEN HELSCO</t>
  </si>
  <si>
    <t>CEOTOM HELSCO GASTRI HAZSQU</t>
  </si>
  <si>
    <t>CEOTOM MELIMP GASTRI HELSCO</t>
  </si>
  <si>
    <t>GASTRI BROMAD ADEFAS</t>
  </si>
  <si>
    <t>HELSCO/DEIFAS HAZSQU</t>
  </si>
  <si>
    <t>ADEFAS HELGRA DEIFAS GASTRI</t>
  </si>
  <si>
    <t>DEIFAS BROMAD</t>
  </si>
  <si>
    <t>HELSCO CEOTOM</t>
  </si>
  <si>
    <t>D/C</t>
  </si>
  <si>
    <t>step on steep slope</t>
  </si>
  <si>
    <t xml:space="preserve">HELSCO HIRINC </t>
  </si>
  <si>
    <t>GASTRI BROMAD HYPGLA</t>
  </si>
  <si>
    <t>HELSCO ADEFAS GASTRI HIRINC</t>
  </si>
  <si>
    <t>HELSCO GASTRI GALANG BROMAD</t>
  </si>
  <si>
    <t>BROMAD GASTRI HELGRA GALANG</t>
  </si>
  <si>
    <t>CEOTOM GASTRI HELSCO BROMAD</t>
  </si>
  <si>
    <t>RCS</t>
  </si>
  <si>
    <t>ADEFAS HELGRA CEOTOM GASTRI</t>
  </si>
  <si>
    <t>LOTSCO CEOTOM GASTRI CENMEL</t>
  </si>
  <si>
    <t>ADEFAS CEOTOM HELSCO BROMAD</t>
  </si>
  <si>
    <t>CEOTOM GASTRI LOTSCO HELGRA</t>
  </si>
  <si>
    <t>?</t>
  </si>
  <si>
    <t>GASTRI HYPGLA CENMEL HELSCO</t>
  </si>
  <si>
    <t>GASTRI HIRINC AGLGRA</t>
  </si>
  <si>
    <t>LOTSCO HIRINC MALSAX GASTRI</t>
  </si>
  <si>
    <t>ADEFAS HELSCO HIRINC GASTRI</t>
  </si>
  <si>
    <t>ADEFAS CEOTOM GASTRI HELSCO</t>
  </si>
  <si>
    <t>LOTSCO GASTRI HELSCO BROMAD</t>
  </si>
  <si>
    <t>HELSCO LOTSCO CEOTOM GASTRI</t>
  </si>
  <si>
    <t>tube got cut</t>
  </si>
  <si>
    <t>CEOTOM GASTRI HIRINC BROMAD</t>
  </si>
  <si>
    <t>tree fall on it</t>
  </si>
  <si>
    <t>CEOTOM LOTSCO GASTRI HELGRA</t>
  </si>
  <si>
    <t>GASTRI HYPGLA HIRINC BROMAD</t>
  </si>
  <si>
    <t>ADEFAS HELSCO GASTRI BROMAD</t>
  </si>
  <si>
    <t xml:space="preserve">Great </t>
  </si>
  <si>
    <t>HELSCO GASTRI BROMAD</t>
  </si>
  <si>
    <t>GASTRI HIRINC LOTSCO VOLMYO</t>
  </si>
  <si>
    <t>HELSCO CEOTOM MELIMP</t>
  </si>
  <si>
    <t>CEOTOM LOTSCO HELGRA GALANG</t>
  </si>
  <si>
    <t>LOTSCO HELGRA GALANG CEOTOM</t>
  </si>
  <si>
    <t>ADEFAS MALSS DEIFAS GASTRI</t>
  </si>
  <si>
    <t>ADEFAS HELSCO BROMAD GASTRI</t>
  </si>
  <si>
    <t>2 large branches with 7 branchlet</t>
  </si>
  <si>
    <t>HYPGLA GASTRI BROMAD</t>
  </si>
  <si>
    <t>ADEFAS HELSCO GASTRI HEZSQU</t>
  </si>
  <si>
    <t>HEZSQU BROMAD GASTRI</t>
  </si>
  <si>
    <t>ADEFAS MELIMP ERICON CORRIG</t>
  </si>
  <si>
    <t>HELSCO BROMAD GASTRI CENNEL</t>
  </si>
  <si>
    <t>3 large brances around 9cm with 39 branchlets</t>
  </si>
  <si>
    <t>BROMAD GASTRI ANAARV HIRIMC</t>
  </si>
  <si>
    <t>HELSCO CEOTOM DEIFAS BROMAD</t>
  </si>
  <si>
    <t>HELSCO DEIFAS CALMAC GASTRI</t>
  </si>
  <si>
    <t>BROMAD MELIMP HYPGLA</t>
  </si>
  <si>
    <t>CEOTOM DEIFAS BROMAD VOLMYO</t>
  </si>
  <si>
    <t>DEIFAS ADEFAS HELSCO GASTRI</t>
  </si>
  <si>
    <t>HELSCO DEIFAS ADEFAS</t>
  </si>
  <si>
    <t>HELSCO ADEFAS DEIFAS GASTRI</t>
  </si>
  <si>
    <t>holes no mounds</t>
  </si>
  <si>
    <t>HELSCO ADEFAS HYPGLA</t>
  </si>
  <si>
    <t>GALANG CEOTOM</t>
  </si>
  <si>
    <t>CEOTOM HELSCO GASTRI BROMAD</t>
  </si>
  <si>
    <t>R</t>
  </si>
  <si>
    <t>cut animal clip plant tube at base</t>
  </si>
  <si>
    <t>GASTRI</t>
  </si>
  <si>
    <t xml:space="preserve">cut animal clip plant tube at base </t>
  </si>
  <si>
    <t>GASTRI CEOTOM VOLMYO BROMAD</t>
  </si>
  <si>
    <t>HELSCO HIRINC GASTRI</t>
  </si>
  <si>
    <t>LETSCO HELSCO CEOTOM GASTRI</t>
  </si>
  <si>
    <t>DEIFAS GASTRI ADEFAS CASETI</t>
  </si>
  <si>
    <t>GASTRI CAETOM BRAGEN GNACAL</t>
  </si>
  <si>
    <t>good luck little plant</t>
  </si>
  <si>
    <t>HELSCO GASTRI DEIFAS MELIMP</t>
  </si>
  <si>
    <t>ADEFAS HELSCO NASLEP FILAGO</t>
  </si>
  <si>
    <t>ADEFAS HELSCO DEIFAS GASTRI</t>
  </si>
  <si>
    <t>already remark</t>
  </si>
  <si>
    <t>SALMEL GASTRI HELSCO ERICON</t>
  </si>
  <si>
    <t>rabbit droppings</t>
  </si>
  <si>
    <t>MELIMP ERICON HELSO VOLMYO</t>
  </si>
  <si>
    <t>GASTRI HELGRA</t>
  </si>
  <si>
    <t>ADEFAS GASTRI</t>
  </si>
  <si>
    <t xml:space="preserve">GASTRI ERICON </t>
  </si>
  <si>
    <t>ADEFAS HELSCO GASTRI ERICON</t>
  </si>
  <si>
    <t>ADEFAS BROMAD GASTRI VOLMYO</t>
  </si>
  <si>
    <t xml:space="preserve">rabbit droppings </t>
  </si>
  <si>
    <t>ADEFAS SALMEL GASTRI DEIFAS</t>
  </si>
  <si>
    <t>DEIFAS GASTRI HYPGLA</t>
  </si>
  <si>
    <t>ADEFAS HELSCO DIFAS HYPGLA</t>
  </si>
  <si>
    <t>LOTSCO ADEFAS GASTRI CENMEL</t>
  </si>
  <si>
    <t>BRAGEN CORRIG HELSCO HYPGLA</t>
  </si>
  <si>
    <t>ADEFAS CEOTOM GASTRI BRAGEN</t>
  </si>
  <si>
    <t>HELSCO GASTRI SALMEL DIEFAS</t>
  </si>
  <si>
    <t>SALMEL CEOTOM ELICON LORIG</t>
  </si>
  <si>
    <t>ADEFAS CEOTOM HELSCO GASTRI</t>
  </si>
  <si>
    <t>LOTSCO BROMAD GASTRI HIRINC</t>
  </si>
  <si>
    <t>HELSCO GASTRI GNACAL</t>
  </si>
  <si>
    <t>LOTSCO GASTRI HIRINC HELSCO</t>
  </si>
  <si>
    <t>large branch with 5 branchlets</t>
  </si>
  <si>
    <t>GASTRI LOTSCO HIRINC</t>
  </si>
  <si>
    <t>CEOTOM GASTRI LOTSCO</t>
  </si>
  <si>
    <t>CEOTOM ADEFAS LOTSCO GASTRI</t>
  </si>
  <si>
    <t>ADEFAS HIRINC GASTRI ERICON</t>
  </si>
  <si>
    <t>lost tip?</t>
  </si>
  <si>
    <t>GASTRI BRAGEN LOLMU</t>
  </si>
  <si>
    <t>HELSCO ADEGAS GASTRI ERICON</t>
  </si>
  <si>
    <t>rodent hole seen from plant</t>
  </si>
  <si>
    <t>ADEFAS HELSCO CEOTOM HYPGLA</t>
  </si>
  <si>
    <t>HELSCO GASTRI DIEFAS HYPGLA</t>
  </si>
  <si>
    <t>ERICON ADEFAS BROMAD HYPGLA</t>
  </si>
  <si>
    <t>DIEFAS GASTRI CEOTOM</t>
  </si>
  <si>
    <t>ADEFAS SALMEL VOLMYO GASTRI</t>
  </si>
  <si>
    <t>GASTRI ERICON BROMAD BRAGEN</t>
  </si>
  <si>
    <t>DIEFAS HELSCO GASTRI ERICON</t>
  </si>
  <si>
    <t>rabbit droppings in .25 perim + gopher activity</t>
  </si>
  <si>
    <t>DIEFAS HELSCO GASTRI BROMAD</t>
  </si>
  <si>
    <t>BROMAD CENMAL HELSCO DIEFAS</t>
  </si>
  <si>
    <t>HELSCO GNACAL</t>
  </si>
  <si>
    <t>CEOTOM VOLMYO HIRINC</t>
  </si>
  <si>
    <t>big branch with 4 branches</t>
  </si>
  <si>
    <t>CEOTOM HELSCO GNACAL</t>
  </si>
  <si>
    <t>HELSCO HIRING</t>
  </si>
  <si>
    <t>N/A</t>
  </si>
  <si>
    <t>CEOTOM HELSCO GALANG</t>
  </si>
  <si>
    <t>cage missing</t>
  </si>
  <si>
    <t>LYPOM SNACAL HELSCO BROMAD</t>
  </si>
  <si>
    <t>HELSCO BROGEN HYPGLA</t>
  </si>
  <si>
    <t>GASTRI BROMAD BRAGEN</t>
  </si>
  <si>
    <t>several branches with side branches</t>
  </si>
  <si>
    <t>BRAGEN CEOTOM HELGRA BROMAD</t>
  </si>
  <si>
    <t>BROMAD VOLMYO GASTRI LOTSCO</t>
  </si>
  <si>
    <t>one large branch with 7 side branches</t>
  </si>
  <si>
    <t>BROMAD GASTRI</t>
  </si>
  <si>
    <t>HYPGLA VOLMYO</t>
  </si>
  <si>
    <t>ADEFAS DEIFAS HYPGLA VOLMYO</t>
  </si>
  <si>
    <t>CEOTOM CEMMELL HELSCO BROMAD</t>
  </si>
  <si>
    <t>ADEFAS MELIP GASTRI HYPGLA</t>
  </si>
  <si>
    <t>HELSCO SENNEL GASTRI HYPGLA</t>
  </si>
  <si>
    <t>one large branch with 6 side branch; gopher + rabbit pellets</t>
  </si>
  <si>
    <t>CEOTOM SQLMEL BROMAD</t>
  </si>
  <si>
    <t>COTOM HELSCO BROMAD VOLMYO</t>
  </si>
  <si>
    <t>HELSCO GASTRI VOLMYO BROMAD</t>
  </si>
  <si>
    <t>HELSCO GASTRI BROMAD LEPCOR</t>
  </si>
  <si>
    <t>HELSCO HELGRA GASTRI</t>
  </si>
  <si>
    <t>LEOSCO HELSCO CEOTOM</t>
  </si>
  <si>
    <t>CEOTOM HELSCO HIRINC</t>
  </si>
  <si>
    <t>CEOTOM LEOSCO HIRINC</t>
  </si>
  <si>
    <t>LEOSCO HELSCO BROMAD</t>
  </si>
  <si>
    <t>CEOTOM HIRINC HELSCO</t>
  </si>
  <si>
    <t>SALMEL HELSCO GASTRI DEIFAS</t>
  </si>
  <si>
    <t>ADEFAS CEOTOM HYPGLA GASTRI</t>
  </si>
  <si>
    <t>ADEFAS HAZSQU</t>
  </si>
  <si>
    <t>CEOTOM ERICON GALAPA GASTRI</t>
  </si>
  <si>
    <t>ERICON HELSCO VOLMYO</t>
  </si>
  <si>
    <t>CEOTOM HELSCO BROMAD HYPGLA</t>
  </si>
  <si>
    <t>2 large branches with over 9 branch lets rodent hole 12cm from plant</t>
  </si>
  <si>
    <t>CEOTOM CENMEL GASTRI BROMAD</t>
  </si>
  <si>
    <t>HELSCO DEIFAS BRAGEN BROMAD</t>
  </si>
  <si>
    <t>D &gt; 100</t>
  </si>
  <si>
    <t>ADEFAS CORRIG HELSCO SALMEL</t>
  </si>
  <si>
    <t>C 30-100</t>
  </si>
  <si>
    <t>CEOTOM MHELSCO ERICON GASTRI</t>
  </si>
  <si>
    <t>B 15-30</t>
  </si>
  <si>
    <t>CEOTOM MELIMP ERICON BROMAD</t>
  </si>
  <si>
    <t>A &lt; 15</t>
  </si>
  <si>
    <t>HAZSQU HELSCO FASTPI MELIMP</t>
  </si>
  <si>
    <t>ore bullier</t>
  </si>
  <si>
    <t>ADEFAS DEIFAS</t>
  </si>
  <si>
    <t>ADEFAS LOLMUL</t>
  </si>
  <si>
    <t>KCS</t>
  </si>
  <si>
    <t>cm to tree</t>
  </si>
  <si>
    <t>Initial No. branch</t>
  </si>
  <si>
    <t>Initial Hght (cm)</t>
  </si>
  <si>
    <t>Clipped?</t>
  </si>
  <si>
    <t>Comments</t>
  </si>
  <si>
    <t>4 top perimeter species</t>
  </si>
  <si>
    <t>x veg hght (cm) at perimeter</t>
  </si>
  <si>
    <t>Aug 2013 Shrub cover</t>
  </si>
  <si>
    <t>% non-native cover perimeter</t>
  </si>
  <si>
    <t>% native cover perimeter</t>
  </si>
  <si>
    <t>%non-native w/in 0.25m</t>
  </si>
  <si>
    <t>% native 0.25m radius</t>
  </si>
  <si>
    <t>Oct 2013 Survival</t>
  </si>
  <si>
    <t>Oct 2013 Health</t>
  </si>
  <si>
    <t>Aug 2013 Survival</t>
  </si>
  <si>
    <t>Aug 2013 Health</t>
  </si>
  <si>
    <t xml:space="preserve"> July 2012 Survival</t>
  </si>
  <si>
    <t xml:space="preserve"> July 2012 Health</t>
  </si>
  <si>
    <t>Health October 2011</t>
  </si>
  <si>
    <t>July 2011 Health</t>
  </si>
  <si>
    <t>July 2013 Cylinder cm3)</t>
  </si>
  <si>
    <t>July 2013 Width (cm)</t>
  </si>
  <si>
    <t>July 2012 No. branch</t>
  </si>
  <si>
    <t>July 2011 No. branches &gt;1cm</t>
  </si>
  <si>
    <t>Jan 2011 No. branch</t>
  </si>
  <si>
    <t>Growth Jan11-July13</t>
  </si>
  <si>
    <t>Growth Jan11-July12</t>
  </si>
  <si>
    <t>Growth July11-July12</t>
  </si>
  <si>
    <t>Growth Jan11-July11</t>
  </si>
  <si>
    <t>July 2013Hght (cm)</t>
  </si>
  <si>
    <t>July 2012Hght (cm)</t>
  </si>
  <si>
    <t>July 2011Hght (cm)</t>
  </si>
  <si>
    <t>Jan 2011Hght (cm)</t>
  </si>
  <si>
    <t>Slope</t>
  </si>
  <si>
    <t>Germ trt</t>
  </si>
  <si>
    <t>No.</t>
  </si>
  <si>
    <t>Water trt</t>
  </si>
  <si>
    <t>Site</t>
  </si>
  <si>
    <t>Date</t>
  </si>
  <si>
    <t>Native Plants</t>
  </si>
  <si>
    <t>CALWEE CUPFOR LEPCAR NOLCIS</t>
  </si>
  <si>
    <t>LEPCAR CALWEE</t>
  </si>
  <si>
    <t>July 2014Hght (cm)</t>
  </si>
  <si>
    <t>July 2015Hght (cm)</t>
  </si>
  <si>
    <t>July 2016Hght (cm)</t>
  </si>
  <si>
    <t>July 2017Hght (cm)</t>
  </si>
  <si>
    <t>Growth 2014-2015</t>
  </si>
  <si>
    <t>Growth 2015-2016</t>
  </si>
  <si>
    <t>Growth 2016-2017</t>
  </si>
  <si>
    <t>Growth 2013-2014</t>
  </si>
  <si>
    <t>July 2014 Width (cm)</t>
  </si>
  <si>
    <t>July 2014 Cylinder cm3)</t>
  </si>
  <si>
    <t>July 2015 Cylinder cm3)</t>
  </si>
  <si>
    <t>July 2016 Cylinder cm3)</t>
  </si>
  <si>
    <t>July 2017 Cylinder cm3)</t>
  </si>
  <si>
    <t>July 2014 Health</t>
  </si>
  <si>
    <t>July 2015 Health</t>
  </si>
  <si>
    <t>July 2014 Survival</t>
  </si>
  <si>
    <t>July 2015 Survival</t>
  </si>
  <si>
    <t>July 2016 Health</t>
  </si>
  <si>
    <t>July 2016 Survival</t>
  </si>
  <si>
    <t>July 2017 Health</t>
  </si>
  <si>
    <t>July 2017 Survival</t>
  </si>
  <si>
    <t>July 2014 Shrub cover</t>
  </si>
  <si>
    <t>July 2015 Shrub cover</t>
  </si>
  <si>
    <t>July 2016 Shrub cover</t>
  </si>
  <si>
    <t>July 2017 Shrub cover</t>
  </si>
  <si>
    <t>dead</t>
  </si>
  <si>
    <t>good</t>
  </si>
  <si>
    <t>ok</t>
  </si>
  <si>
    <t>poor</t>
  </si>
  <si>
    <t>great</t>
  </si>
  <si>
    <t>dead?</t>
  </si>
  <si>
    <t>&lt;1</t>
  </si>
  <si>
    <t>July 2015 Width1 (cm)</t>
  </si>
  <si>
    <t>July 2015 Width2 (cm)</t>
  </si>
  <si>
    <t>missing</t>
  </si>
  <si>
    <t>Ok</t>
  </si>
  <si>
    <t>Removed?</t>
  </si>
  <si>
    <t>recorded folded by cage  in 2016</t>
  </si>
  <si>
    <t>recorded injured by falling tecate in 2014</t>
  </si>
  <si>
    <t xml:space="preserve">recorded 55 cm Lotsco in 2014 </t>
  </si>
  <si>
    <t>recorded top is dead in 2014</t>
  </si>
  <si>
    <t>clip top and side in 2013</t>
  </si>
  <si>
    <t>clip top and other</t>
  </si>
  <si>
    <t>July 2016 Width1 (cm)</t>
  </si>
  <si>
    <t>July 2016 Width2 (cm)</t>
  </si>
  <si>
    <t>July 2017 Width1 (cm)</t>
  </si>
  <si>
    <t>July 2017 Width2 (cm)</t>
  </si>
  <si>
    <t>Row Labels</t>
  </si>
  <si>
    <t>Grand Total</t>
  </si>
  <si>
    <t>2014 July</t>
  </si>
  <si>
    <t>Gone</t>
  </si>
  <si>
    <t>2X</t>
  </si>
  <si>
    <t>4X</t>
  </si>
  <si>
    <t>2015 July</t>
  </si>
  <si>
    <t>2016 July</t>
  </si>
  <si>
    <t>2017 July</t>
  </si>
  <si>
    <t>4X extra</t>
  </si>
  <si>
    <t>Site 4 survival rate</t>
  </si>
  <si>
    <t>Site 5 survival rate</t>
  </si>
  <si>
    <t>Great 2X</t>
  </si>
  <si>
    <t>Good 2X</t>
  </si>
  <si>
    <t>OK 2X</t>
  </si>
  <si>
    <t>Poor 2X</t>
  </si>
  <si>
    <t>Dead 2X</t>
  </si>
  <si>
    <t>Gone 2X</t>
  </si>
  <si>
    <t>Great 4X</t>
  </si>
  <si>
    <t>Good4X</t>
  </si>
  <si>
    <t>OK 4X</t>
  </si>
  <si>
    <t>Poor 4X</t>
  </si>
  <si>
    <t>Dead 4X</t>
  </si>
  <si>
    <t>Gone 4X</t>
  </si>
  <si>
    <t>July 2011 Survival</t>
  </si>
  <si>
    <t>Numb of survival</t>
  </si>
  <si>
    <t>Site 4 2X</t>
  </si>
  <si>
    <t>Site 5 2X</t>
  </si>
  <si>
    <t>Site 5 4X</t>
  </si>
  <si>
    <t>Site 4 4X</t>
  </si>
  <si>
    <t>Site 4</t>
  </si>
  <si>
    <t>Site 5</t>
  </si>
  <si>
    <t>remove cage too early, many tecate tip clipped, put tree shelter back</t>
  </si>
  <si>
    <t>Aug 2012 Shrub cover</t>
  </si>
  <si>
    <t>Number of Tecate</t>
  </si>
  <si>
    <t>Count of July 2016Hght (cm)</t>
  </si>
  <si>
    <t>July2015 Avg Width (cm)</t>
  </si>
  <si>
    <t>July2016 Avg Width (cm)</t>
  </si>
  <si>
    <t>July2017 Avg Width (cm)</t>
  </si>
  <si>
    <t xml:space="preserve">  </t>
  </si>
  <si>
    <t>% survival</t>
  </si>
  <si>
    <t>2011 July</t>
  </si>
  <si>
    <t>2012 July</t>
  </si>
  <si>
    <t>2013 July</t>
  </si>
  <si>
    <t>Site5</t>
  </si>
  <si>
    <t>survival rate</t>
  </si>
  <si>
    <t>change number because different dead definition</t>
  </si>
  <si>
    <t>Std Volumne (cm3)</t>
  </si>
  <si>
    <t>Count</t>
  </si>
  <si>
    <t>Std error</t>
  </si>
  <si>
    <t>Std Height (cm)</t>
  </si>
  <si>
    <t>4x total</t>
  </si>
  <si>
    <t>July 2018Hght (cm)</t>
  </si>
  <si>
    <t>Growth 2017-2018</t>
  </si>
  <si>
    <t>July 2018 Width1 (cm)</t>
  </si>
  <si>
    <t>July 2018 Width2 (cm)</t>
  </si>
  <si>
    <t>July 2018 Shrub cover</t>
  </si>
  <si>
    <t>Okay</t>
  </si>
  <si>
    <t xml:space="preserve">Good </t>
  </si>
  <si>
    <t>July 2018 Health</t>
  </si>
  <si>
    <t>July 2019Hght (cm)</t>
  </si>
  <si>
    <t>Growth 2018-2019</t>
  </si>
  <si>
    <t>July 2019 Width1 (cm)</t>
  </si>
  <si>
    <t>July 2019 Width2 (cm)</t>
  </si>
  <si>
    <t>Not Found</t>
  </si>
  <si>
    <t>Missing Plant</t>
  </si>
  <si>
    <t>July 2019 Health</t>
  </si>
  <si>
    <t>July 2019 Shrub cover</t>
  </si>
  <si>
    <t>Yes</t>
  </si>
  <si>
    <t>Rabbit/Gopher/rodent related</t>
  </si>
  <si>
    <t>July 2018 Survival</t>
  </si>
  <si>
    <t>July 2019 Survival</t>
  </si>
  <si>
    <t>No</t>
  </si>
  <si>
    <t>Sum of July 2011 Survival</t>
  </si>
  <si>
    <t>Sum of  July 2012 Survival</t>
  </si>
  <si>
    <t>Sum of Aug 2013 Survival</t>
  </si>
  <si>
    <t>Sum of July 2014 Survival</t>
  </si>
  <si>
    <t>Sum of July 2015 Survival</t>
  </si>
  <si>
    <t>Sum of July 2016 Survival</t>
  </si>
  <si>
    <t>Sum of July 2017 Survival</t>
  </si>
  <si>
    <t>Sum of July 2018 Survival</t>
  </si>
  <si>
    <t>Sum of July 2019 Survival</t>
  </si>
  <si>
    <t>Jan 2011 Survival</t>
  </si>
  <si>
    <t>Sum of Jan 2011 Survival</t>
  </si>
  <si>
    <t>2011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</si>
</sst>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5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7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4" xfId="0" applyBorder="1"/>
    <xf numFmtId="49" fontId="0" fillId="0" borderId="0" xfId="0" applyNumberFormat="1" applyBorder="1"/>
    <xf numFmtId="0" fontId="0" fillId="0" borderId="0" xfId="0" applyBorder="1"/>
    <xf numFmtId="49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164" fontId="0" fillId="0" borderId="0" xfId="0" applyNumberFormat="1"/>
    <xf numFmtId="17" fontId="0" fillId="0" borderId="0" xfId="0" applyNumberFormat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0" xfId="0" applyNumberFormat="1"/>
    <xf numFmtId="0" fontId="0" fillId="0" borderId="12" xfId="0" applyNumberFormat="1" applyBorder="1"/>
    <xf numFmtId="0" fontId="0" fillId="0" borderId="13" xfId="0" applyNumberFormat="1" applyBorder="1"/>
    <xf numFmtId="0" fontId="1" fillId="0" borderId="0" xfId="1"/>
    <xf numFmtId="0" fontId="1" fillId="0" borderId="0" xfId="1" applyAlignment="1">
      <alignment wrapText="1"/>
    </xf>
    <xf numFmtId="0" fontId="1" fillId="0" borderId="14" xfId="1" applyBorder="1" applyAlignment="1">
      <alignment horizontal="center"/>
    </xf>
    <xf numFmtId="0" fontId="1" fillId="0" borderId="14" xfId="1" applyBorder="1" applyAlignment="1">
      <alignment horizontal="center" wrapText="1"/>
    </xf>
    <xf numFmtId="0" fontId="1" fillId="0" borderId="14" xfId="1" applyFill="1" applyBorder="1"/>
    <xf numFmtId="0" fontId="1" fillId="0" borderId="14" xfId="1" applyFill="1" applyBorder="1" applyAlignment="1">
      <alignment horizontal="center"/>
    </xf>
    <xf numFmtId="0" fontId="1" fillId="0" borderId="16" xfId="1" applyFill="1" applyBorder="1" applyAlignment="1">
      <alignment horizontal="center"/>
    </xf>
    <xf numFmtId="0" fontId="1" fillId="0" borderId="14" xfId="1" applyBorder="1" applyAlignment="1">
      <alignment wrapText="1"/>
    </xf>
    <xf numFmtId="0" fontId="1" fillId="0" borderId="14" xfId="1" applyFill="1" applyBorder="1" applyAlignment="1">
      <alignment horizontal="center" wrapText="1"/>
    </xf>
    <xf numFmtId="0" fontId="1" fillId="0" borderId="17" xfId="1" applyBorder="1" applyAlignment="1">
      <alignment wrapText="1"/>
    </xf>
    <xf numFmtId="0" fontId="2" fillId="0" borderId="14" xfId="1" applyFont="1" applyFill="1" applyBorder="1" applyAlignment="1">
      <alignment horizontal="center"/>
    </xf>
    <xf numFmtId="0" fontId="1" fillId="0" borderId="16" xfId="1" applyFill="1" applyBorder="1"/>
    <xf numFmtId="0" fontId="2" fillId="0" borderId="14" xfId="1" applyFont="1" applyFill="1" applyBorder="1" applyAlignment="1">
      <alignment horizontal="center" wrapText="1"/>
    </xf>
    <xf numFmtId="0" fontId="2" fillId="0" borderId="14" xfId="1" applyFont="1" applyBorder="1" applyAlignment="1">
      <alignment wrapText="1"/>
    </xf>
    <xf numFmtId="0" fontId="1" fillId="3" borderId="16" xfId="1" applyFill="1" applyBorder="1" applyAlignment="1">
      <alignment wrapText="1"/>
    </xf>
    <xf numFmtId="0" fontId="1" fillId="3" borderId="20" xfId="1" applyFill="1" applyBorder="1" applyAlignment="1">
      <alignment wrapText="1"/>
    </xf>
    <xf numFmtId="0" fontId="2" fillId="3" borderId="0" xfId="1" applyFont="1" applyFill="1" applyBorder="1" applyAlignment="1">
      <alignment wrapText="1"/>
    </xf>
    <xf numFmtId="0" fontId="2" fillId="3" borderId="14" xfId="1" applyFont="1" applyFill="1" applyBorder="1" applyAlignment="1">
      <alignment wrapText="1"/>
    </xf>
    <xf numFmtId="17" fontId="1" fillId="4" borderId="16" xfId="1" applyNumberFormat="1" applyFill="1" applyBorder="1" applyAlignment="1">
      <alignment wrapText="1"/>
    </xf>
    <xf numFmtId="0" fontId="1" fillId="4" borderId="20" xfId="1" applyFill="1" applyBorder="1" applyAlignment="1">
      <alignment wrapText="1"/>
    </xf>
    <xf numFmtId="0" fontId="2" fillId="4" borderId="14" xfId="1" applyFont="1" applyFill="1" applyBorder="1" applyAlignment="1">
      <alignment wrapText="1"/>
    </xf>
    <xf numFmtId="0" fontId="1" fillId="5" borderId="20" xfId="1" applyFill="1" applyBorder="1" applyAlignment="1">
      <alignment wrapText="1"/>
    </xf>
    <xf numFmtId="0" fontId="1" fillId="2" borderId="20" xfId="1" applyFill="1" applyBorder="1" applyAlignment="1">
      <alignment wrapText="1"/>
    </xf>
    <xf numFmtId="0" fontId="1" fillId="2" borderId="14" xfId="1" applyFill="1" applyBorder="1" applyAlignment="1">
      <alignment wrapText="1"/>
    </xf>
    <xf numFmtId="0" fontId="1" fillId="0" borderId="18" xfId="1" applyBorder="1" applyAlignment="1">
      <alignment wrapText="1"/>
    </xf>
    <xf numFmtId="14" fontId="1" fillId="0" borderId="19" xfId="1" applyNumberFormat="1" applyFill="1" applyBorder="1"/>
    <xf numFmtId="0" fontId="1" fillId="0" borderId="24" xfId="1" applyFill="1" applyBorder="1" applyAlignment="1">
      <alignment horizontal="center"/>
    </xf>
    <xf numFmtId="0" fontId="1" fillId="0" borderId="23" xfId="1" applyFill="1" applyBorder="1" applyAlignment="1">
      <alignment horizontal="center"/>
    </xf>
    <xf numFmtId="0" fontId="1" fillId="0" borderId="20" xfId="1" applyFill="1" applyBorder="1" applyAlignment="1">
      <alignment horizontal="center"/>
    </xf>
    <xf numFmtId="0" fontId="1" fillId="0" borderId="17" xfId="1" applyFill="1" applyBorder="1" applyAlignment="1">
      <alignment horizontal="center"/>
    </xf>
    <xf numFmtId="0" fontId="1" fillId="0" borderId="17" xfId="1" applyFill="1" applyBorder="1"/>
    <xf numFmtId="165" fontId="1" fillId="0" borderId="16" xfId="1" applyNumberFormat="1" applyFill="1" applyBorder="1"/>
    <xf numFmtId="0" fontId="1" fillId="0" borderId="15" xfId="1" applyFill="1" applyBorder="1" applyAlignment="1">
      <alignment horizontal="center"/>
    </xf>
    <xf numFmtId="0" fontId="1" fillId="0" borderId="20" xfId="1" applyFill="1" applyBorder="1" applyAlignment="1">
      <alignment horizontal="center" wrapText="1"/>
    </xf>
    <xf numFmtId="0" fontId="1" fillId="0" borderId="22" xfId="1" applyFill="1" applyBorder="1" applyAlignment="1">
      <alignment horizontal="center" wrapText="1"/>
    </xf>
    <xf numFmtId="0" fontId="2" fillId="0" borderId="22" xfId="1" applyFont="1" applyFill="1" applyBorder="1" applyAlignment="1">
      <alignment horizontal="center" wrapText="1"/>
    </xf>
    <xf numFmtId="0" fontId="1" fillId="0" borderId="21" xfId="1" applyFill="1" applyBorder="1" applyAlignment="1">
      <alignment horizontal="center"/>
    </xf>
    <xf numFmtId="0" fontId="1" fillId="0" borderId="0" xfId="1" applyFill="1"/>
    <xf numFmtId="0" fontId="1" fillId="0" borderId="17" xfId="1" applyFill="1" applyBorder="1" applyAlignment="1">
      <alignment horizontal="center" wrapText="1"/>
    </xf>
    <xf numFmtId="0" fontId="3" fillId="0" borderId="17" xfId="1" applyFont="1" applyFill="1" applyBorder="1" applyAlignment="1">
      <alignment horizontal="center" wrapText="1"/>
    </xf>
    <xf numFmtId="0" fontId="1" fillId="0" borderId="0" xfId="1" applyFill="1" applyBorder="1"/>
    <xf numFmtId="0" fontId="3" fillId="0" borderId="14" xfId="1" applyFont="1" applyFill="1" applyBorder="1" applyAlignment="1">
      <alignment horizontal="center" wrapText="1"/>
    </xf>
    <xf numFmtId="0" fontId="1" fillId="0" borderId="14" xfId="1" applyNumberFormat="1" applyFill="1" applyBorder="1" applyAlignment="1">
      <alignment horizontal="center" wrapText="1"/>
    </xf>
    <xf numFmtId="9" fontId="1" fillId="0" borderId="14" xfId="1" applyNumberFormat="1" applyFill="1" applyBorder="1" applyAlignment="1">
      <alignment horizontal="center" wrapText="1"/>
    </xf>
    <xf numFmtId="0" fontId="4" fillId="0" borderId="14" xfId="1" applyFont="1" applyFill="1" applyBorder="1" applyAlignment="1">
      <alignment horizontal="center" wrapText="1"/>
    </xf>
    <xf numFmtId="10" fontId="2" fillId="0" borderId="14" xfId="1" applyNumberFormat="1" applyFont="1" applyFill="1" applyBorder="1" applyAlignment="1">
      <alignment horizontal="center" wrapText="1"/>
    </xf>
    <xf numFmtId="10" fontId="2" fillId="0" borderId="17" xfId="1" applyNumberFormat="1" applyFont="1" applyFill="1" applyBorder="1" applyAlignment="1">
      <alignment horizontal="center" wrapText="1"/>
    </xf>
    <xf numFmtId="9" fontId="1" fillId="0" borderId="17" xfId="1" applyNumberFormat="1" applyFill="1" applyBorder="1" applyAlignment="1">
      <alignment horizontal="center" wrapText="1"/>
    </xf>
    <xf numFmtId="0" fontId="2" fillId="0" borderId="17" xfId="1" applyFont="1" applyFill="1" applyBorder="1" applyAlignment="1">
      <alignment horizontal="center" wrapText="1"/>
    </xf>
    <xf numFmtId="0" fontId="2" fillId="0" borderId="17" xfId="1" applyFont="1" applyFill="1" applyBorder="1" applyAlignment="1">
      <alignment horizontal="center"/>
    </xf>
    <xf numFmtId="0" fontId="3" fillId="0" borderId="14" xfId="1" applyFont="1" applyFill="1" applyBorder="1" applyAlignment="1">
      <alignment horizontal="center"/>
    </xf>
    <xf numFmtId="0" fontId="1" fillId="0" borderId="17" xfId="1" applyFill="1" applyBorder="1" applyAlignment="1">
      <alignment wrapText="1"/>
    </xf>
    <xf numFmtId="0" fontId="1" fillId="0" borderId="18" xfId="1" applyFill="1" applyBorder="1" applyAlignment="1">
      <alignment horizontal="center"/>
    </xf>
    <xf numFmtId="0" fontId="1" fillId="0" borderId="14" xfId="1" applyFill="1" applyBorder="1" applyAlignment="1">
      <alignment wrapText="1"/>
    </xf>
    <xf numFmtId="0" fontId="1" fillId="0" borderId="0" xfId="1" applyFill="1" applyAlignment="1">
      <alignment horizontal="center" wrapText="1"/>
    </xf>
    <xf numFmtId="0" fontId="1" fillId="0" borderId="16" xfId="1" applyFill="1" applyBorder="1" applyAlignment="1">
      <alignment horizontal="center" wrapText="1"/>
    </xf>
    <xf numFmtId="0" fontId="1" fillId="0" borderId="0" xfId="1" applyFill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4" xfId="0" applyBorder="1"/>
    <xf numFmtId="0" fontId="2" fillId="0" borderId="17" xfId="0" applyFont="1" applyBorder="1" applyAlignment="1">
      <alignment horizontal="center"/>
    </xf>
    <xf numFmtId="0" fontId="2" fillId="0" borderId="14" xfId="0" applyFont="1" applyBorder="1"/>
    <xf numFmtId="0" fontId="0" fillId="0" borderId="16" xfId="0" applyBorder="1"/>
    <xf numFmtId="0" fontId="2" fillId="0" borderId="16" xfId="0" applyFont="1" applyBorder="1"/>
    <xf numFmtId="0" fontId="0" fillId="0" borderId="14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" fillId="0" borderId="25" xfId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4" borderId="16" xfId="1" applyFont="1" applyFill="1" applyBorder="1" applyAlignment="1">
      <alignment wrapText="1"/>
    </xf>
    <xf numFmtId="0" fontId="2" fillId="0" borderId="0" xfId="0" applyFont="1" applyBorder="1"/>
    <xf numFmtId="165" fontId="0" fillId="0" borderId="14" xfId="0" applyNumberFormat="1" applyBorder="1"/>
    <xf numFmtId="1" fontId="0" fillId="0" borderId="14" xfId="0" applyNumberFormat="1" applyBorder="1"/>
    <xf numFmtId="0" fontId="0" fillId="6" borderId="14" xfId="0" applyFill="1" applyBorder="1"/>
    <xf numFmtId="0" fontId="2" fillId="0" borderId="14" xfId="2" applyFill="1" applyBorder="1"/>
    <xf numFmtId="0" fontId="2" fillId="0" borderId="14" xfId="2" applyFill="1" applyBorder="1" applyAlignment="1">
      <alignment horizontal="center"/>
    </xf>
    <xf numFmtId="0" fontId="2" fillId="0" borderId="17" xfId="2" applyFill="1" applyBorder="1" applyAlignment="1">
      <alignment horizontal="center"/>
    </xf>
    <xf numFmtId="0" fontId="2" fillId="0" borderId="18" xfId="2" applyFill="1" applyBorder="1" applyAlignment="1">
      <alignment horizontal="center"/>
    </xf>
    <xf numFmtId="0" fontId="2" fillId="0" borderId="0" xfId="2" applyFill="1"/>
    <xf numFmtId="0" fontId="2" fillId="0" borderId="16" xfId="2" applyFill="1" applyBorder="1" applyAlignment="1">
      <alignment horizontal="center"/>
    </xf>
    <xf numFmtId="0" fontId="2" fillId="0" borderId="17" xfId="2" applyFill="1" applyBorder="1"/>
    <xf numFmtId="0" fontId="2" fillId="0" borderId="14" xfId="2" applyFont="1" applyFill="1" applyBorder="1" applyAlignment="1">
      <alignment horizontal="center"/>
    </xf>
    <xf numFmtId="0" fontId="5" fillId="0" borderId="26" xfId="0" applyNumberFormat="1" applyFont="1" applyFill="1" applyBorder="1"/>
    <xf numFmtId="0" fontId="5" fillId="0" borderId="26" xfId="0" applyFont="1" applyFill="1" applyBorder="1" applyAlignment="1">
      <alignment horizontal="left"/>
    </xf>
    <xf numFmtId="0" fontId="5" fillId="0" borderId="27" xfId="0" applyNumberFormat="1" applyFont="1" applyBorder="1"/>
    <xf numFmtId="0" fontId="5" fillId="0" borderId="27" xfId="0" applyFont="1" applyBorder="1" applyAlignment="1">
      <alignment horizontal="left"/>
    </xf>
    <xf numFmtId="0" fontId="0" fillId="0" borderId="0" xfId="0"/>
    <xf numFmtId="17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/>
    <xf numFmtId="17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7" borderId="0" xfId="0" applyFill="1"/>
    <xf numFmtId="0" fontId="0" fillId="7" borderId="0" xfId="0" applyNumberFormat="1" applyFill="1"/>
    <xf numFmtId="0" fontId="0" fillId="0" borderId="14" xfId="0" applyBorder="1" applyAlignment="1">
      <alignment wrapText="1"/>
    </xf>
    <xf numFmtId="0" fontId="1" fillId="0" borderId="14" xfId="0" applyFont="1" applyBorder="1" applyAlignment="1">
      <alignment wrapText="1"/>
    </xf>
    <xf numFmtId="0" fontId="6" fillId="0" borderId="0" xfId="1" applyFont="1"/>
    <xf numFmtId="0" fontId="0" fillId="0" borderId="2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6" fillId="0" borderId="17" xfId="1" applyFont="1" applyBorder="1"/>
    <xf numFmtId="0" fontId="1" fillId="0" borderId="22" xfId="0" applyFont="1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8" borderId="17" xfId="0" applyFill="1" applyBorder="1" applyAlignment="1">
      <alignment horizontal="center" wrapText="1"/>
    </xf>
    <xf numFmtId="0" fontId="6" fillId="0" borderId="14" xfId="1" applyFont="1" applyBorder="1"/>
    <xf numFmtId="0" fontId="3" fillId="8" borderId="17" xfId="0" applyFont="1" applyFill="1" applyBorder="1" applyAlignment="1">
      <alignment horizontal="center" wrapText="1"/>
    </xf>
    <xf numFmtId="0" fontId="0" fillId="8" borderId="17" xfId="0" applyFill="1" applyBorder="1" applyAlignment="1">
      <alignment horizontal="center"/>
    </xf>
    <xf numFmtId="0" fontId="6" fillId="0" borderId="0" xfId="1" applyFont="1" applyBorder="1"/>
    <xf numFmtId="0" fontId="0" fillId="0" borderId="14" xfId="0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0" fillId="0" borderId="14" xfId="0" applyFill="1" applyBorder="1" applyAlignment="1">
      <alignment horizontal="center"/>
    </xf>
    <xf numFmtId="0" fontId="0" fillId="0" borderId="14" xfId="0" applyNumberFormat="1" applyBorder="1" applyAlignment="1">
      <alignment horizontal="center" wrapText="1"/>
    </xf>
    <xf numFmtId="9" fontId="0" fillId="0" borderId="14" xfId="0" applyNumberForma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10" fontId="1" fillId="0" borderId="14" xfId="0" applyNumberFormat="1" applyFont="1" applyBorder="1" applyAlignment="1">
      <alignment horizontal="center" wrapText="1"/>
    </xf>
    <xf numFmtId="10" fontId="1" fillId="0" borderId="17" xfId="0" applyNumberFormat="1" applyFont="1" applyBorder="1" applyAlignment="1">
      <alignment horizontal="center" wrapText="1"/>
    </xf>
    <xf numFmtId="9" fontId="0" fillId="0" borderId="17" xfId="0" applyNumberForma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0" borderId="1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9" borderId="28" xfId="0" applyFill="1" applyBorder="1"/>
    <xf numFmtId="0" fontId="0" fillId="9" borderId="14" xfId="0" applyFill="1" applyBorder="1"/>
    <xf numFmtId="0" fontId="0" fillId="9" borderId="0" xfId="0" applyFill="1"/>
    <xf numFmtId="0" fontId="1" fillId="0" borderId="16" xfId="0" applyFont="1" applyBorder="1"/>
    <xf numFmtId="0" fontId="1" fillId="0" borderId="14" xfId="1" applyFont="1" applyBorder="1" applyAlignment="1">
      <alignment wrapText="1"/>
    </xf>
    <xf numFmtId="0" fontId="0" fillId="9" borderId="28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14" xfId="0" applyFill="1" applyBorder="1" applyAlignment="1">
      <alignment horizontal="center"/>
    </xf>
    <xf numFmtId="0" fontId="1" fillId="3" borderId="14" xfId="1" applyFont="1" applyFill="1" applyBorder="1" applyAlignment="1">
      <alignment wrapText="1"/>
    </xf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0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25" xfId="0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Phase I Survival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'Survival by health'!$A$2</c:f>
              <c:strCache>
                <c:ptCount val="1"/>
                <c:pt idx="0">
                  <c:v>2x</c:v>
                </c:pt>
              </c:strCache>
            </c:strRef>
          </c:tx>
          <c:marker>
            <c:symbol val="none"/>
          </c:marker>
          <c:cat>
            <c:numRef>
              <c:f>'Survival by health'!$C$1:$F$1</c:f>
              <c:numCache>
                <c:formatCode>[$-409]mmm\-yy;@</c:formatCode>
                <c:ptCount val="4"/>
                <c:pt idx="0">
                  <c:v>40554</c:v>
                </c:pt>
                <c:pt idx="1">
                  <c:v>40735</c:v>
                </c:pt>
                <c:pt idx="2">
                  <c:v>40827</c:v>
                </c:pt>
                <c:pt idx="3">
                  <c:v>41102</c:v>
                </c:pt>
              </c:numCache>
            </c:numRef>
          </c:cat>
          <c:val>
            <c:numRef>
              <c:f>'Survival by health'!$C$2:$F$2</c:f>
              <c:numCache>
                <c:formatCode>General</c:formatCode>
                <c:ptCount val="4"/>
                <c:pt idx="0">
                  <c:v>1</c:v>
                </c:pt>
                <c:pt idx="1">
                  <c:v>0.88557213999999995</c:v>
                </c:pt>
                <c:pt idx="2">
                  <c:v>0.78606964999999995</c:v>
                </c:pt>
                <c:pt idx="3">
                  <c:v>0.77114428000000002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D-44E7-BF7D-8C60B45F516E}"/>
            </c:ext>
          </c:extLst>
        </c:ser>
        <c:ser>
          <c:idx val="1"/>
          <c:order val="1"/>
          <c:tx>
            <c:strRef>
              <c:f>'Survival by health'!$A$3</c:f>
              <c:strCache>
                <c:ptCount val="1"/>
                <c:pt idx="0">
                  <c:v>4x</c:v>
                </c:pt>
              </c:strCache>
            </c:strRef>
          </c:tx>
          <c:marker>
            <c:symbol val="none"/>
          </c:marker>
          <c:cat>
            <c:numRef>
              <c:f>'Survival by health'!$C$1:$F$1</c:f>
              <c:numCache>
                <c:formatCode>[$-409]mmm\-yy;@</c:formatCode>
                <c:ptCount val="4"/>
                <c:pt idx="0">
                  <c:v>40554</c:v>
                </c:pt>
                <c:pt idx="1">
                  <c:v>40735</c:v>
                </c:pt>
                <c:pt idx="2">
                  <c:v>40827</c:v>
                </c:pt>
                <c:pt idx="3">
                  <c:v>41102</c:v>
                </c:pt>
              </c:numCache>
            </c:numRef>
          </c:cat>
          <c:val>
            <c:numRef>
              <c:f>'Survival by health'!$C$3:$F$3</c:f>
              <c:numCache>
                <c:formatCode>General</c:formatCode>
                <c:ptCount val="4"/>
                <c:pt idx="0">
                  <c:v>1</c:v>
                </c:pt>
                <c:pt idx="1">
                  <c:v>0.89500000000000002</c:v>
                </c:pt>
                <c:pt idx="2">
                  <c:v>0.81</c:v>
                </c:pt>
                <c:pt idx="3">
                  <c:v>0.78500000000000003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DD-44E7-BF7D-8C60B45F5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11840"/>
        <c:axId val="97413376"/>
      </c:lineChart>
      <c:catAx>
        <c:axId val="97411840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crossAx val="97413376"/>
        <c:crosses val="autoZero"/>
        <c:auto val="0"/>
        <c:lblAlgn val="ctr"/>
        <c:lblOffset val="100"/>
        <c:noMultiLvlLbl val="0"/>
      </c:catAx>
      <c:valAx>
        <c:axId val="9741337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Proportion</a:t>
                </a:r>
                <a:r>
                  <a:rPr lang="en-US" baseline="0"/>
                  <a:t>  Surviving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0667365335252258E-2"/>
              <c:y val="0.2672229512977566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97411840"/>
        <c:crosses val="autoZero"/>
        <c:crossBetween val="between"/>
        <c:majorUnit val="0.2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≥ Poor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'Survival by health'!$A$6:$B$6</c:f>
              <c:strCache>
                <c:ptCount val="2"/>
                <c:pt idx="0">
                  <c:v>2x</c:v>
                </c:pt>
                <c:pt idx="1">
                  <c:v>≥ Poor</c:v>
                </c:pt>
              </c:strCache>
            </c:strRef>
          </c:tx>
          <c:marker>
            <c:symbol val="none"/>
          </c:marker>
          <c:cat>
            <c:strRef>
              <c:f>'Survival by health'!$D$5:$F$5</c:f>
              <c:strCache>
                <c:ptCount val="3"/>
                <c:pt idx="0">
                  <c:v>July 11</c:v>
                </c:pt>
                <c:pt idx="1">
                  <c:v>Oct 11</c:v>
                </c:pt>
                <c:pt idx="2">
                  <c:v>July 12</c:v>
                </c:pt>
              </c:strCache>
            </c:strRef>
          </c:cat>
          <c:val>
            <c:numRef>
              <c:f>'Survival by health'!$D$6:$F$6</c:f>
              <c:numCache>
                <c:formatCode>General</c:formatCode>
                <c:ptCount val="3"/>
                <c:pt idx="0">
                  <c:v>1</c:v>
                </c:pt>
                <c:pt idx="1">
                  <c:v>0.88764045000000003</c:v>
                </c:pt>
                <c:pt idx="2">
                  <c:v>0.87078652000000001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D3-492C-8AA3-3CA9E146F82A}"/>
            </c:ext>
          </c:extLst>
        </c:ser>
        <c:ser>
          <c:idx val="1"/>
          <c:order val="1"/>
          <c:tx>
            <c:strRef>
              <c:f>'Survival by health'!$A$7:$B$7</c:f>
              <c:strCache>
                <c:ptCount val="2"/>
                <c:pt idx="0">
                  <c:v>4x</c:v>
                </c:pt>
                <c:pt idx="1">
                  <c:v>≥ Poor</c:v>
                </c:pt>
              </c:strCache>
            </c:strRef>
          </c:tx>
          <c:marker>
            <c:symbol val="none"/>
          </c:marker>
          <c:cat>
            <c:strRef>
              <c:f>'Survival by health'!$D$5:$F$5</c:f>
              <c:strCache>
                <c:ptCount val="3"/>
                <c:pt idx="0">
                  <c:v>July 11</c:v>
                </c:pt>
                <c:pt idx="1">
                  <c:v>Oct 11</c:v>
                </c:pt>
                <c:pt idx="2">
                  <c:v>July 12</c:v>
                </c:pt>
              </c:strCache>
            </c:strRef>
          </c:cat>
          <c:val>
            <c:numRef>
              <c:f>'Survival by health'!$D$7:$F$7</c:f>
              <c:numCache>
                <c:formatCode>General</c:formatCode>
                <c:ptCount val="3"/>
                <c:pt idx="0">
                  <c:v>1</c:v>
                </c:pt>
                <c:pt idx="1">
                  <c:v>0.91525424</c:v>
                </c:pt>
                <c:pt idx="2">
                  <c:v>0.88700564999999998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D3-492C-8AA3-3CA9E146F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35008"/>
        <c:axId val="97444992"/>
      </c:lineChart>
      <c:catAx>
        <c:axId val="974350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97444992"/>
        <c:crosses val="autoZero"/>
        <c:auto val="1"/>
        <c:lblAlgn val="ctr"/>
        <c:lblOffset val="100"/>
        <c:noMultiLvlLbl val="0"/>
      </c:catAx>
      <c:valAx>
        <c:axId val="97444992"/>
        <c:scaling>
          <c:orientation val="minMax"/>
          <c:max val="1"/>
          <c:min val="0.75000000000000322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97435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≥ OK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'Survival by health'!$A$13:$B$13</c:f>
              <c:strCache>
                <c:ptCount val="2"/>
                <c:pt idx="0">
                  <c:v>2x</c:v>
                </c:pt>
                <c:pt idx="1">
                  <c:v>≥ OK</c:v>
                </c:pt>
              </c:strCache>
            </c:strRef>
          </c:tx>
          <c:marker>
            <c:symbol val="none"/>
          </c:marker>
          <c:cat>
            <c:strRef>
              <c:f>'Survival by health'!$D$12:$F$12</c:f>
              <c:strCache>
                <c:ptCount val="3"/>
                <c:pt idx="0">
                  <c:v>July 11</c:v>
                </c:pt>
                <c:pt idx="1">
                  <c:v>Oct 11</c:v>
                </c:pt>
                <c:pt idx="2">
                  <c:v>July 12</c:v>
                </c:pt>
              </c:strCache>
            </c:strRef>
          </c:cat>
          <c:val>
            <c:numRef>
              <c:f>'Survival by health'!$D$13:$F$13</c:f>
              <c:numCache>
                <c:formatCode>General</c:formatCode>
                <c:ptCount val="3"/>
                <c:pt idx="0">
                  <c:v>1</c:v>
                </c:pt>
                <c:pt idx="1">
                  <c:v>0.89873418000000005</c:v>
                </c:pt>
                <c:pt idx="2">
                  <c:v>0.88607594999999995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98-4BA5-AFC1-4BD6E06E4B85}"/>
            </c:ext>
          </c:extLst>
        </c:ser>
        <c:ser>
          <c:idx val="1"/>
          <c:order val="1"/>
          <c:tx>
            <c:strRef>
              <c:f>'Survival by health'!$A$14:$B$14</c:f>
              <c:strCache>
                <c:ptCount val="2"/>
                <c:pt idx="0">
                  <c:v>4x</c:v>
                </c:pt>
                <c:pt idx="1">
                  <c:v>≥ OK</c:v>
                </c:pt>
              </c:strCache>
            </c:strRef>
          </c:tx>
          <c:marker>
            <c:symbol val="none"/>
          </c:marker>
          <c:cat>
            <c:strRef>
              <c:f>'Survival by health'!$D$12:$F$12</c:f>
              <c:strCache>
                <c:ptCount val="3"/>
                <c:pt idx="0">
                  <c:v>July 11</c:v>
                </c:pt>
                <c:pt idx="1">
                  <c:v>Oct 11</c:v>
                </c:pt>
                <c:pt idx="2">
                  <c:v>July 12</c:v>
                </c:pt>
              </c:strCache>
            </c:strRef>
          </c:cat>
          <c:val>
            <c:numRef>
              <c:f>'Survival by health'!$D$14:$F$14</c:f>
              <c:numCache>
                <c:formatCode>General</c:formatCode>
                <c:ptCount val="3"/>
                <c:pt idx="0">
                  <c:v>1</c:v>
                </c:pt>
                <c:pt idx="1">
                  <c:v>0.92168675</c:v>
                </c:pt>
                <c:pt idx="2">
                  <c:v>0.89156626999999999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98-4BA5-AFC1-4BD6E06E4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11584"/>
        <c:axId val="58613120"/>
      </c:lineChart>
      <c:catAx>
        <c:axId val="586115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58613120"/>
        <c:crosses val="autoZero"/>
        <c:auto val="1"/>
        <c:lblAlgn val="ctr"/>
        <c:lblOffset val="100"/>
        <c:noMultiLvlLbl val="0"/>
      </c:catAx>
      <c:valAx>
        <c:axId val="58613120"/>
        <c:scaling>
          <c:orientation val="minMax"/>
          <c:max val="1"/>
          <c:min val="0.75000000000000322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58611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≥ Good</a:t>
            </a:r>
          </a:p>
        </c:rich>
      </c:tx>
      <c:layout>
        <c:manualLayout>
          <c:xMode val="edge"/>
          <c:yMode val="edge"/>
          <c:x val="0.3891248906386735"/>
          <c:y val="2.7777777777778092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'Survival by health'!$A$20:$B$20</c:f>
              <c:strCache>
                <c:ptCount val="2"/>
                <c:pt idx="0">
                  <c:v>2x</c:v>
                </c:pt>
                <c:pt idx="1">
                  <c:v>≥ Good</c:v>
                </c:pt>
              </c:strCache>
            </c:strRef>
          </c:tx>
          <c:marker>
            <c:symbol val="none"/>
          </c:marker>
          <c:cat>
            <c:strRef>
              <c:f>'Survival by health'!$D$19:$F$19</c:f>
              <c:strCache>
                <c:ptCount val="3"/>
                <c:pt idx="0">
                  <c:v>July 11</c:v>
                </c:pt>
                <c:pt idx="1">
                  <c:v>Oct 11</c:v>
                </c:pt>
                <c:pt idx="2">
                  <c:v>July 12</c:v>
                </c:pt>
              </c:strCache>
            </c:strRef>
          </c:cat>
          <c:val>
            <c:numRef>
              <c:f>'Survival by health'!$D$20:$F$20</c:f>
              <c:numCache>
                <c:formatCode>General</c:formatCode>
                <c:ptCount val="3"/>
                <c:pt idx="0">
                  <c:v>1</c:v>
                </c:pt>
                <c:pt idx="1">
                  <c:v>0.91588784999999995</c:v>
                </c:pt>
                <c:pt idx="2">
                  <c:v>0.89719625999999997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1D-4E66-95D0-F5A055FE4188}"/>
            </c:ext>
          </c:extLst>
        </c:ser>
        <c:ser>
          <c:idx val="1"/>
          <c:order val="1"/>
          <c:tx>
            <c:strRef>
              <c:f>'Survival by health'!$A$21:$B$21</c:f>
              <c:strCache>
                <c:ptCount val="2"/>
                <c:pt idx="0">
                  <c:v>4x</c:v>
                </c:pt>
                <c:pt idx="1">
                  <c:v>≥ Good</c:v>
                </c:pt>
              </c:strCache>
            </c:strRef>
          </c:tx>
          <c:marker>
            <c:symbol val="none"/>
          </c:marker>
          <c:cat>
            <c:strRef>
              <c:f>'Survival by health'!$D$19:$F$19</c:f>
              <c:strCache>
                <c:ptCount val="3"/>
                <c:pt idx="0">
                  <c:v>July 11</c:v>
                </c:pt>
                <c:pt idx="1">
                  <c:v>Oct 11</c:v>
                </c:pt>
                <c:pt idx="2">
                  <c:v>July 12</c:v>
                </c:pt>
              </c:strCache>
            </c:strRef>
          </c:cat>
          <c:val>
            <c:numRef>
              <c:f>'Survival by health'!$D$21:$F$21</c:f>
              <c:numCache>
                <c:formatCode>General</c:formatCode>
                <c:ptCount val="3"/>
                <c:pt idx="0">
                  <c:v>1</c:v>
                </c:pt>
                <c:pt idx="1">
                  <c:v>0.95762712000000005</c:v>
                </c:pt>
                <c:pt idx="2">
                  <c:v>0.91525424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1D-4E66-95D0-F5A055FE4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48320"/>
        <c:axId val="59049856"/>
      </c:lineChart>
      <c:catAx>
        <c:axId val="590483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59049856"/>
        <c:crosses val="autoZero"/>
        <c:auto val="1"/>
        <c:lblAlgn val="ctr"/>
        <c:lblOffset val="100"/>
        <c:noMultiLvlLbl val="0"/>
      </c:catAx>
      <c:valAx>
        <c:axId val="59049856"/>
        <c:scaling>
          <c:orientation val="minMax"/>
          <c:max val="1"/>
          <c:min val="0.75000000000000322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59048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≥ Great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'Survival by health'!$A$27:$B$27</c:f>
              <c:strCache>
                <c:ptCount val="2"/>
                <c:pt idx="0">
                  <c:v>2x</c:v>
                </c:pt>
                <c:pt idx="1">
                  <c:v>Great</c:v>
                </c:pt>
              </c:strCache>
            </c:strRef>
          </c:tx>
          <c:marker>
            <c:symbol val="none"/>
          </c:marker>
          <c:cat>
            <c:strRef>
              <c:f>'Survival by health'!$D$26:$F$26</c:f>
              <c:strCache>
                <c:ptCount val="3"/>
                <c:pt idx="0">
                  <c:v>July 11</c:v>
                </c:pt>
                <c:pt idx="1">
                  <c:v>Oct 11</c:v>
                </c:pt>
                <c:pt idx="2">
                  <c:v>July 12</c:v>
                </c:pt>
              </c:strCache>
            </c:strRef>
          </c:cat>
          <c:val>
            <c:numRef>
              <c:f>'Survival by health'!$D$27:$F$27</c:f>
              <c:numCache>
                <c:formatCode>General</c:formatCode>
                <c:ptCount val="3"/>
                <c:pt idx="0">
                  <c:v>1</c:v>
                </c:pt>
                <c:pt idx="1">
                  <c:v>0.91304348000000002</c:v>
                </c:pt>
                <c:pt idx="2">
                  <c:v>0.91304348000000002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63-49CD-9939-F7E11B01BF1D}"/>
            </c:ext>
          </c:extLst>
        </c:ser>
        <c:ser>
          <c:idx val="1"/>
          <c:order val="1"/>
          <c:tx>
            <c:strRef>
              <c:f>'Survival by health'!$A$28:$B$28</c:f>
              <c:strCache>
                <c:ptCount val="2"/>
                <c:pt idx="0">
                  <c:v>4x</c:v>
                </c:pt>
                <c:pt idx="1">
                  <c:v>Great</c:v>
                </c:pt>
              </c:strCache>
            </c:strRef>
          </c:tx>
          <c:marker>
            <c:symbol val="none"/>
          </c:marker>
          <c:cat>
            <c:strRef>
              <c:f>'Survival by health'!$D$26:$F$26</c:f>
              <c:strCache>
                <c:ptCount val="3"/>
                <c:pt idx="0">
                  <c:v>July 11</c:v>
                </c:pt>
                <c:pt idx="1">
                  <c:v>Oct 11</c:v>
                </c:pt>
                <c:pt idx="2">
                  <c:v>July 12</c:v>
                </c:pt>
              </c:strCache>
            </c:strRef>
          </c:cat>
          <c:val>
            <c:numRef>
              <c:f>'Survival by health'!$D$28:$F$28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63-49CD-9939-F7E11B01B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87488"/>
        <c:axId val="59097472"/>
      </c:lineChart>
      <c:catAx>
        <c:axId val="590874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59097472"/>
        <c:crosses val="autoZero"/>
        <c:auto val="1"/>
        <c:lblAlgn val="ctr"/>
        <c:lblOffset val="100"/>
        <c:noMultiLvlLbl val="0"/>
      </c:catAx>
      <c:valAx>
        <c:axId val="59097472"/>
        <c:scaling>
          <c:orientation val="minMax"/>
          <c:max val="1"/>
          <c:min val="0.75000000000000322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59087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Survival By Initial Health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'Survival by health'!$A$34:$B$34</c:f>
              <c:strCache>
                <c:ptCount val="2"/>
                <c:pt idx="0">
                  <c:v>Great</c:v>
                </c:pt>
                <c:pt idx="1">
                  <c:v>4x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'Survival by health'!$C$33:$H$33</c:f>
              <c:numCache>
                <c:formatCode>mmm\-yy</c:formatCode>
                <c:ptCount val="6"/>
                <c:pt idx="1">
                  <c:v>40725</c:v>
                </c:pt>
                <c:pt idx="2">
                  <c:v>40817</c:v>
                </c:pt>
                <c:pt idx="3">
                  <c:v>41091</c:v>
                </c:pt>
                <c:pt idx="4">
                  <c:v>41487</c:v>
                </c:pt>
                <c:pt idx="5">
                  <c:v>41548</c:v>
                </c:pt>
              </c:numCache>
            </c:numRef>
          </c:cat>
          <c:val>
            <c:numRef>
              <c:f>'Survival by health'!$C$34:$H$34</c:f>
              <c:numCache>
                <c:formatCode>General</c:formatCode>
                <c:ptCount val="6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C4-4BCC-A7EF-FC02D76FFF66}"/>
            </c:ext>
          </c:extLst>
        </c:ser>
        <c:ser>
          <c:idx val="1"/>
          <c:order val="1"/>
          <c:tx>
            <c:strRef>
              <c:f>'Survival by health'!$A$35:$B$35</c:f>
              <c:strCache>
                <c:ptCount val="2"/>
                <c:pt idx="0">
                  <c:v>Great</c:v>
                </c:pt>
                <c:pt idx="1">
                  <c:v>2x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  <a:prstDash val="lgDash"/>
            </a:ln>
          </c:spPr>
          <c:marker>
            <c:symbol val="none"/>
          </c:marker>
          <c:cat>
            <c:numRef>
              <c:f>'Survival by health'!$C$33:$H$33</c:f>
              <c:numCache>
                <c:formatCode>mmm\-yy</c:formatCode>
                <c:ptCount val="6"/>
                <c:pt idx="1">
                  <c:v>40725</c:v>
                </c:pt>
                <c:pt idx="2">
                  <c:v>40817</c:v>
                </c:pt>
                <c:pt idx="3">
                  <c:v>41091</c:v>
                </c:pt>
                <c:pt idx="4">
                  <c:v>41487</c:v>
                </c:pt>
                <c:pt idx="5">
                  <c:v>41548</c:v>
                </c:pt>
              </c:numCache>
            </c:numRef>
          </c:cat>
          <c:val>
            <c:numRef>
              <c:f>'Survival by health'!$C$35:$H$35</c:f>
              <c:numCache>
                <c:formatCode>General</c:formatCode>
                <c:ptCount val="6"/>
                <c:pt idx="1">
                  <c:v>1</c:v>
                </c:pt>
                <c:pt idx="2">
                  <c:v>0.91304348000000002</c:v>
                </c:pt>
                <c:pt idx="3">
                  <c:v>0.91304348000000002</c:v>
                </c:pt>
                <c:pt idx="4">
                  <c:v>0.72727272727272729</c:v>
                </c:pt>
                <c:pt idx="5">
                  <c:v>0.72727272727272729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C4-4BCC-A7EF-FC02D76FFF66}"/>
            </c:ext>
          </c:extLst>
        </c:ser>
        <c:ser>
          <c:idx val="2"/>
          <c:order val="2"/>
          <c:tx>
            <c:strRef>
              <c:f>'Survival by health'!$A$36:$B$36</c:f>
              <c:strCache>
                <c:ptCount val="2"/>
                <c:pt idx="0">
                  <c:v>Good</c:v>
                </c:pt>
                <c:pt idx="1">
                  <c:v>4x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'Survival by health'!$C$33:$H$33</c:f>
              <c:numCache>
                <c:formatCode>mmm\-yy</c:formatCode>
                <c:ptCount val="6"/>
                <c:pt idx="1">
                  <c:v>40725</c:v>
                </c:pt>
                <c:pt idx="2">
                  <c:v>40817</c:v>
                </c:pt>
                <c:pt idx="3">
                  <c:v>41091</c:v>
                </c:pt>
                <c:pt idx="4">
                  <c:v>41487</c:v>
                </c:pt>
                <c:pt idx="5">
                  <c:v>41548</c:v>
                </c:pt>
              </c:numCache>
            </c:numRef>
          </c:cat>
          <c:val>
            <c:numRef>
              <c:f>'Survival by health'!$C$36:$H$36</c:f>
              <c:numCache>
                <c:formatCode>General</c:formatCode>
                <c:ptCount val="6"/>
                <c:pt idx="1">
                  <c:v>1</c:v>
                </c:pt>
                <c:pt idx="2">
                  <c:v>0.93506493999999996</c:v>
                </c:pt>
                <c:pt idx="3">
                  <c:v>0.87012986999999997</c:v>
                </c:pt>
                <c:pt idx="4">
                  <c:v>0.63559322033898302</c:v>
                </c:pt>
                <c:pt idx="5">
                  <c:v>0.59322033898305082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C4-4BCC-A7EF-FC02D76FFF66}"/>
            </c:ext>
          </c:extLst>
        </c:ser>
        <c:ser>
          <c:idx val="3"/>
          <c:order val="3"/>
          <c:tx>
            <c:strRef>
              <c:f>'Survival by health'!$A$37:$B$37</c:f>
              <c:strCache>
                <c:ptCount val="2"/>
                <c:pt idx="0">
                  <c:v>Good</c:v>
                </c:pt>
                <c:pt idx="1">
                  <c:v>2x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  <a:prstDash val="lgDash"/>
            </a:ln>
          </c:spPr>
          <c:marker>
            <c:symbol val="none"/>
          </c:marker>
          <c:cat>
            <c:numRef>
              <c:f>'Survival by health'!$C$33:$H$33</c:f>
              <c:numCache>
                <c:formatCode>mmm\-yy</c:formatCode>
                <c:ptCount val="6"/>
                <c:pt idx="1">
                  <c:v>40725</c:v>
                </c:pt>
                <c:pt idx="2">
                  <c:v>40817</c:v>
                </c:pt>
                <c:pt idx="3">
                  <c:v>41091</c:v>
                </c:pt>
                <c:pt idx="4">
                  <c:v>41487</c:v>
                </c:pt>
                <c:pt idx="5">
                  <c:v>41548</c:v>
                </c:pt>
              </c:numCache>
            </c:numRef>
          </c:cat>
          <c:val>
            <c:numRef>
              <c:f>'Survival by health'!$C$37:$H$37</c:f>
              <c:numCache>
                <c:formatCode>General</c:formatCode>
                <c:ptCount val="6"/>
                <c:pt idx="1">
                  <c:v>1</c:v>
                </c:pt>
                <c:pt idx="2">
                  <c:v>0.91666667000000002</c:v>
                </c:pt>
                <c:pt idx="3">
                  <c:v>0.89285714000000005</c:v>
                </c:pt>
                <c:pt idx="4">
                  <c:v>0.6132075471698113</c:v>
                </c:pt>
                <c:pt idx="5">
                  <c:v>0.6132075471698113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C4-4BCC-A7EF-FC02D76FFF66}"/>
            </c:ext>
          </c:extLst>
        </c:ser>
        <c:ser>
          <c:idx val="4"/>
          <c:order val="4"/>
          <c:tx>
            <c:strRef>
              <c:f>'Survival by health'!$A$38:$B$38</c:f>
              <c:strCache>
                <c:ptCount val="2"/>
                <c:pt idx="0">
                  <c:v>OK</c:v>
                </c:pt>
                <c:pt idx="1">
                  <c:v>4x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'Survival by health'!$C$33:$H$33</c:f>
              <c:numCache>
                <c:formatCode>mmm\-yy</c:formatCode>
                <c:ptCount val="6"/>
                <c:pt idx="1">
                  <c:v>40725</c:v>
                </c:pt>
                <c:pt idx="2">
                  <c:v>40817</c:v>
                </c:pt>
                <c:pt idx="3">
                  <c:v>41091</c:v>
                </c:pt>
                <c:pt idx="4">
                  <c:v>41487</c:v>
                </c:pt>
                <c:pt idx="5">
                  <c:v>41548</c:v>
                </c:pt>
              </c:numCache>
            </c:numRef>
          </c:cat>
          <c:val>
            <c:numRef>
              <c:f>'Survival by health'!$C$38:$H$38</c:f>
              <c:numCache>
                <c:formatCode>General</c:formatCode>
                <c:ptCount val="6"/>
                <c:pt idx="1">
                  <c:v>1</c:v>
                </c:pt>
                <c:pt idx="2">
                  <c:v>0.83333332999999998</c:v>
                </c:pt>
                <c:pt idx="3">
                  <c:v>0.83333332999999998</c:v>
                </c:pt>
                <c:pt idx="4">
                  <c:v>0.60240963855421692</c:v>
                </c:pt>
                <c:pt idx="5">
                  <c:v>0.56024096385542166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C4-4BCC-A7EF-FC02D76FFF66}"/>
            </c:ext>
          </c:extLst>
        </c:ser>
        <c:ser>
          <c:idx val="5"/>
          <c:order val="5"/>
          <c:tx>
            <c:strRef>
              <c:f>'Survival by health'!$A$39:$B$39</c:f>
              <c:strCache>
                <c:ptCount val="2"/>
                <c:pt idx="0">
                  <c:v>OK</c:v>
                </c:pt>
                <c:pt idx="1">
                  <c:v>2x</c:v>
                </c:pt>
              </c:strCache>
            </c:strRef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  <a:prstDash val="lgDash"/>
            </a:ln>
          </c:spPr>
          <c:marker>
            <c:symbol val="none"/>
          </c:marker>
          <c:cat>
            <c:numRef>
              <c:f>'Survival by health'!$C$33:$H$33</c:f>
              <c:numCache>
                <c:formatCode>mmm\-yy</c:formatCode>
                <c:ptCount val="6"/>
                <c:pt idx="1">
                  <c:v>40725</c:v>
                </c:pt>
                <c:pt idx="2">
                  <c:v>40817</c:v>
                </c:pt>
                <c:pt idx="3">
                  <c:v>41091</c:v>
                </c:pt>
                <c:pt idx="4">
                  <c:v>41487</c:v>
                </c:pt>
                <c:pt idx="5">
                  <c:v>41548</c:v>
                </c:pt>
              </c:numCache>
            </c:numRef>
          </c:cat>
          <c:val>
            <c:numRef>
              <c:f>'Survival by health'!$C$39:$H$39</c:f>
              <c:numCache>
                <c:formatCode>General</c:formatCode>
                <c:ptCount val="6"/>
                <c:pt idx="1">
                  <c:v>1</c:v>
                </c:pt>
                <c:pt idx="2">
                  <c:v>0.86274510000000004</c:v>
                </c:pt>
                <c:pt idx="3">
                  <c:v>0.86274510000000004</c:v>
                </c:pt>
                <c:pt idx="4">
                  <c:v>0.59235668789808915</c:v>
                </c:pt>
                <c:pt idx="5">
                  <c:v>0.57324840764331209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C4-4BCC-A7EF-FC02D76FFF66}"/>
            </c:ext>
          </c:extLst>
        </c:ser>
        <c:ser>
          <c:idx val="6"/>
          <c:order val="6"/>
          <c:tx>
            <c:strRef>
              <c:f>'Survival by health'!$A$40:$B$40</c:f>
              <c:strCache>
                <c:ptCount val="2"/>
                <c:pt idx="0">
                  <c:v>Poor</c:v>
                </c:pt>
                <c:pt idx="1">
                  <c:v>4x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'Survival by health'!$C$33:$H$33</c:f>
              <c:numCache>
                <c:formatCode>mmm\-yy</c:formatCode>
                <c:ptCount val="6"/>
                <c:pt idx="1">
                  <c:v>40725</c:v>
                </c:pt>
                <c:pt idx="2">
                  <c:v>40817</c:v>
                </c:pt>
                <c:pt idx="3">
                  <c:v>41091</c:v>
                </c:pt>
                <c:pt idx="4">
                  <c:v>41487</c:v>
                </c:pt>
                <c:pt idx="5">
                  <c:v>41548</c:v>
                </c:pt>
              </c:numCache>
            </c:numRef>
          </c:cat>
          <c:val>
            <c:numRef>
              <c:f>'Survival by health'!$C$40:$H$40</c:f>
              <c:numCache>
                <c:formatCode>General</c:formatCode>
                <c:ptCount val="6"/>
                <c:pt idx="1">
                  <c:v>1</c:v>
                </c:pt>
                <c:pt idx="2">
                  <c:v>0.81818181999999995</c:v>
                </c:pt>
                <c:pt idx="3">
                  <c:v>0.81818181999999995</c:v>
                </c:pt>
                <c:pt idx="4">
                  <c:v>0.59322033898305082</c:v>
                </c:pt>
                <c:pt idx="5">
                  <c:v>0.5536723163841808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C4-4BCC-A7EF-FC02D76FFF66}"/>
            </c:ext>
          </c:extLst>
        </c:ser>
        <c:ser>
          <c:idx val="7"/>
          <c:order val="7"/>
          <c:tx>
            <c:strRef>
              <c:f>'Survival by health'!$A$41:$B$41</c:f>
              <c:strCache>
                <c:ptCount val="2"/>
                <c:pt idx="0">
                  <c:v>Poor</c:v>
                </c:pt>
                <c:pt idx="1">
                  <c:v>2x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  <a:prstDash val="lgDash"/>
            </a:ln>
          </c:spPr>
          <c:marker>
            <c:symbol val="none"/>
          </c:marker>
          <c:cat>
            <c:numRef>
              <c:f>'Survival by health'!$C$33:$H$33</c:f>
              <c:numCache>
                <c:formatCode>mmm\-yy</c:formatCode>
                <c:ptCount val="6"/>
                <c:pt idx="1">
                  <c:v>40725</c:v>
                </c:pt>
                <c:pt idx="2">
                  <c:v>40817</c:v>
                </c:pt>
                <c:pt idx="3">
                  <c:v>41091</c:v>
                </c:pt>
                <c:pt idx="4">
                  <c:v>41487</c:v>
                </c:pt>
                <c:pt idx="5">
                  <c:v>41548</c:v>
                </c:pt>
              </c:numCache>
            </c:numRef>
          </c:cat>
          <c:val>
            <c:numRef>
              <c:f>'Survival by health'!$C$41:$H$41</c:f>
              <c:numCache>
                <c:formatCode>General</c:formatCode>
                <c:ptCount val="6"/>
                <c:pt idx="1">
                  <c:v>1</c:v>
                </c:pt>
                <c:pt idx="2">
                  <c:v>0.8</c:v>
                </c:pt>
                <c:pt idx="3">
                  <c:v>0.75</c:v>
                </c:pt>
                <c:pt idx="4">
                  <c:v>0.55932203389830504</c:v>
                </c:pt>
                <c:pt idx="5">
                  <c:v>0.53672316384180796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EC4-4BCC-A7EF-FC02D76FF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88928"/>
        <c:axId val="76590464"/>
      </c:lineChart>
      <c:catAx>
        <c:axId val="7658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6590464"/>
        <c:crosses val="autoZero"/>
        <c:auto val="0"/>
        <c:lblAlgn val="ctr"/>
        <c:lblOffset val="100"/>
        <c:tickLblSkip val="1"/>
        <c:noMultiLvlLbl val="0"/>
      </c:catAx>
      <c:valAx>
        <c:axId val="76590464"/>
        <c:scaling>
          <c:orientation val="minMax"/>
          <c:max val="1"/>
          <c:min val="0.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Proportion</a:t>
                </a:r>
                <a:r>
                  <a:rPr lang="en-US" baseline="0"/>
                  <a:t> Surviving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4E-2"/>
              <c:y val="0.4195165871046336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6588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Survival By Initial Health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'Survival by health'!$Z$43:$AA$43</c:f>
              <c:strCache>
                <c:ptCount val="2"/>
                <c:pt idx="0">
                  <c:v>Good</c:v>
                </c:pt>
                <c:pt idx="1">
                  <c:v>Site 4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'Survival by health'!$AB$42:$AH$42</c:f>
              <c:strCache>
                <c:ptCount val="7"/>
                <c:pt idx="0">
                  <c:v>2011 July</c:v>
                </c:pt>
                <c:pt idx="1">
                  <c:v>2012 July</c:v>
                </c:pt>
                <c:pt idx="2">
                  <c:v>2013 July</c:v>
                </c:pt>
                <c:pt idx="3">
                  <c:v>2014 July</c:v>
                </c:pt>
                <c:pt idx="4">
                  <c:v>2015 July</c:v>
                </c:pt>
                <c:pt idx="5">
                  <c:v>2016 July</c:v>
                </c:pt>
                <c:pt idx="6">
                  <c:v>2017 July</c:v>
                </c:pt>
              </c:strCache>
            </c:strRef>
          </c:cat>
          <c:val>
            <c:numRef>
              <c:f>'Survival by health'!$AB$43:$AH$43</c:f>
              <c:numCache>
                <c:formatCode>General</c:formatCode>
                <c:ptCount val="7"/>
                <c:pt idx="0">
                  <c:v>1</c:v>
                </c:pt>
                <c:pt idx="1">
                  <c:v>0.91176470588235292</c:v>
                </c:pt>
                <c:pt idx="2">
                  <c:v>0.76470588235294112</c:v>
                </c:pt>
                <c:pt idx="3">
                  <c:v>0.70588235294117652</c:v>
                </c:pt>
                <c:pt idx="4">
                  <c:v>0.86764705882352944</c:v>
                </c:pt>
                <c:pt idx="5">
                  <c:v>0.67647058823529416</c:v>
                </c:pt>
                <c:pt idx="6">
                  <c:v>0.6029411764705882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A-4CD6-9BB9-08AD173B36FD}"/>
            </c:ext>
          </c:extLst>
        </c:ser>
        <c:ser>
          <c:idx val="1"/>
          <c:order val="1"/>
          <c:tx>
            <c:strRef>
              <c:f>'Survival by health'!$Z$44:$AA$44</c:f>
              <c:strCache>
                <c:ptCount val="2"/>
                <c:pt idx="0">
                  <c:v>Great</c:v>
                </c:pt>
                <c:pt idx="1">
                  <c:v>Site 4</c:v>
                </c:pt>
              </c:strCache>
            </c:strRef>
          </c:tx>
          <c:spPr>
            <a:ln>
              <a:solidFill>
                <a:schemeClr val="accent6"/>
              </a:solidFill>
              <a:prstDash val="solid"/>
            </a:ln>
          </c:spPr>
          <c:marker>
            <c:symbol val="none"/>
          </c:marker>
          <c:cat>
            <c:strRef>
              <c:f>'Survival by health'!$AB$42:$AH$42</c:f>
              <c:strCache>
                <c:ptCount val="7"/>
                <c:pt idx="0">
                  <c:v>2011 July</c:v>
                </c:pt>
                <c:pt idx="1">
                  <c:v>2012 July</c:v>
                </c:pt>
                <c:pt idx="2">
                  <c:v>2013 July</c:v>
                </c:pt>
                <c:pt idx="3">
                  <c:v>2014 July</c:v>
                </c:pt>
                <c:pt idx="4">
                  <c:v>2015 July</c:v>
                </c:pt>
                <c:pt idx="5">
                  <c:v>2016 July</c:v>
                </c:pt>
                <c:pt idx="6">
                  <c:v>2017 July</c:v>
                </c:pt>
              </c:strCache>
            </c:strRef>
          </c:cat>
          <c:val>
            <c:numRef>
              <c:f>'Survival by health'!$AB$44:$AH$44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BA-4CD6-9BB9-08AD173B36FD}"/>
            </c:ext>
          </c:extLst>
        </c:ser>
        <c:ser>
          <c:idx val="2"/>
          <c:order val="2"/>
          <c:tx>
            <c:strRef>
              <c:f>'Survival by health'!$Z$45:$AA$45</c:f>
              <c:strCache>
                <c:ptCount val="2"/>
                <c:pt idx="0">
                  <c:v>OK</c:v>
                </c:pt>
                <c:pt idx="1">
                  <c:v>Site 4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'Survival by health'!$AB$42:$AH$42</c:f>
              <c:strCache>
                <c:ptCount val="7"/>
                <c:pt idx="0">
                  <c:v>2011 July</c:v>
                </c:pt>
                <c:pt idx="1">
                  <c:v>2012 July</c:v>
                </c:pt>
                <c:pt idx="2">
                  <c:v>2013 July</c:v>
                </c:pt>
                <c:pt idx="3">
                  <c:v>2014 July</c:v>
                </c:pt>
                <c:pt idx="4">
                  <c:v>2015 July</c:v>
                </c:pt>
                <c:pt idx="5">
                  <c:v>2016 July</c:v>
                </c:pt>
                <c:pt idx="6">
                  <c:v>2017 July</c:v>
                </c:pt>
              </c:strCache>
            </c:strRef>
          </c:cat>
          <c:val>
            <c:numRef>
              <c:f>'Survival by health'!$AB$45:$AH$45</c:f>
              <c:numCache>
                <c:formatCode>General</c:formatCode>
                <c:ptCount val="7"/>
                <c:pt idx="0">
                  <c:v>1</c:v>
                </c:pt>
                <c:pt idx="1">
                  <c:v>0.88311688311688308</c:v>
                </c:pt>
                <c:pt idx="2">
                  <c:v>0.66233766233766234</c:v>
                </c:pt>
                <c:pt idx="3">
                  <c:v>0.5714285714285714</c:v>
                </c:pt>
                <c:pt idx="4">
                  <c:v>0.76623376623376627</c:v>
                </c:pt>
                <c:pt idx="5">
                  <c:v>0.58441558441558439</c:v>
                </c:pt>
                <c:pt idx="6">
                  <c:v>0.53246753246753242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BA-4CD6-9BB9-08AD173B36FD}"/>
            </c:ext>
          </c:extLst>
        </c:ser>
        <c:ser>
          <c:idx val="3"/>
          <c:order val="3"/>
          <c:tx>
            <c:strRef>
              <c:f>'Survival by health'!$Z$46:$AA$46</c:f>
              <c:strCache>
                <c:ptCount val="2"/>
                <c:pt idx="0">
                  <c:v>Poor</c:v>
                </c:pt>
                <c:pt idx="1">
                  <c:v>Site 4</c:v>
                </c:pt>
              </c:strCache>
            </c:strRef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'Survival by health'!$AB$42:$AH$42</c:f>
              <c:strCache>
                <c:ptCount val="7"/>
                <c:pt idx="0">
                  <c:v>2011 July</c:v>
                </c:pt>
                <c:pt idx="1">
                  <c:v>2012 July</c:v>
                </c:pt>
                <c:pt idx="2">
                  <c:v>2013 July</c:v>
                </c:pt>
                <c:pt idx="3">
                  <c:v>2014 July</c:v>
                </c:pt>
                <c:pt idx="4">
                  <c:v>2015 July</c:v>
                </c:pt>
                <c:pt idx="5">
                  <c:v>2016 July</c:v>
                </c:pt>
                <c:pt idx="6">
                  <c:v>2017 July</c:v>
                </c:pt>
              </c:strCache>
            </c:strRef>
          </c:cat>
          <c:val>
            <c:numRef>
              <c:f>'Survival by health'!$AB$46:$AH$46</c:f>
              <c:numCache>
                <c:formatCode>General</c:formatCode>
                <c:ptCount val="7"/>
                <c:pt idx="0">
                  <c:v>1</c:v>
                </c:pt>
                <c:pt idx="1">
                  <c:v>0.86956521739130432</c:v>
                </c:pt>
                <c:pt idx="2">
                  <c:v>0.47826086956521741</c:v>
                </c:pt>
                <c:pt idx="3">
                  <c:v>0.47826086956521741</c:v>
                </c:pt>
                <c:pt idx="4">
                  <c:v>0.52173913043478259</c:v>
                </c:pt>
                <c:pt idx="5">
                  <c:v>0.43478260869565216</c:v>
                </c:pt>
                <c:pt idx="6">
                  <c:v>0.47826086956521741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BA-4CD6-9BB9-08AD173B36FD}"/>
            </c:ext>
          </c:extLst>
        </c:ser>
        <c:ser>
          <c:idx val="4"/>
          <c:order val="4"/>
          <c:tx>
            <c:strRef>
              <c:f>'Survival by health'!$Z$47:$AA$47</c:f>
              <c:strCache>
                <c:ptCount val="2"/>
                <c:pt idx="0">
                  <c:v>Good</c:v>
                </c:pt>
                <c:pt idx="1">
                  <c:v>Site 5</c:v>
                </c:pt>
              </c:strCache>
            </c:strRef>
          </c:tx>
          <c:spPr>
            <a:ln>
              <a:solidFill>
                <a:schemeClr val="accent1"/>
              </a:solidFill>
              <a:prstDash val="lgDash"/>
            </a:ln>
          </c:spPr>
          <c:marker>
            <c:symbol val="none"/>
          </c:marker>
          <c:cat>
            <c:strRef>
              <c:f>'Survival by health'!$AB$42:$AH$42</c:f>
              <c:strCache>
                <c:ptCount val="7"/>
                <c:pt idx="0">
                  <c:v>2011 July</c:v>
                </c:pt>
                <c:pt idx="1">
                  <c:v>2012 July</c:v>
                </c:pt>
                <c:pt idx="2">
                  <c:v>2013 July</c:v>
                </c:pt>
                <c:pt idx="3">
                  <c:v>2014 July</c:v>
                </c:pt>
                <c:pt idx="4">
                  <c:v>2015 July</c:v>
                </c:pt>
                <c:pt idx="5">
                  <c:v>2016 July</c:v>
                </c:pt>
                <c:pt idx="6">
                  <c:v>2017 July</c:v>
                </c:pt>
              </c:strCache>
            </c:strRef>
          </c:cat>
          <c:val>
            <c:numRef>
              <c:f>'Survival by health'!$AB$47:$AH$47</c:f>
              <c:numCache>
                <c:formatCode>General</c:formatCode>
                <c:ptCount val="7"/>
                <c:pt idx="0">
                  <c:v>1</c:v>
                </c:pt>
                <c:pt idx="1">
                  <c:v>0.86734693877551017</c:v>
                </c:pt>
                <c:pt idx="2">
                  <c:v>0.41836734693877553</c:v>
                </c:pt>
                <c:pt idx="3">
                  <c:v>0.25510204081632654</c:v>
                </c:pt>
                <c:pt idx="4">
                  <c:v>0.30612244897959184</c:v>
                </c:pt>
                <c:pt idx="5">
                  <c:v>0.22448979591836735</c:v>
                </c:pt>
                <c:pt idx="6">
                  <c:v>0.20408163265306123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BA-4CD6-9BB9-08AD173B36FD}"/>
            </c:ext>
          </c:extLst>
        </c:ser>
        <c:ser>
          <c:idx val="5"/>
          <c:order val="5"/>
          <c:tx>
            <c:strRef>
              <c:f>'Survival by health'!$Z$48:$AA$48</c:f>
              <c:strCache>
                <c:ptCount val="2"/>
                <c:pt idx="0">
                  <c:v>Great</c:v>
                </c:pt>
                <c:pt idx="1">
                  <c:v>Site 5</c:v>
                </c:pt>
              </c:strCache>
            </c:strRef>
          </c:tx>
          <c:spPr>
            <a:ln>
              <a:solidFill>
                <a:schemeClr val="accent6"/>
              </a:solidFill>
              <a:prstDash val="lgDash"/>
            </a:ln>
          </c:spPr>
          <c:marker>
            <c:symbol val="none"/>
          </c:marker>
          <c:cat>
            <c:strRef>
              <c:f>'Survival by health'!$AB$42:$AH$42</c:f>
              <c:strCache>
                <c:ptCount val="7"/>
                <c:pt idx="0">
                  <c:v>2011 July</c:v>
                </c:pt>
                <c:pt idx="1">
                  <c:v>2012 July</c:v>
                </c:pt>
                <c:pt idx="2">
                  <c:v>2013 July</c:v>
                </c:pt>
                <c:pt idx="3">
                  <c:v>2014 July</c:v>
                </c:pt>
                <c:pt idx="4">
                  <c:v>2015 July</c:v>
                </c:pt>
                <c:pt idx="5">
                  <c:v>2016 July</c:v>
                </c:pt>
                <c:pt idx="6">
                  <c:v>2017 July</c:v>
                </c:pt>
              </c:strCache>
            </c:strRef>
          </c:cat>
          <c:val>
            <c:numRef>
              <c:f>'Survival by health'!$AB$48:$AH$48</c:f>
              <c:numCache>
                <c:formatCode>General</c:formatCode>
                <c:ptCount val="7"/>
                <c:pt idx="0">
                  <c:v>1</c:v>
                </c:pt>
                <c:pt idx="1">
                  <c:v>0.95833333333333337</c:v>
                </c:pt>
                <c:pt idx="2">
                  <c:v>0.70833333333333337</c:v>
                </c:pt>
                <c:pt idx="3">
                  <c:v>0.60416666666666663</c:v>
                </c:pt>
                <c:pt idx="4">
                  <c:v>0.64583333333333337</c:v>
                </c:pt>
                <c:pt idx="5">
                  <c:v>0.54166666666666663</c:v>
                </c:pt>
                <c:pt idx="6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BA-4CD6-9BB9-08AD173B36FD}"/>
            </c:ext>
          </c:extLst>
        </c:ser>
        <c:ser>
          <c:idx val="6"/>
          <c:order val="6"/>
          <c:tx>
            <c:strRef>
              <c:f>'Survival by health'!$Z$49:$AA$49</c:f>
              <c:strCache>
                <c:ptCount val="2"/>
                <c:pt idx="0">
                  <c:v>OK</c:v>
                </c:pt>
                <c:pt idx="1">
                  <c:v>Site 5</c:v>
                </c:pt>
              </c:strCache>
            </c:strRef>
          </c:tx>
          <c:spPr>
            <a:ln>
              <a:solidFill>
                <a:schemeClr val="accent3"/>
              </a:solidFill>
              <a:prstDash val="lgDash"/>
            </a:ln>
          </c:spPr>
          <c:marker>
            <c:symbol val="none"/>
          </c:marker>
          <c:cat>
            <c:strRef>
              <c:f>'Survival by health'!$AB$42:$AH$42</c:f>
              <c:strCache>
                <c:ptCount val="7"/>
                <c:pt idx="0">
                  <c:v>2011 July</c:v>
                </c:pt>
                <c:pt idx="1">
                  <c:v>2012 July</c:v>
                </c:pt>
                <c:pt idx="2">
                  <c:v>2013 July</c:v>
                </c:pt>
                <c:pt idx="3">
                  <c:v>2014 July</c:v>
                </c:pt>
                <c:pt idx="4">
                  <c:v>2015 July</c:v>
                </c:pt>
                <c:pt idx="5">
                  <c:v>2016 July</c:v>
                </c:pt>
                <c:pt idx="6">
                  <c:v>2017 July</c:v>
                </c:pt>
              </c:strCache>
            </c:strRef>
          </c:cat>
          <c:val>
            <c:numRef>
              <c:f>'Survival by health'!$AB$49:$AH$49</c:f>
              <c:numCache>
                <c:formatCode>General</c:formatCode>
                <c:ptCount val="7"/>
                <c:pt idx="0">
                  <c:v>1</c:v>
                </c:pt>
                <c:pt idx="1">
                  <c:v>0.80645161290322576</c:v>
                </c:pt>
                <c:pt idx="2">
                  <c:v>0.19354838709677419</c:v>
                </c:pt>
                <c:pt idx="3">
                  <c:v>0.16129032258064516</c:v>
                </c:pt>
                <c:pt idx="4">
                  <c:v>0.16129032258064516</c:v>
                </c:pt>
                <c:pt idx="5">
                  <c:v>0.12903225806451613</c:v>
                </c:pt>
                <c:pt idx="6">
                  <c:v>0.12903225806451613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BA-4CD6-9BB9-08AD173B36FD}"/>
            </c:ext>
          </c:extLst>
        </c:ser>
        <c:ser>
          <c:idx val="7"/>
          <c:order val="7"/>
          <c:tx>
            <c:strRef>
              <c:f>'Survival by health'!$Z$50:$AA$50</c:f>
              <c:strCache>
                <c:ptCount val="2"/>
                <c:pt idx="0">
                  <c:v>Poor</c:v>
                </c:pt>
                <c:pt idx="1">
                  <c:v>Site 5</c:v>
                </c:pt>
              </c:strCache>
            </c:strRef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  <a:prstDash val="lgDash"/>
            </a:ln>
          </c:spPr>
          <c:marker>
            <c:symbol val="none"/>
          </c:marker>
          <c:cat>
            <c:strRef>
              <c:f>'Survival by health'!$AB$42:$AH$42</c:f>
              <c:strCache>
                <c:ptCount val="7"/>
                <c:pt idx="0">
                  <c:v>2011 July</c:v>
                </c:pt>
                <c:pt idx="1">
                  <c:v>2012 July</c:v>
                </c:pt>
                <c:pt idx="2">
                  <c:v>2013 July</c:v>
                </c:pt>
                <c:pt idx="3">
                  <c:v>2014 July</c:v>
                </c:pt>
                <c:pt idx="4">
                  <c:v>2015 July</c:v>
                </c:pt>
                <c:pt idx="5">
                  <c:v>2016 July</c:v>
                </c:pt>
                <c:pt idx="6">
                  <c:v>2017 July</c:v>
                </c:pt>
              </c:strCache>
            </c:strRef>
          </c:cat>
          <c:val>
            <c:numRef>
              <c:f>'Survival by health'!$AB$50:$AH$50</c:f>
              <c:numCache>
                <c:formatCode>General</c:formatCode>
                <c:ptCount val="7"/>
                <c:pt idx="0">
                  <c:v>1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EBA-4CD6-9BB9-08AD173B3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71968"/>
        <c:axId val="59173504"/>
      </c:lineChart>
      <c:catAx>
        <c:axId val="591719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59173504"/>
        <c:crosses val="autoZero"/>
        <c:auto val="1"/>
        <c:lblAlgn val="ctr"/>
        <c:lblOffset val="100"/>
        <c:noMultiLvlLbl val="0"/>
      </c:catAx>
      <c:valAx>
        <c:axId val="59173504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Proportion Surviving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59171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Survival By Initial Health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'Survival by health'!$A$96:$B$96</c:f>
              <c:strCache>
                <c:ptCount val="2"/>
                <c:pt idx="0">
                  <c:v>Great</c:v>
                </c:pt>
                <c:pt idx="1">
                  <c:v>2x</c:v>
                </c:pt>
              </c:strCache>
            </c:strRef>
          </c:tx>
          <c:spPr>
            <a:ln>
              <a:solidFill>
                <a:schemeClr val="accent2"/>
              </a:solidFill>
              <a:prstDash val="lgDash"/>
            </a:ln>
          </c:spPr>
          <c:marker>
            <c:symbol val="none"/>
          </c:marker>
          <c:cat>
            <c:strRef>
              <c:f>'Survival by health'!$C$95:$I$95</c:f>
              <c:strCache>
                <c:ptCount val="7"/>
                <c:pt idx="0">
                  <c:v>2011 July</c:v>
                </c:pt>
                <c:pt idx="1">
                  <c:v>2012 July</c:v>
                </c:pt>
                <c:pt idx="2">
                  <c:v>2013 July</c:v>
                </c:pt>
                <c:pt idx="3">
                  <c:v>2014 July</c:v>
                </c:pt>
                <c:pt idx="4">
                  <c:v>2015 July</c:v>
                </c:pt>
                <c:pt idx="5">
                  <c:v>2016 July</c:v>
                </c:pt>
                <c:pt idx="6">
                  <c:v>2017 July</c:v>
                </c:pt>
              </c:strCache>
            </c:strRef>
          </c:cat>
          <c:val>
            <c:numRef>
              <c:f>'Survival by health'!$C$96:$I$96</c:f>
              <c:numCache>
                <c:formatCode>General</c:formatCode>
                <c:ptCount val="7"/>
                <c:pt idx="0">
                  <c:v>1</c:v>
                </c:pt>
                <c:pt idx="1">
                  <c:v>0.90909090909090906</c:v>
                </c:pt>
                <c:pt idx="2">
                  <c:v>0.72727272727272729</c:v>
                </c:pt>
                <c:pt idx="3">
                  <c:v>0.68181818181818177</c:v>
                </c:pt>
                <c:pt idx="4">
                  <c:v>0.68181818181818177</c:v>
                </c:pt>
                <c:pt idx="5">
                  <c:v>0.63636363636363635</c:v>
                </c:pt>
                <c:pt idx="6">
                  <c:v>0.63636363636363635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AA-4EC8-97D0-9CBEF0B85B69}"/>
            </c:ext>
          </c:extLst>
        </c:ser>
        <c:ser>
          <c:idx val="1"/>
          <c:order val="1"/>
          <c:tx>
            <c:strRef>
              <c:f>'Survival by health'!$A$97:$B$97</c:f>
              <c:strCache>
                <c:ptCount val="2"/>
                <c:pt idx="0">
                  <c:v>Great</c:v>
                </c:pt>
                <c:pt idx="1">
                  <c:v>4x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'Survival by health'!$C$95:$I$95</c:f>
              <c:strCache>
                <c:ptCount val="7"/>
                <c:pt idx="0">
                  <c:v>2011 July</c:v>
                </c:pt>
                <c:pt idx="1">
                  <c:v>2012 July</c:v>
                </c:pt>
                <c:pt idx="2">
                  <c:v>2013 July</c:v>
                </c:pt>
                <c:pt idx="3">
                  <c:v>2014 July</c:v>
                </c:pt>
                <c:pt idx="4">
                  <c:v>2015 July</c:v>
                </c:pt>
                <c:pt idx="5">
                  <c:v>2016 July</c:v>
                </c:pt>
                <c:pt idx="6">
                  <c:v>2017 July</c:v>
                </c:pt>
              </c:strCache>
            </c:strRef>
          </c:cat>
          <c:val>
            <c:numRef>
              <c:f>'Survival by health'!$C$97:$I$97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0.7</c:v>
                </c:pt>
                <c:pt idx="4">
                  <c:v>0.7</c:v>
                </c:pt>
                <c:pt idx="5">
                  <c:v>0.65</c:v>
                </c:pt>
                <c:pt idx="6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AA-4EC8-97D0-9CBEF0B85B69}"/>
            </c:ext>
          </c:extLst>
        </c:ser>
        <c:ser>
          <c:idx val="2"/>
          <c:order val="2"/>
          <c:tx>
            <c:strRef>
              <c:f>'Survival by health'!$A$98:$B$98</c:f>
              <c:strCache>
                <c:ptCount val="2"/>
                <c:pt idx="0">
                  <c:v>Good</c:v>
                </c:pt>
                <c:pt idx="1">
                  <c:v>2x</c:v>
                </c:pt>
              </c:strCache>
            </c:strRef>
          </c:tx>
          <c:spPr>
            <a:ln>
              <a:solidFill>
                <a:schemeClr val="accent1"/>
              </a:solidFill>
              <a:prstDash val="lgDash"/>
            </a:ln>
          </c:spPr>
          <c:marker>
            <c:symbol val="none"/>
          </c:marker>
          <c:cat>
            <c:strRef>
              <c:f>'Survival by health'!$C$95:$I$95</c:f>
              <c:strCache>
                <c:ptCount val="7"/>
                <c:pt idx="0">
                  <c:v>2011 July</c:v>
                </c:pt>
                <c:pt idx="1">
                  <c:v>2012 July</c:v>
                </c:pt>
                <c:pt idx="2">
                  <c:v>2013 July</c:v>
                </c:pt>
                <c:pt idx="3">
                  <c:v>2014 July</c:v>
                </c:pt>
                <c:pt idx="4">
                  <c:v>2015 July</c:v>
                </c:pt>
                <c:pt idx="5">
                  <c:v>2016 July</c:v>
                </c:pt>
                <c:pt idx="6">
                  <c:v>2017 July</c:v>
                </c:pt>
              </c:strCache>
            </c:strRef>
          </c:cat>
          <c:val>
            <c:numRef>
              <c:f>'Survival by health'!$C$98:$I$98</c:f>
              <c:numCache>
                <c:formatCode>General</c:formatCode>
                <c:ptCount val="7"/>
                <c:pt idx="0">
                  <c:v>1</c:v>
                </c:pt>
                <c:pt idx="1">
                  <c:v>0.8928571428571429</c:v>
                </c:pt>
                <c:pt idx="2">
                  <c:v>0.58333333333333337</c:v>
                </c:pt>
                <c:pt idx="3">
                  <c:v>0.4642857142857143</c:v>
                </c:pt>
                <c:pt idx="4">
                  <c:v>0.4642857142857143</c:v>
                </c:pt>
                <c:pt idx="5">
                  <c:v>0.42857142857142855</c:v>
                </c:pt>
                <c:pt idx="6">
                  <c:v>0.38095238095238093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AA-4EC8-97D0-9CBEF0B85B69}"/>
            </c:ext>
          </c:extLst>
        </c:ser>
        <c:ser>
          <c:idx val="3"/>
          <c:order val="3"/>
          <c:tx>
            <c:strRef>
              <c:f>'Survival by health'!$A$99:$B$99</c:f>
              <c:strCache>
                <c:ptCount val="2"/>
                <c:pt idx="0">
                  <c:v>Good</c:v>
                </c:pt>
                <c:pt idx="1">
                  <c:v>4x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'Survival by health'!$C$95:$I$95</c:f>
              <c:strCache>
                <c:ptCount val="7"/>
                <c:pt idx="0">
                  <c:v>2011 July</c:v>
                </c:pt>
                <c:pt idx="1">
                  <c:v>2012 July</c:v>
                </c:pt>
                <c:pt idx="2">
                  <c:v>2013 July</c:v>
                </c:pt>
                <c:pt idx="3">
                  <c:v>2014 July</c:v>
                </c:pt>
                <c:pt idx="4">
                  <c:v>2015 July</c:v>
                </c:pt>
                <c:pt idx="5">
                  <c:v>2016 July</c:v>
                </c:pt>
                <c:pt idx="6">
                  <c:v>2017 July</c:v>
                </c:pt>
              </c:strCache>
            </c:strRef>
          </c:cat>
          <c:val>
            <c:numRef>
              <c:f>'Survival by health'!$C$99:$I$99</c:f>
              <c:numCache>
                <c:formatCode>General</c:formatCode>
                <c:ptCount val="7"/>
                <c:pt idx="0">
                  <c:v>1</c:v>
                </c:pt>
                <c:pt idx="1">
                  <c:v>0.87179487179487181</c:v>
                </c:pt>
                <c:pt idx="2">
                  <c:v>0.55128205128205132</c:v>
                </c:pt>
                <c:pt idx="3">
                  <c:v>0.4358974358974359</c:v>
                </c:pt>
                <c:pt idx="4">
                  <c:v>0.4358974358974359</c:v>
                </c:pt>
                <c:pt idx="5">
                  <c:v>0.41025641025641024</c:v>
                </c:pt>
                <c:pt idx="6">
                  <c:v>0.37179487179487181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AA-4EC8-97D0-9CBEF0B85B69}"/>
            </c:ext>
          </c:extLst>
        </c:ser>
        <c:ser>
          <c:idx val="4"/>
          <c:order val="4"/>
          <c:tx>
            <c:strRef>
              <c:f>'Survival by health'!$A$100:$B$100</c:f>
              <c:strCache>
                <c:ptCount val="2"/>
                <c:pt idx="0">
                  <c:v>OK</c:v>
                </c:pt>
                <c:pt idx="1">
                  <c:v>2x</c:v>
                </c:pt>
              </c:strCache>
            </c:strRef>
          </c:tx>
          <c:spPr>
            <a:ln>
              <a:solidFill>
                <a:schemeClr val="accent6"/>
              </a:solidFill>
              <a:prstDash val="lgDash"/>
            </a:ln>
          </c:spPr>
          <c:marker>
            <c:symbol val="none"/>
          </c:marker>
          <c:cat>
            <c:strRef>
              <c:f>'Survival by health'!$C$95:$I$95</c:f>
              <c:strCache>
                <c:ptCount val="7"/>
                <c:pt idx="0">
                  <c:v>2011 July</c:v>
                </c:pt>
                <c:pt idx="1">
                  <c:v>2012 July</c:v>
                </c:pt>
                <c:pt idx="2">
                  <c:v>2013 July</c:v>
                </c:pt>
                <c:pt idx="3">
                  <c:v>2014 July</c:v>
                </c:pt>
                <c:pt idx="4">
                  <c:v>2015 July</c:v>
                </c:pt>
                <c:pt idx="5">
                  <c:v>2016 July</c:v>
                </c:pt>
                <c:pt idx="6">
                  <c:v>2017 July</c:v>
                </c:pt>
              </c:strCache>
            </c:strRef>
          </c:cat>
          <c:val>
            <c:numRef>
              <c:f>'Survival by health'!$C$100:$I$100</c:f>
              <c:numCache>
                <c:formatCode>General</c:formatCode>
                <c:ptCount val="7"/>
                <c:pt idx="0">
                  <c:v>1</c:v>
                </c:pt>
                <c:pt idx="1">
                  <c:v>0.86274509803921573</c:v>
                </c:pt>
                <c:pt idx="2">
                  <c:v>0.5490196078431373</c:v>
                </c:pt>
                <c:pt idx="3">
                  <c:v>0.52941176470588236</c:v>
                </c:pt>
                <c:pt idx="4">
                  <c:v>0.52941176470588236</c:v>
                </c:pt>
                <c:pt idx="5">
                  <c:v>0.50980392156862742</c:v>
                </c:pt>
                <c:pt idx="6">
                  <c:v>0.50980392156862742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AA-4EC8-97D0-9CBEF0B85B69}"/>
            </c:ext>
          </c:extLst>
        </c:ser>
        <c:ser>
          <c:idx val="5"/>
          <c:order val="5"/>
          <c:tx>
            <c:strRef>
              <c:f>'Survival by health'!$A$101:$B$101</c:f>
              <c:strCache>
                <c:ptCount val="2"/>
                <c:pt idx="0">
                  <c:v>OK</c:v>
                </c:pt>
                <c:pt idx="1">
                  <c:v>4x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'Survival by health'!$C$95:$I$95</c:f>
              <c:strCache>
                <c:ptCount val="7"/>
                <c:pt idx="0">
                  <c:v>2011 July</c:v>
                </c:pt>
                <c:pt idx="1">
                  <c:v>2012 July</c:v>
                </c:pt>
                <c:pt idx="2">
                  <c:v>2013 July</c:v>
                </c:pt>
                <c:pt idx="3">
                  <c:v>2014 July</c:v>
                </c:pt>
                <c:pt idx="4">
                  <c:v>2015 July</c:v>
                </c:pt>
                <c:pt idx="5">
                  <c:v>2016 July</c:v>
                </c:pt>
                <c:pt idx="6">
                  <c:v>2017 July</c:v>
                </c:pt>
              </c:strCache>
            </c:strRef>
          </c:cat>
          <c:val>
            <c:numRef>
              <c:f>'Survival by health'!$C$101:$I$101</c:f>
              <c:numCache>
                <c:formatCode>General</c:formatCode>
                <c:ptCount val="7"/>
                <c:pt idx="0">
                  <c:v>1</c:v>
                </c:pt>
                <c:pt idx="1">
                  <c:v>0.83333333333333337</c:v>
                </c:pt>
                <c:pt idx="2">
                  <c:v>0.52083333333333337</c:v>
                </c:pt>
                <c:pt idx="3">
                  <c:v>0.4375</c:v>
                </c:pt>
                <c:pt idx="4">
                  <c:v>0.4375</c:v>
                </c:pt>
                <c:pt idx="5">
                  <c:v>0.4375</c:v>
                </c:pt>
                <c:pt idx="6">
                  <c:v>0.35416666666666669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0AA-4EC8-97D0-9CBEF0B85B69}"/>
            </c:ext>
          </c:extLst>
        </c:ser>
        <c:ser>
          <c:idx val="6"/>
          <c:order val="6"/>
          <c:tx>
            <c:strRef>
              <c:f>'Survival by health'!$A$102:$B$102</c:f>
              <c:strCache>
                <c:ptCount val="2"/>
                <c:pt idx="0">
                  <c:v>Poor</c:v>
                </c:pt>
                <c:pt idx="1">
                  <c:v>2x</c:v>
                </c:pt>
              </c:strCache>
            </c:strRef>
          </c:tx>
          <c:spPr>
            <a:ln>
              <a:solidFill>
                <a:schemeClr val="accent3"/>
              </a:solidFill>
              <a:prstDash val="lgDash"/>
            </a:ln>
          </c:spPr>
          <c:marker>
            <c:symbol val="none"/>
          </c:marker>
          <c:cat>
            <c:strRef>
              <c:f>'Survival by health'!$C$95:$I$95</c:f>
              <c:strCache>
                <c:ptCount val="7"/>
                <c:pt idx="0">
                  <c:v>2011 July</c:v>
                </c:pt>
                <c:pt idx="1">
                  <c:v>2012 July</c:v>
                </c:pt>
                <c:pt idx="2">
                  <c:v>2013 July</c:v>
                </c:pt>
                <c:pt idx="3">
                  <c:v>2014 July</c:v>
                </c:pt>
                <c:pt idx="4">
                  <c:v>2015 July</c:v>
                </c:pt>
                <c:pt idx="5">
                  <c:v>2016 July</c:v>
                </c:pt>
                <c:pt idx="6">
                  <c:v>2017 July</c:v>
                </c:pt>
              </c:strCache>
            </c:strRef>
          </c:cat>
          <c:val>
            <c:numRef>
              <c:f>'Survival by health'!$C$102:$I$102</c:f>
              <c:numCache>
                <c:formatCode>General</c:formatCode>
                <c:ptCount val="7"/>
                <c:pt idx="0">
                  <c:v>1</c:v>
                </c:pt>
                <c:pt idx="1">
                  <c:v>0.75</c:v>
                </c:pt>
                <c:pt idx="2">
                  <c:v>0.3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0AA-4EC8-97D0-9CBEF0B85B69}"/>
            </c:ext>
          </c:extLst>
        </c:ser>
        <c:ser>
          <c:idx val="7"/>
          <c:order val="7"/>
          <c:tx>
            <c:strRef>
              <c:f>'Survival by health'!$A$103:$B$103</c:f>
              <c:strCache>
                <c:ptCount val="2"/>
                <c:pt idx="0">
                  <c:v>Poor</c:v>
                </c:pt>
                <c:pt idx="1">
                  <c:v>4x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'Survival by health'!$C$95:$I$95</c:f>
              <c:strCache>
                <c:ptCount val="7"/>
                <c:pt idx="0">
                  <c:v>2011 July</c:v>
                </c:pt>
                <c:pt idx="1">
                  <c:v>2012 July</c:v>
                </c:pt>
                <c:pt idx="2">
                  <c:v>2013 July</c:v>
                </c:pt>
                <c:pt idx="3">
                  <c:v>2014 July</c:v>
                </c:pt>
                <c:pt idx="4">
                  <c:v>2015 July</c:v>
                </c:pt>
                <c:pt idx="5">
                  <c:v>2016 July</c:v>
                </c:pt>
                <c:pt idx="6">
                  <c:v>2017 July</c:v>
                </c:pt>
              </c:strCache>
            </c:strRef>
          </c:cat>
          <c:val>
            <c:numRef>
              <c:f>'Survival by health'!$C$103:$I$103</c:f>
              <c:numCache>
                <c:formatCode>General</c:formatCode>
                <c:ptCount val="7"/>
                <c:pt idx="0">
                  <c:v>1</c:v>
                </c:pt>
                <c:pt idx="1">
                  <c:v>0.81818181818181823</c:v>
                </c:pt>
                <c:pt idx="2">
                  <c:v>0.54545454545454541</c:v>
                </c:pt>
                <c:pt idx="3">
                  <c:v>0.54545454545454541</c:v>
                </c:pt>
                <c:pt idx="4">
                  <c:v>0.54545454545454541</c:v>
                </c:pt>
                <c:pt idx="5">
                  <c:v>0.54545454545454541</c:v>
                </c:pt>
                <c:pt idx="6">
                  <c:v>0.45454545454545453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0AA-4EC8-97D0-9CBEF0B85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22944"/>
        <c:axId val="76724480"/>
      </c:lineChart>
      <c:catAx>
        <c:axId val="767229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76724480"/>
        <c:crosses val="autoZero"/>
        <c:auto val="1"/>
        <c:lblAlgn val="ctr"/>
        <c:lblOffset val="100"/>
        <c:noMultiLvlLbl val="0"/>
      </c:catAx>
      <c:valAx>
        <c:axId val="7672448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baseline="0"/>
                  <a:t>Proportion Surviving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76722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2X</a:t>
            </a:r>
            <a:r>
              <a:rPr lang="en-US" baseline="0"/>
              <a:t> </a:t>
            </a:r>
            <a:r>
              <a:rPr lang="en-US" sz="1800" b="1" i="0" baseline="0"/>
              <a:t>Survival By Initial Health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'Survival by health'!$W$101:$X$101</c:f>
              <c:strCache>
                <c:ptCount val="2"/>
                <c:pt idx="0">
                  <c:v>Site 4</c:v>
                </c:pt>
                <c:pt idx="1">
                  <c:v>Good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'Survival by health'!$Y$100:$AE$100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health'!$Y$101:$AE$101</c:f>
              <c:numCache>
                <c:formatCode>General</c:formatCode>
                <c:ptCount val="7"/>
                <c:pt idx="0">
                  <c:v>1</c:v>
                </c:pt>
                <c:pt idx="1">
                  <c:v>0.90909090909090906</c:v>
                </c:pt>
                <c:pt idx="2">
                  <c:v>0.81818181818181823</c:v>
                </c:pt>
                <c:pt idx="3">
                  <c:v>0.78787878787878785</c:v>
                </c:pt>
                <c:pt idx="4">
                  <c:v>0.90909090909090906</c:v>
                </c:pt>
                <c:pt idx="5">
                  <c:v>0.72727272727272729</c:v>
                </c:pt>
                <c:pt idx="6">
                  <c:v>0.63636363636363635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00-444F-B690-EC89781C2981}"/>
            </c:ext>
          </c:extLst>
        </c:ser>
        <c:ser>
          <c:idx val="1"/>
          <c:order val="1"/>
          <c:tx>
            <c:strRef>
              <c:f>'Survival by health'!$W$102:$X$102</c:f>
              <c:strCache>
                <c:ptCount val="2"/>
                <c:pt idx="0">
                  <c:v>Site 4</c:v>
                </c:pt>
                <c:pt idx="1">
                  <c:v>Great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'Survival by health'!$Y$100:$AE$100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health'!$Y$102:$AE$102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00-444F-B690-EC89781C2981}"/>
            </c:ext>
          </c:extLst>
        </c:ser>
        <c:ser>
          <c:idx val="2"/>
          <c:order val="2"/>
          <c:tx>
            <c:strRef>
              <c:f>'Survival by health'!$W$103:$X$103</c:f>
              <c:strCache>
                <c:ptCount val="2"/>
                <c:pt idx="0">
                  <c:v>Site 4</c:v>
                </c:pt>
                <c:pt idx="1">
                  <c:v>OK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'Survival by health'!$Y$100:$AE$100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health'!$Y$103:$AE$103</c:f>
              <c:numCache>
                <c:formatCode>General</c:formatCode>
                <c:ptCount val="7"/>
                <c:pt idx="0">
                  <c:v>1</c:v>
                </c:pt>
                <c:pt idx="1">
                  <c:v>0.90625</c:v>
                </c:pt>
                <c:pt idx="2">
                  <c:v>0.75</c:v>
                </c:pt>
                <c:pt idx="3">
                  <c:v>0.71875</c:v>
                </c:pt>
                <c:pt idx="4">
                  <c:v>0.8125</c:v>
                </c:pt>
                <c:pt idx="5">
                  <c:v>0.6875</c:v>
                </c:pt>
                <c:pt idx="6">
                  <c:v>0.6875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00-444F-B690-EC89781C2981}"/>
            </c:ext>
          </c:extLst>
        </c:ser>
        <c:ser>
          <c:idx val="3"/>
          <c:order val="3"/>
          <c:tx>
            <c:strRef>
              <c:f>'Survival by health'!$W$104:$X$104</c:f>
              <c:strCache>
                <c:ptCount val="2"/>
                <c:pt idx="0">
                  <c:v>Site 4</c:v>
                </c:pt>
                <c:pt idx="1">
                  <c:v>Poor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'Survival by health'!$Y$100:$AE$100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health'!$Y$104:$AE$104</c:f>
              <c:numCache>
                <c:formatCode>General</c:formatCode>
                <c:ptCount val="7"/>
                <c:pt idx="0">
                  <c:v>1</c:v>
                </c:pt>
                <c:pt idx="1">
                  <c:v>0.8571428571428571</c:v>
                </c:pt>
                <c:pt idx="2">
                  <c:v>0.35714285714285715</c:v>
                </c:pt>
                <c:pt idx="3">
                  <c:v>0.35714285714285715</c:v>
                </c:pt>
                <c:pt idx="4">
                  <c:v>0.42857142857142855</c:v>
                </c:pt>
                <c:pt idx="5">
                  <c:v>0.2857142857142857</c:v>
                </c:pt>
                <c:pt idx="6">
                  <c:v>0.35714285714285715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00-444F-B690-EC89781C2981}"/>
            </c:ext>
          </c:extLst>
        </c:ser>
        <c:ser>
          <c:idx val="4"/>
          <c:order val="4"/>
          <c:tx>
            <c:strRef>
              <c:f>'Survival by health'!$W$105:$X$105</c:f>
              <c:strCache>
                <c:ptCount val="2"/>
                <c:pt idx="0">
                  <c:v>Site 5</c:v>
                </c:pt>
                <c:pt idx="1">
                  <c:v>Good</c:v>
                </c:pt>
              </c:strCache>
            </c:strRef>
          </c:tx>
          <c:spPr>
            <a:ln>
              <a:solidFill>
                <a:schemeClr val="accent1"/>
              </a:solidFill>
              <a:prstDash val="lgDash"/>
            </a:ln>
          </c:spPr>
          <c:marker>
            <c:symbol val="none"/>
          </c:marker>
          <c:cat>
            <c:numRef>
              <c:f>'Survival by health'!$Y$100:$AE$100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health'!$Y$105:$AE$105</c:f>
              <c:numCache>
                <c:formatCode>General</c:formatCode>
                <c:ptCount val="7"/>
                <c:pt idx="0">
                  <c:v>1</c:v>
                </c:pt>
                <c:pt idx="1">
                  <c:v>0.88235294117647056</c:v>
                </c:pt>
                <c:pt idx="2">
                  <c:v>0.43137254901960786</c:v>
                </c:pt>
                <c:pt idx="3">
                  <c:v>0.25490196078431371</c:v>
                </c:pt>
                <c:pt idx="4">
                  <c:v>0.33333333333333331</c:v>
                </c:pt>
                <c:pt idx="5">
                  <c:v>0.23529411764705882</c:v>
                </c:pt>
                <c:pt idx="6">
                  <c:v>0.21568627450980393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00-444F-B690-EC89781C2981}"/>
            </c:ext>
          </c:extLst>
        </c:ser>
        <c:ser>
          <c:idx val="5"/>
          <c:order val="5"/>
          <c:tx>
            <c:strRef>
              <c:f>'Survival by health'!$W$106:$X$106</c:f>
              <c:strCache>
                <c:ptCount val="2"/>
                <c:pt idx="0">
                  <c:v>Site 5</c:v>
                </c:pt>
                <c:pt idx="1">
                  <c:v>Great</c:v>
                </c:pt>
              </c:strCache>
            </c:strRef>
          </c:tx>
          <c:spPr>
            <a:ln>
              <a:solidFill>
                <a:srgbClr val="C0504D"/>
              </a:solidFill>
              <a:prstDash val="lgDash"/>
            </a:ln>
          </c:spPr>
          <c:marker>
            <c:symbol val="none"/>
          </c:marker>
          <c:cat>
            <c:numRef>
              <c:f>'Survival by health'!$Y$100:$AE$100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health'!$Y$106:$AE$106</c:f>
              <c:numCache>
                <c:formatCode>General</c:formatCode>
                <c:ptCount val="7"/>
                <c:pt idx="0">
                  <c:v>1</c:v>
                </c:pt>
                <c:pt idx="1">
                  <c:v>0.88888888888888884</c:v>
                </c:pt>
                <c:pt idx="2">
                  <c:v>0.66666666666666663</c:v>
                </c:pt>
                <c:pt idx="3">
                  <c:v>0.61111111111111116</c:v>
                </c:pt>
                <c:pt idx="4">
                  <c:v>0.66666666666666663</c:v>
                </c:pt>
                <c:pt idx="5">
                  <c:v>0.55555555555555558</c:v>
                </c:pt>
                <c:pt idx="6">
                  <c:v>0.55555555555555558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00-444F-B690-EC89781C2981}"/>
            </c:ext>
          </c:extLst>
        </c:ser>
        <c:ser>
          <c:idx val="6"/>
          <c:order val="6"/>
          <c:tx>
            <c:strRef>
              <c:f>'Survival by health'!$W$107:$X$107</c:f>
              <c:strCache>
                <c:ptCount val="2"/>
                <c:pt idx="0">
                  <c:v>Site 5</c:v>
                </c:pt>
                <c:pt idx="1">
                  <c:v>OK</c:v>
                </c:pt>
              </c:strCache>
            </c:strRef>
          </c:tx>
          <c:spPr>
            <a:ln>
              <a:solidFill>
                <a:schemeClr val="accent6"/>
              </a:solidFill>
              <a:prstDash val="lgDash"/>
            </a:ln>
          </c:spPr>
          <c:marker>
            <c:symbol val="none"/>
          </c:marker>
          <c:cat>
            <c:numRef>
              <c:f>'Survival by health'!$Y$100:$AE$100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health'!$Y$107:$AE$107</c:f>
              <c:numCache>
                <c:formatCode>General</c:formatCode>
                <c:ptCount val="7"/>
                <c:pt idx="0">
                  <c:v>1</c:v>
                </c:pt>
                <c:pt idx="1">
                  <c:v>0.78947368421052633</c:v>
                </c:pt>
                <c:pt idx="2">
                  <c:v>0.21052631578947367</c:v>
                </c:pt>
                <c:pt idx="3">
                  <c:v>0.21052631578947367</c:v>
                </c:pt>
                <c:pt idx="4">
                  <c:v>0.21052631578947367</c:v>
                </c:pt>
                <c:pt idx="5">
                  <c:v>0.21052631578947367</c:v>
                </c:pt>
                <c:pt idx="6">
                  <c:v>0.21052631578947367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00-444F-B690-EC89781C2981}"/>
            </c:ext>
          </c:extLst>
        </c:ser>
        <c:ser>
          <c:idx val="7"/>
          <c:order val="7"/>
          <c:tx>
            <c:strRef>
              <c:f>'Survival by health'!$W$108:$X$108</c:f>
              <c:strCache>
                <c:ptCount val="2"/>
                <c:pt idx="0">
                  <c:v>Site 5</c:v>
                </c:pt>
                <c:pt idx="1">
                  <c:v>Poor</c:v>
                </c:pt>
              </c:strCache>
            </c:strRef>
          </c:tx>
          <c:spPr>
            <a:ln>
              <a:solidFill>
                <a:srgbClr val="9BBB59"/>
              </a:solidFill>
              <a:prstDash val="dashDot"/>
            </a:ln>
          </c:spPr>
          <c:marker>
            <c:symbol val="none"/>
          </c:marker>
          <c:cat>
            <c:numRef>
              <c:f>'Survival by health'!$Y$100:$AE$100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health'!$Y$108:$AE$108</c:f>
              <c:numCache>
                <c:formatCode>General</c:formatCode>
                <c:ptCount val="7"/>
                <c:pt idx="0">
                  <c:v>1</c:v>
                </c:pt>
                <c:pt idx="1">
                  <c:v>0.5</c:v>
                </c:pt>
                <c:pt idx="2">
                  <c:v>0.16666666666666666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700-444F-B690-EC89781C2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99360"/>
        <c:axId val="76813440"/>
      </c:lineChart>
      <c:catAx>
        <c:axId val="7679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6813440"/>
        <c:crosses val="autoZero"/>
        <c:auto val="1"/>
        <c:lblAlgn val="ctr"/>
        <c:lblOffset val="100"/>
        <c:noMultiLvlLbl val="0"/>
      </c:catAx>
      <c:valAx>
        <c:axId val="7681344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Proportion Surviving</a:t>
                </a:r>
                <a:endParaRPr lang="en-US" sz="10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76799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4X Survival By Initial Health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'Survival by health'!$W$112:$X$112</c:f>
              <c:strCache>
                <c:ptCount val="2"/>
                <c:pt idx="0">
                  <c:v>Site 4</c:v>
                </c:pt>
                <c:pt idx="1">
                  <c:v>Good</c:v>
                </c:pt>
              </c:strCache>
            </c:strRef>
          </c:tx>
          <c:marker>
            <c:symbol val="none"/>
          </c:marker>
          <c:cat>
            <c:numRef>
              <c:f>'Survival by health'!$Y$111:$AE$111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health'!$Y$112:$AE$112</c:f>
              <c:numCache>
                <c:formatCode>General</c:formatCode>
                <c:ptCount val="7"/>
                <c:pt idx="0">
                  <c:v>1</c:v>
                </c:pt>
                <c:pt idx="1">
                  <c:v>0.90322580645161288</c:v>
                </c:pt>
                <c:pt idx="2">
                  <c:v>0.77419354838709675</c:v>
                </c:pt>
                <c:pt idx="3">
                  <c:v>0.70967741935483875</c:v>
                </c:pt>
                <c:pt idx="4">
                  <c:v>0.80645161290322576</c:v>
                </c:pt>
                <c:pt idx="5">
                  <c:v>0.70967741935483875</c:v>
                </c:pt>
                <c:pt idx="6">
                  <c:v>0.64516129032258063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0-49D1-9D40-A05B62AD47D6}"/>
            </c:ext>
          </c:extLst>
        </c:ser>
        <c:ser>
          <c:idx val="1"/>
          <c:order val="1"/>
          <c:tx>
            <c:strRef>
              <c:f>'Survival by health'!$W$113:$X$113</c:f>
              <c:strCache>
                <c:ptCount val="2"/>
                <c:pt idx="0">
                  <c:v>Site 4</c:v>
                </c:pt>
                <c:pt idx="1">
                  <c:v>Great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'Survival by health'!$Y$111:$AE$111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health'!$Y$113:$AE$113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A0-49D1-9D40-A05B62AD47D6}"/>
            </c:ext>
          </c:extLst>
        </c:ser>
        <c:ser>
          <c:idx val="2"/>
          <c:order val="2"/>
          <c:tx>
            <c:strRef>
              <c:f>'Survival by health'!$W$114:$X$114</c:f>
              <c:strCache>
                <c:ptCount val="2"/>
                <c:pt idx="0">
                  <c:v>Site 4</c:v>
                </c:pt>
                <c:pt idx="1">
                  <c:v>OK</c:v>
                </c:pt>
              </c:strCache>
            </c:strRef>
          </c:tx>
          <c:spPr>
            <a:ln>
              <a:solidFill>
                <a:srgbClr val="F79646"/>
              </a:solidFill>
            </a:ln>
          </c:spPr>
          <c:marker>
            <c:symbol val="none"/>
          </c:marker>
          <c:cat>
            <c:numRef>
              <c:f>'Survival by health'!$Y$111:$AE$111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health'!$Y$114:$AE$114</c:f>
              <c:numCache>
                <c:formatCode>General</c:formatCode>
                <c:ptCount val="7"/>
                <c:pt idx="0">
                  <c:v>1</c:v>
                </c:pt>
                <c:pt idx="1">
                  <c:v>0.83333333333333337</c:v>
                </c:pt>
                <c:pt idx="2">
                  <c:v>0.63888888888888884</c:v>
                </c:pt>
                <c:pt idx="3">
                  <c:v>0.52777777777777779</c:v>
                </c:pt>
                <c:pt idx="4">
                  <c:v>0.75</c:v>
                </c:pt>
                <c:pt idx="5">
                  <c:v>0.58333333333333337</c:v>
                </c:pt>
                <c:pt idx="6">
                  <c:v>0.47222222222222221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A0-49D1-9D40-A05B62AD47D6}"/>
            </c:ext>
          </c:extLst>
        </c:ser>
        <c:ser>
          <c:idx val="3"/>
          <c:order val="3"/>
          <c:tx>
            <c:strRef>
              <c:f>'Survival by health'!$W$115:$X$115</c:f>
              <c:strCache>
                <c:ptCount val="2"/>
                <c:pt idx="0">
                  <c:v>Site 4</c:v>
                </c:pt>
                <c:pt idx="1">
                  <c:v>Poor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'Survival by health'!$Y$111:$AE$111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health'!$Y$115:$AE$115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0.7142857142857143</c:v>
                </c:pt>
                <c:pt idx="3">
                  <c:v>0.7142857142857143</c:v>
                </c:pt>
                <c:pt idx="4">
                  <c:v>0.7142857142857143</c:v>
                </c:pt>
                <c:pt idx="5">
                  <c:v>0.7142857142857143</c:v>
                </c:pt>
                <c:pt idx="6">
                  <c:v>0.7142857142857143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A0-49D1-9D40-A05B62AD47D6}"/>
            </c:ext>
          </c:extLst>
        </c:ser>
        <c:ser>
          <c:idx val="4"/>
          <c:order val="4"/>
          <c:tx>
            <c:strRef>
              <c:f>'Survival by health'!$W$116:$X$116</c:f>
              <c:strCache>
                <c:ptCount val="2"/>
                <c:pt idx="0">
                  <c:v>Site 5</c:v>
                </c:pt>
                <c:pt idx="1">
                  <c:v>Good</c:v>
                </c:pt>
              </c:strCache>
            </c:strRef>
          </c:tx>
          <c:spPr>
            <a:ln>
              <a:prstDash val="lgDash"/>
            </a:ln>
          </c:spPr>
          <c:marker>
            <c:symbol val="none"/>
          </c:marker>
          <c:cat>
            <c:numRef>
              <c:f>'Survival by health'!$Y$111:$AE$111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health'!$Y$116:$AE$116</c:f>
              <c:numCache>
                <c:formatCode>General</c:formatCode>
                <c:ptCount val="7"/>
                <c:pt idx="0">
                  <c:v>1</c:v>
                </c:pt>
                <c:pt idx="1">
                  <c:v>0.85106382978723405</c:v>
                </c:pt>
                <c:pt idx="2">
                  <c:v>0.40425531914893614</c:v>
                </c:pt>
                <c:pt idx="3">
                  <c:v>0.25531914893617019</c:v>
                </c:pt>
                <c:pt idx="4">
                  <c:v>0.27659574468085107</c:v>
                </c:pt>
                <c:pt idx="5">
                  <c:v>0.21276595744680851</c:v>
                </c:pt>
                <c:pt idx="6">
                  <c:v>0.19148936170212766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A0-49D1-9D40-A05B62AD47D6}"/>
            </c:ext>
          </c:extLst>
        </c:ser>
        <c:ser>
          <c:idx val="5"/>
          <c:order val="5"/>
          <c:tx>
            <c:strRef>
              <c:f>'Survival by health'!$W$117:$X$117</c:f>
              <c:strCache>
                <c:ptCount val="2"/>
                <c:pt idx="0">
                  <c:v>Site 5</c:v>
                </c:pt>
                <c:pt idx="1">
                  <c:v>Great</c:v>
                </c:pt>
              </c:strCache>
            </c:strRef>
          </c:tx>
          <c:spPr>
            <a:ln>
              <a:solidFill>
                <a:schemeClr val="accent2"/>
              </a:solidFill>
              <a:prstDash val="lgDash"/>
            </a:ln>
          </c:spPr>
          <c:marker>
            <c:symbol val="none"/>
          </c:marker>
          <c:cat>
            <c:numRef>
              <c:f>'Survival by health'!$Y$111:$AE$111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health'!$Y$117:$AE$117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0.73333333333333328</c:v>
                </c:pt>
                <c:pt idx="3">
                  <c:v>0.6</c:v>
                </c:pt>
                <c:pt idx="4">
                  <c:v>0.6333333333333333</c:v>
                </c:pt>
                <c:pt idx="5">
                  <c:v>0.53333333333333333</c:v>
                </c:pt>
                <c:pt idx="6">
                  <c:v>0.53333333333333333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A0-49D1-9D40-A05B62AD47D6}"/>
            </c:ext>
          </c:extLst>
        </c:ser>
        <c:ser>
          <c:idx val="6"/>
          <c:order val="6"/>
          <c:tx>
            <c:strRef>
              <c:f>'Survival by health'!$W$118:$X$118</c:f>
              <c:strCache>
                <c:ptCount val="2"/>
                <c:pt idx="0">
                  <c:v>Site 5</c:v>
                </c:pt>
                <c:pt idx="1">
                  <c:v>OK</c:v>
                </c:pt>
              </c:strCache>
            </c:strRef>
          </c:tx>
          <c:spPr>
            <a:ln>
              <a:solidFill>
                <a:schemeClr val="accent6"/>
              </a:solidFill>
              <a:prstDash val="lgDash"/>
            </a:ln>
          </c:spPr>
          <c:marker>
            <c:symbol val="none"/>
          </c:marker>
          <c:cat>
            <c:numRef>
              <c:f>'Survival by health'!$Y$111:$AE$111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health'!$Y$118:$AE$118</c:f>
              <c:numCache>
                <c:formatCode>General</c:formatCode>
                <c:ptCount val="7"/>
                <c:pt idx="0">
                  <c:v>1</c:v>
                </c:pt>
                <c:pt idx="1">
                  <c:v>0.83333333333333337</c:v>
                </c:pt>
                <c:pt idx="2">
                  <c:v>0.16666666666666666</c:v>
                </c:pt>
                <c:pt idx="3">
                  <c:v>8.3333333333333329E-2</c:v>
                </c:pt>
                <c:pt idx="4">
                  <c:v>8.3333333333333329E-2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A0-49D1-9D40-A05B62AD47D6}"/>
            </c:ext>
          </c:extLst>
        </c:ser>
        <c:ser>
          <c:idx val="7"/>
          <c:order val="7"/>
          <c:tx>
            <c:strRef>
              <c:f>'Survival by health'!$W$119:$X$119</c:f>
              <c:strCache>
                <c:ptCount val="2"/>
                <c:pt idx="0">
                  <c:v>Site 5</c:v>
                </c:pt>
                <c:pt idx="1">
                  <c:v>Poor</c:v>
                </c:pt>
              </c:strCache>
            </c:strRef>
          </c:tx>
          <c:spPr>
            <a:ln>
              <a:solidFill>
                <a:srgbClr val="9BBB59"/>
              </a:solidFill>
              <a:prstDash val="lgDash"/>
            </a:ln>
          </c:spPr>
          <c:marker>
            <c:symbol val="none"/>
          </c:marker>
          <c:cat>
            <c:numRef>
              <c:f>'Survival by health'!$Y$111:$AE$111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health'!$Y$119:$AE$119</c:f>
              <c:numCache>
                <c:formatCode>General</c:formatCode>
                <c:ptCount val="7"/>
                <c:pt idx="0">
                  <c:v>1</c:v>
                </c:pt>
                <c:pt idx="1">
                  <c:v>0.5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A0-49D1-9D40-A05B62AD4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863744"/>
        <c:axId val="76877824"/>
      </c:lineChart>
      <c:catAx>
        <c:axId val="7686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6877824"/>
        <c:crosses val="autoZero"/>
        <c:auto val="1"/>
        <c:lblAlgn val="ctr"/>
        <c:lblOffset val="100"/>
        <c:noMultiLvlLbl val="0"/>
      </c:catAx>
      <c:valAx>
        <c:axId val="76877824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Proportion Surviving</a:t>
                </a:r>
              </a:p>
            </c:rich>
          </c:tx>
          <c:layout>
            <c:manualLayout>
              <c:xMode val="edge"/>
              <c:yMode val="edge"/>
              <c:x val="2.2222222222222251E-2"/>
              <c:y val="0.2949332045980972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6863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Site 4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'Survival by health'!$AI$101:$AJ$101</c:f>
              <c:strCache>
                <c:ptCount val="2"/>
                <c:pt idx="0">
                  <c:v>2X</c:v>
                </c:pt>
                <c:pt idx="1">
                  <c:v>Good</c:v>
                </c:pt>
              </c:strCache>
            </c:strRef>
          </c:tx>
          <c:marker>
            <c:symbol val="none"/>
          </c:marker>
          <c:cat>
            <c:numRef>
              <c:f>'Survival by health'!$AK$100:$AQ$100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health'!$AK$101:$AQ$101</c:f>
              <c:numCache>
                <c:formatCode>General</c:formatCode>
                <c:ptCount val="7"/>
                <c:pt idx="0">
                  <c:v>1</c:v>
                </c:pt>
                <c:pt idx="1">
                  <c:v>0.90909090909090906</c:v>
                </c:pt>
                <c:pt idx="2">
                  <c:v>0.81818181818181823</c:v>
                </c:pt>
                <c:pt idx="3">
                  <c:v>0.78787878787878785</c:v>
                </c:pt>
                <c:pt idx="4">
                  <c:v>0.90909090909090906</c:v>
                </c:pt>
                <c:pt idx="5">
                  <c:v>0.72727272727272729</c:v>
                </c:pt>
                <c:pt idx="6">
                  <c:v>0.63636363636363635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A-4AEB-B248-824E857B8DC3}"/>
            </c:ext>
          </c:extLst>
        </c:ser>
        <c:ser>
          <c:idx val="1"/>
          <c:order val="1"/>
          <c:tx>
            <c:strRef>
              <c:f>'Survival by health'!$AI$102:$AJ$102</c:f>
              <c:strCache>
                <c:ptCount val="2"/>
                <c:pt idx="0">
                  <c:v>2X</c:v>
                </c:pt>
                <c:pt idx="1">
                  <c:v>Great</c:v>
                </c:pt>
              </c:strCache>
            </c:strRef>
          </c:tx>
          <c:marker>
            <c:symbol val="none"/>
          </c:marker>
          <c:cat>
            <c:numRef>
              <c:f>'Survival by health'!$AK$100:$AQ$100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health'!$AK$102:$AQ$102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A-4AEB-B248-824E857B8DC3}"/>
            </c:ext>
          </c:extLst>
        </c:ser>
        <c:ser>
          <c:idx val="2"/>
          <c:order val="2"/>
          <c:tx>
            <c:strRef>
              <c:f>'Survival by health'!$AI$103:$AJ$103</c:f>
              <c:strCache>
                <c:ptCount val="2"/>
                <c:pt idx="0">
                  <c:v>2X</c:v>
                </c:pt>
                <c:pt idx="1">
                  <c:v>OK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'Survival by health'!$AK$100:$AQ$100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health'!$AK$103:$AQ$103</c:f>
              <c:numCache>
                <c:formatCode>General</c:formatCode>
                <c:ptCount val="7"/>
                <c:pt idx="0">
                  <c:v>1</c:v>
                </c:pt>
                <c:pt idx="1">
                  <c:v>0.90625</c:v>
                </c:pt>
                <c:pt idx="2">
                  <c:v>0.75</c:v>
                </c:pt>
                <c:pt idx="3">
                  <c:v>0.71875</c:v>
                </c:pt>
                <c:pt idx="4">
                  <c:v>0.8125</c:v>
                </c:pt>
                <c:pt idx="5">
                  <c:v>0.6875</c:v>
                </c:pt>
                <c:pt idx="6">
                  <c:v>0.6875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6A-4AEB-B248-824E857B8DC3}"/>
            </c:ext>
          </c:extLst>
        </c:ser>
        <c:ser>
          <c:idx val="3"/>
          <c:order val="3"/>
          <c:tx>
            <c:strRef>
              <c:f>'Survival by health'!$AI$104:$AJ$104</c:f>
              <c:strCache>
                <c:ptCount val="2"/>
                <c:pt idx="0">
                  <c:v>2X</c:v>
                </c:pt>
                <c:pt idx="1">
                  <c:v>Poor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'Survival by health'!$AK$100:$AQ$100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health'!$AK$104:$AQ$104</c:f>
              <c:numCache>
                <c:formatCode>General</c:formatCode>
                <c:ptCount val="7"/>
                <c:pt idx="0">
                  <c:v>1</c:v>
                </c:pt>
                <c:pt idx="1">
                  <c:v>0.8571428571428571</c:v>
                </c:pt>
                <c:pt idx="2">
                  <c:v>0.35714285714285715</c:v>
                </c:pt>
                <c:pt idx="3">
                  <c:v>0.35714285714285715</c:v>
                </c:pt>
                <c:pt idx="4">
                  <c:v>0.42857142857142855</c:v>
                </c:pt>
                <c:pt idx="5">
                  <c:v>0.2857142857142857</c:v>
                </c:pt>
                <c:pt idx="6">
                  <c:v>0.35714285714285715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6A-4AEB-B248-824E857B8DC3}"/>
            </c:ext>
          </c:extLst>
        </c:ser>
        <c:ser>
          <c:idx val="4"/>
          <c:order val="4"/>
          <c:tx>
            <c:strRef>
              <c:f>'Survival by health'!$AI$105:$AJ$105</c:f>
              <c:strCache>
                <c:ptCount val="2"/>
                <c:pt idx="0">
                  <c:v>4X</c:v>
                </c:pt>
                <c:pt idx="1">
                  <c:v>Good</c:v>
                </c:pt>
              </c:strCache>
            </c:strRef>
          </c:tx>
          <c:spPr>
            <a:ln>
              <a:solidFill>
                <a:schemeClr val="accent1"/>
              </a:solidFill>
              <a:prstDash val="lgDash"/>
            </a:ln>
          </c:spPr>
          <c:marker>
            <c:symbol val="none"/>
          </c:marker>
          <c:cat>
            <c:numRef>
              <c:f>'Survival by health'!$AK$100:$AQ$100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health'!$AK$105:$AQ$105</c:f>
              <c:numCache>
                <c:formatCode>General</c:formatCode>
                <c:ptCount val="7"/>
                <c:pt idx="0">
                  <c:v>1</c:v>
                </c:pt>
                <c:pt idx="1">
                  <c:v>0.90322580645161288</c:v>
                </c:pt>
                <c:pt idx="2">
                  <c:v>0.77419354838709675</c:v>
                </c:pt>
                <c:pt idx="3">
                  <c:v>0.70967741935483875</c:v>
                </c:pt>
                <c:pt idx="4">
                  <c:v>0.80645161290322576</c:v>
                </c:pt>
                <c:pt idx="5">
                  <c:v>0.70967741935483875</c:v>
                </c:pt>
                <c:pt idx="6">
                  <c:v>0.64516129032258063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6A-4AEB-B248-824E857B8DC3}"/>
            </c:ext>
          </c:extLst>
        </c:ser>
        <c:ser>
          <c:idx val="5"/>
          <c:order val="5"/>
          <c:tx>
            <c:strRef>
              <c:f>'Survival by health'!$AI$106:$AJ$106</c:f>
              <c:strCache>
                <c:ptCount val="2"/>
                <c:pt idx="0">
                  <c:v>4X</c:v>
                </c:pt>
                <c:pt idx="1">
                  <c:v>Great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'Survival by health'!$AK$100:$AQ$100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health'!$AK$106:$AQ$106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C6A-4AEB-B248-824E857B8DC3}"/>
            </c:ext>
          </c:extLst>
        </c:ser>
        <c:ser>
          <c:idx val="6"/>
          <c:order val="6"/>
          <c:tx>
            <c:strRef>
              <c:f>'Survival by health'!$AI$107:$AJ$107</c:f>
              <c:strCache>
                <c:ptCount val="2"/>
                <c:pt idx="0">
                  <c:v>4X</c:v>
                </c:pt>
                <c:pt idx="1">
                  <c:v>OK</c:v>
                </c:pt>
              </c:strCache>
            </c:strRef>
          </c:tx>
          <c:spPr>
            <a:ln>
              <a:solidFill>
                <a:schemeClr val="accent6"/>
              </a:solidFill>
              <a:prstDash val="lgDash"/>
            </a:ln>
          </c:spPr>
          <c:marker>
            <c:symbol val="none"/>
          </c:marker>
          <c:cat>
            <c:numRef>
              <c:f>'Survival by health'!$AK$100:$AQ$100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health'!$AK$107:$AQ$107</c:f>
              <c:numCache>
                <c:formatCode>General</c:formatCode>
                <c:ptCount val="7"/>
                <c:pt idx="0">
                  <c:v>1</c:v>
                </c:pt>
                <c:pt idx="1">
                  <c:v>0.83333333333333337</c:v>
                </c:pt>
                <c:pt idx="2">
                  <c:v>0.63888888888888884</c:v>
                </c:pt>
                <c:pt idx="3">
                  <c:v>0.52777777777777779</c:v>
                </c:pt>
                <c:pt idx="4">
                  <c:v>0.75</c:v>
                </c:pt>
                <c:pt idx="5">
                  <c:v>0.58333333333333337</c:v>
                </c:pt>
                <c:pt idx="6">
                  <c:v>0.47222222222222221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C6A-4AEB-B248-824E857B8DC3}"/>
            </c:ext>
          </c:extLst>
        </c:ser>
        <c:ser>
          <c:idx val="7"/>
          <c:order val="7"/>
          <c:tx>
            <c:strRef>
              <c:f>'Survival by health'!$AI$108:$AJ$108</c:f>
              <c:strCache>
                <c:ptCount val="2"/>
                <c:pt idx="0">
                  <c:v>4X</c:v>
                </c:pt>
                <c:pt idx="1">
                  <c:v>Poor</c:v>
                </c:pt>
              </c:strCache>
            </c:strRef>
          </c:tx>
          <c:spPr>
            <a:ln>
              <a:solidFill>
                <a:schemeClr val="accent3"/>
              </a:solidFill>
              <a:prstDash val="lgDash"/>
            </a:ln>
          </c:spPr>
          <c:marker>
            <c:symbol val="none"/>
          </c:marker>
          <c:cat>
            <c:numRef>
              <c:f>'Survival by health'!$AK$100:$AQ$100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health'!$AK$108:$AQ$108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0.7142857142857143</c:v>
                </c:pt>
                <c:pt idx="3">
                  <c:v>0.7142857142857143</c:v>
                </c:pt>
                <c:pt idx="4">
                  <c:v>0.7142857142857143</c:v>
                </c:pt>
                <c:pt idx="5">
                  <c:v>0.7142857142857143</c:v>
                </c:pt>
                <c:pt idx="6">
                  <c:v>0.7142857142857143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6A-4AEB-B248-824E857B8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24416"/>
        <c:axId val="76925952"/>
      </c:lineChart>
      <c:catAx>
        <c:axId val="7692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6925952"/>
        <c:crosses val="autoZero"/>
        <c:auto val="1"/>
        <c:lblAlgn val="ctr"/>
        <c:lblOffset val="100"/>
        <c:noMultiLvlLbl val="0"/>
      </c:catAx>
      <c:valAx>
        <c:axId val="76925952"/>
        <c:scaling>
          <c:orientation val="minMax"/>
          <c:max val="1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76924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Site 5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'Survival by health'!$AI$112:$AJ$112</c:f>
              <c:strCache>
                <c:ptCount val="2"/>
                <c:pt idx="0">
                  <c:v>2X</c:v>
                </c:pt>
                <c:pt idx="1">
                  <c:v>Good</c:v>
                </c:pt>
              </c:strCache>
            </c:strRef>
          </c:tx>
          <c:marker>
            <c:symbol val="none"/>
          </c:marker>
          <c:cat>
            <c:numRef>
              <c:f>'Survival by health'!$AK$111:$AQ$111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health'!$AK$112:$AQ$112</c:f>
              <c:numCache>
                <c:formatCode>General</c:formatCode>
                <c:ptCount val="7"/>
                <c:pt idx="0">
                  <c:v>1</c:v>
                </c:pt>
                <c:pt idx="1">
                  <c:v>0.88235294117647056</c:v>
                </c:pt>
                <c:pt idx="2">
                  <c:v>0.43137254901960786</c:v>
                </c:pt>
                <c:pt idx="3">
                  <c:v>0.25490196078431371</c:v>
                </c:pt>
                <c:pt idx="4">
                  <c:v>0.33333333333333331</c:v>
                </c:pt>
                <c:pt idx="5">
                  <c:v>0.23529411764705882</c:v>
                </c:pt>
                <c:pt idx="6">
                  <c:v>0.21568627450980393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1-4169-AA9C-9734012CEE22}"/>
            </c:ext>
          </c:extLst>
        </c:ser>
        <c:ser>
          <c:idx val="1"/>
          <c:order val="1"/>
          <c:tx>
            <c:strRef>
              <c:f>'Survival by health'!$AI$113:$AJ$113</c:f>
              <c:strCache>
                <c:ptCount val="2"/>
                <c:pt idx="0">
                  <c:v>2X</c:v>
                </c:pt>
                <c:pt idx="1">
                  <c:v>Great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'Survival by health'!$AK$111:$AQ$111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health'!$AK$113:$AQ$113</c:f>
              <c:numCache>
                <c:formatCode>General</c:formatCode>
                <c:ptCount val="7"/>
                <c:pt idx="0">
                  <c:v>1</c:v>
                </c:pt>
                <c:pt idx="1">
                  <c:v>0.88888888888888884</c:v>
                </c:pt>
                <c:pt idx="2">
                  <c:v>0.66666666666666663</c:v>
                </c:pt>
                <c:pt idx="3">
                  <c:v>0.61111111111111116</c:v>
                </c:pt>
                <c:pt idx="4">
                  <c:v>0.66666666666666663</c:v>
                </c:pt>
                <c:pt idx="5">
                  <c:v>0.55555555555555558</c:v>
                </c:pt>
                <c:pt idx="6">
                  <c:v>0.55555555555555558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31-4169-AA9C-9734012CEE22}"/>
            </c:ext>
          </c:extLst>
        </c:ser>
        <c:ser>
          <c:idx val="2"/>
          <c:order val="2"/>
          <c:tx>
            <c:strRef>
              <c:f>'Survival by health'!$AI$114:$AJ$114</c:f>
              <c:strCache>
                <c:ptCount val="2"/>
                <c:pt idx="0">
                  <c:v>2X</c:v>
                </c:pt>
                <c:pt idx="1">
                  <c:v>OK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'Survival by health'!$AK$111:$AQ$111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health'!$AK$114:$AQ$114</c:f>
              <c:numCache>
                <c:formatCode>General</c:formatCode>
                <c:ptCount val="7"/>
                <c:pt idx="0">
                  <c:v>1</c:v>
                </c:pt>
                <c:pt idx="1">
                  <c:v>0.78947368421052633</c:v>
                </c:pt>
                <c:pt idx="2">
                  <c:v>0.21052631578947367</c:v>
                </c:pt>
                <c:pt idx="3">
                  <c:v>0.21052631578947367</c:v>
                </c:pt>
                <c:pt idx="4">
                  <c:v>0.21052631578947367</c:v>
                </c:pt>
                <c:pt idx="5">
                  <c:v>0.21052631578947367</c:v>
                </c:pt>
                <c:pt idx="6">
                  <c:v>0.21052631578947367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31-4169-AA9C-9734012CEE22}"/>
            </c:ext>
          </c:extLst>
        </c:ser>
        <c:ser>
          <c:idx val="3"/>
          <c:order val="3"/>
          <c:tx>
            <c:strRef>
              <c:f>'Survival by health'!$AI$115:$AJ$115</c:f>
              <c:strCache>
                <c:ptCount val="2"/>
                <c:pt idx="0">
                  <c:v>2X</c:v>
                </c:pt>
                <c:pt idx="1">
                  <c:v>Poor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'Survival by health'!$AK$111:$AQ$111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health'!$AK$115:$AQ$115</c:f>
              <c:numCache>
                <c:formatCode>General</c:formatCode>
                <c:ptCount val="7"/>
                <c:pt idx="0">
                  <c:v>1</c:v>
                </c:pt>
                <c:pt idx="1">
                  <c:v>0.5</c:v>
                </c:pt>
                <c:pt idx="2">
                  <c:v>0.16666666666666666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31-4169-AA9C-9734012CEE22}"/>
            </c:ext>
          </c:extLst>
        </c:ser>
        <c:ser>
          <c:idx val="4"/>
          <c:order val="4"/>
          <c:tx>
            <c:strRef>
              <c:f>'Survival by health'!$AI$116:$AJ$116</c:f>
              <c:strCache>
                <c:ptCount val="2"/>
                <c:pt idx="0">
                  <c:v>4X</c:v>
                </c:pt>
                <c:pt idx="1">
                  <c:v>Good</c:v>
                </c:pt>
              </c:strCache>
            </c:strRef>
          </c:tx>
          <c:spPr>
            <a:ln>
              <a:prstDash val="lgDash"/>
            </a:ln>
          </c:spPr>
          <c:marker>
            <c:symbol val="none"/>
          </c:marker>
          <c:cat>
            <c:numRef>
              <c:f>'Survival by health'!$AK$111:$AQ$111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health'!$AK$116:$AQ$116</c:f>
              <c:numCache>
                <c:formatCode>General</c:formatCode>
                <c:ptCount val="7"/>
                <c:pt idx="0">
                  <c:v>1</c:v>
                </c:pt>
                <c:pt idx="1">
                  <c:v>0.85106382978723405</c:v>
                </c:pt>
                <c:pt idx="2">
                  <c:v>0.40425531914893614</c:v>
                </c:pt>
                <c:pt idx="3">
                  <c:v>0.25531914893617019</c:v>
                </c:pt>
                <c:pt idx="4">
                  <c:v>0.27659574468085107</c:v>
                </c:pt>
                <c:pt idx="5">
                  <c:v>0.21276595744680851</c:v>
                </c:pt>
                <c:pt idx="6">
                  <c:v>0.19148936170212766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31-4169-AA9C-9734012CEE22}"/>
            </c:ext>
          </c:extLst>
        </c:ser>
        <c:ser>
          <c:idx val="5"/>
          <c:order val="5"/>
          <c:tx>
            <c:strRef>
              <c:f>'Survival by health'!$AI$117:$AJ$117</c:f>
              <c:strCache>
                <c:ptCount val="2"/>
                <c:pt idx="0">
                  <c:v>4X</c:v>
                </c:pt>
                <c:pt idx="1">
                  <c:v>Great</c:v>
                </c:pt>
              </c:strCache>
            </c:strRef>
          </c:tx>
          <c:spPr>
            <a:ln>
              <a:solidFill>
                <a:schemeClr val="accent2"/>
              </a:solidFill>
              <a:prstDash val="lgDash"/>
            </a:ln>
          </c:spPr>
          <c:marker>
            <c:symbol val="none"/>
          </c:marker>
          <c:cat>
            <c:numRef>
              <c:f>'Survival by health'!$AK$111:$AQ$111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health'!$AK$117:$AQ$117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0.73333333333333328</c:v>
                </c:pt>
                <c:pt idx="3">
                  <c:v>0.6</c:v>
                </c:pt>
                <c:pt idx="4">
                  <c:v>0.6333333333333333</c:v>
                </c:pt>
                <c:pt idx="5">
                  <c:v>0.53333333333333333</c:v>
                </c:pt>
                <c:pt idx="6">
                  <c:v>0.53333333333333333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31-4169-AA9C-9734012CEE22}"/>
            </c:ext>
          </c:extLst>
        </c:ser>
        <c:ser>
          <c:idx val="6"/>
          <c:order val="6"/>
          <c:tx>
            <c:strRef>
              <c:f>'Survival by health'!$AI$118:$AJ$118</c:f>
              <c:strCache>
                <c:ptCount val="2"/>
                <c:pt idx="0">
                  <c:v>4X</c:v>
                </c:pt>
                <c:pt idx="1">
                  <c:v>OK</c:v>
                </c:pt>
              </c:strCache>
            </c:strRef>
          </c:tx>
          <c:spPr>
            <a:ln>
              <a:solidFill>
                <a:schemeClr val="accent6"/>
              </a:solidFill>
              <a:prstDash val="lgDash"/>
            </a:ln>
          </c:spPr>
          <c:marker>
            <c:symbol val="none"/>
          </c:marker>
          <c:cat>
            <c:numRef>
              <c:f>'Survival by health'!$AK$111:$AQ$111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health'!$AK$118:$AQ$118</c:f>
              <c:numCache>
                <c:formatCode>General</c:formatCode>
                <c:ptCount val="7"/>
                <c:pt idx="0">
                  <c:v>1</c:v>
                </c:pt>
                <c:pt idx="1">
                  <c:v>0.83333333333333337</c:v>
                </c:pt>
                <c:pt idx="2">
                  <c:v>0.16666666666666666</c:v>
                </c:pt>
                <c:pt idx="3">
                  <c:v>8.3333333333333329E-2</c:v>
                </c:pt>
                <c:pt idx="4">
                  <c:v>8.3333333333333329E-2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31-4169-AA9C-9734012CEE22}"/>
            </c:ext>
          </c:extLst>
        </c:ser>
        <c:ser>
          <c:idx val="7"/>
          <c:order val="7"/>
          <c:tx>
            <c:strRef>
              <c:f>'Survival by health'!$AI$119:$AJ$119</c:f>
              <c:strCache>
                <c:ptCount val="2"/>
                <c:pt idx="0">
                  <c:v>4X</c:v>
                </c:pt>
                <c:pt idx="1">
                  <c:v>Poor</c:v>
                </c:pt>
              </c:strCache>
            </c:strRef>
          </c:tx>
          <c:spPr>
            <a:ln>
              <a:solidFill>
                <a:schemeClr val="accent3"/>
              </a:solidFill>
              <a:prstDash val="lgDash"/>
            </a:ln>
          </c:spPr>
          <c:marker>
            <c:symbol val="none"/>
          </c:marker>
          <c:cat>
            <c:numRef>
              <c:f>'Survival by health'!$AK$111:$AQ$111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'Survival by health'!$AK$119:$AQ$119</c:f>
              <c:numCache>
                <c:formatCode>General</c:formatCode>
                <c:ptCount val="7"/>
                <c:pt idx="0">
                  <c:v>1</c:v>
                </c:pt>
                <c:pt idx="1">
                  <c:v>0.5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31-4169-AA9C-9734012CE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001856"/>
        <c:axId val="77003392"/>
      </c:lineChart>
      <c:catAx>
        <c:axId val="7700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7003392"/>
        <c:crosses val="autoZero"/>
        <c:auto val="1"/>
        <c:lblAlgn val="ctr"/>
        <c:lblOffset val="100"/>
        <c:noMultiLvlLbl val="0"/>
      </c:catAx>
      <c:valAx>
        <c:axId val="77003392"/>
        <c:scaling>
          <c:orientation val="minMax"/>
          <c:max val="1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77001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Height </a:t>
            </a:r>
            <a:r>
              <a:rPr lang="en-US" baseline="0"/>
              <a:t> 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345584217121413"/>
          <c:y val="0.19480351414406533"/>
          <c:w val="0.78717904195352673"/>
          <c:h val="0.68921660834062359"/>
        </c:manualLayout>
      </c:layout>
      <c:lineChart>
        <c:grouping val="standard"/>
        <c:varyColors val="0"/>
        <c:ser>
          <c:idx val="0"/>
          <c:order val="0"/>
          <c:tx>
            <c:strRef>
              <c:f>'Height and Branches'!$A$3</c:f>
              <c:strCache>
                <c:ptCount val="1"/>
                <c:pt idx="0">
                  <c:v>2x</c:v>
                </c:pt>
              </c:strCache>
            </c:strRef>
          </c:tx>
          <c:marker>
            <c:symbol val="none"/>
          </c:marker>
          <c:cat>
            <c:numRef>
              <c:f>'Height and Branches'!$B$2:$E$2</c:f>
              <c:numCache>
                <c:formatCode>mmm\-yy</c:formatCode>
                <c:ptCount val="4"/>
                <c:pt idx="0">
                  <c:v>40544</c:v>
                </c:pt>
                <c:pt idx="1">
                  <c:v>40725</c:v>
                </c:pt>
                <c:pt idx="2">
                  <c:v>41091</c:v>
                </c:pt>
                <c:pt idx="3">
                  <c:v>41456</c:v>
                </c:pt>
              </c:numCache>
            </c:numRef>
          </c:cat>
          <c:val>
            <c:numRef>
              <c:f>'Height and Branches'!$B$3:$E$3</c:f>
              <c:numCache>
                <c:formatCode>General</c:formatCode>
                <c:ptCount val="4"/>
                <c:pt idx="0">
                  <c:v>6.6691542288557217</c:v>
                </c:pt>
                <c:pt idx="1">
                  <c:v>10.649253731343284</c:v>
                </c:pt>
                <c:pt idx="2">
                  <c:v>21.970779220779221</c:v>
                </c:pt>
                <c:pt idx="3">
                  <c:v>23.0306122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F-4BAC-A3FE-F78876DC33CC}"/>
            </c:ext>
          </c:extLst>
        </c:ser>
        <c:ser>
          <c:idx val="1"/>
          <c:order val="1"/>
          <c:tx>
            <c:strRef>
              <c:f>'Height and Branches'!$A$4</c:f>
              <c:strCache>
                <c:ptCount val="1"/>
                <c:pt idx="0">
                  <c:v>4x</c:v>
                </c:pt>
              </c:strCache>
            </c:strRef>
          </c:tx>
          <c:marker>
            <c:symbol val="none"/>
          </c:marker>
          <c:cat>
            <c:numRef>
              <c:f>'Height and Branches'!$B$2:$E$2</c:f>
              <c:numCache>
                <c:formatCode>mmm\-yy</c:formatCode>
                <c:ptCount val="4"/>
                <c:pt idx="0">
                  <c:v>40544</c:v>
                </c:pt>
                <c:pt idx="1">
                  <c:v>40725</c:v>
                </c:pt>
                <c:pt idx="2">
                  <c:v>41091</c:v>
                </c:pt>
                <c:pt idx="3">
                  <c:v>41456</c:v>
                </c:pt>
              </c:numCache>
            </c:numRef>
          </c:cat>
          <c:val>
            <c:numRef>
              <c:f>'Height and Branches'!$B$4:$E$4</c:f>
              <c:numCache>
                <c:formatCode>General</c:formatCode>
                <c:ptCount val="4"/>
                <c:pt idx="0">
                  <c:v>6.1736111111111107</c:v>
                </c:pt>
                <c:pt idx="1">
                  <c:v>11.413551401869158</c:v>
                </c:pt>
                <c:pt idx="2">
                  <c:v>21.602339181286549</c:v>
                </c:pt>
                <c:pt idx="3">
                  <c:v>24.695238100000001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0F-4BAC-A3FE-F78876DC3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12000"/>
        <c:axId val="77313536"/>
      </c:lineChart>
      <c:catAx>
        <c:axId val="7731200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crossAx val="77313536"/>
        <c:crosses val="autoZero"/>
        <c:auto val="0"/>
        <c:lblAlgn val="ctr"/>
        <c:lblOffset val="100"/>
        <c:noMultiLvlLbl val="0"/>
      </c:catAx>
      <c:valAx>
        <c:axId val="77313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>
            <c:manualLayout>
              <c:xMode val="edge"/>
              <c:yMode val="edge"/>
              <c:x val="2.8150423233532651E-4"/>
              <c:y val="0.3931767031145438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7312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8312658369620693"/>
          <c:y val="0.21483587830873369"/>
          <c:w val="0.17579507093230237"/>
          <c:h val="0.1998417906095071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Branches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3730546692816"/>
          <c:y val="0.19480351414406533"/>
          <c:w val="0.77038862707217703"/>
          <c:h val="0.68921660834062359"/>
        </c:manualLayout>
      </c:layout>
      <c:lineChart>
        <c:grouping val="standard"/>
        <c:varyColors val="0"/>
        <c:ser>
          <c:idx val="0"/>
          <c:order val="0"/>
          <c:tx>
            <c:strRef>
              <c:f>'Height and Branches'!$A$3</c:f>
              <c:strCache>
                <c:ptCount val="1"/>
                <c:pt idx="0">
                  <c:v>2x</c:v>
                </c:pt>
              </c:strCache>
            </c:strRef>
          </c:tx>
          <c:marker>
            <c:symbol val="none"/>
          </c:marker>
          <c:cat>
            <c:numRef>
              <c:f>'Height and Branches'!$H$2:$J$2</c:f>
              <c:numCache>
                <c:formatCode>mmm\-yy</c:formatCode>
                <c:ptCount val="3"/>
                <c:pt idx="0">
                  <c:v>40544</c:v>
                </c:pt>
                <c:pt idx="1">
                  <c:v>40725</c:v>
                </c:pt>
                <c:pt idx="2">
                  <c:v>41091</c:v>
                </c:pt>
              </c:numCache>
            </c:numRef>
          </c:cat>
          <c:val>
            <c:numRef>
              <c:f>'Height and Branches'!$H$3:$J$3</c:f>
              <c:numCache>
                <c:formatCode>General</c:formatCode>
                <c:ptCount val="3"/>
                <c:pt idx="0">
                  <c:v>3.5870646766169156</c:v>
                </c:pt>
                <c:pt idx="1">
                  <c:v>13.024875621890548</c:v>
                </c:pt>
                <c:pt idx="2">
                  <c:v>33.745098039215684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59-459A-907E-7739FD2FBA0C}"/>
            </c:ext>
          </c:extLst>
        </c:ser>
        <c:ser>
          <c:idx val="1"/>
          <c:order val="1"/>
          <c:tx>
            <c:strRef>
              <c:f>'Height and Branches'!$A$4</c:f>
              <c:strCache>
                <c:ptCount val="1"/>
                <c:pt idx="0">
                  <c:v>4x</c:v>
                </c:pt>
              </c:strCache>
            </c:strRef>
          </c:tx>
          <c:marker>
            <c:symbol val="none"/>
          </c:marker>
          <c:cat>
            <c:numRef>
              <c:f>'Height and Branches'!$H$2:$J$2</c:f>
              <c:numCache>
                <c:formatCode>mmm\-yy</c:formatCode>
                <c:ptCount val="3"/>
                <c:pt idx="0">
                  <c:v>40544</c:v>
                </c:pt>
                <c:pt idx="1">
                  <c:v>40725</c:v>
                </c:pt>
                <c:pt idx="2">
                  <c:v>41091</c:v>
                </c:pt>
              </c:numCache>
            </c:numRef>
          </c:cat>
          <c:val>
            <c:numRef>
              <c:f>'Height and Branches'!$H$4:$J$4</c:f>
              <c:numCache>
                <c:formatCode>General</c:formatCode>
                <c:ptCount val="3"/>
                <c:pt idx="0">
                  <c:v>3.3101851851851851</c:v>
                </c:pt>
                <c:pt idx="1">
                  <c:v>14.560747663551401</c:v>
                </c:pt>
                <c:pt idx="2">
                  <c:v>30.23391812865497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59-459A-907E-7739FD2FB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33888"/>
        <c:axId val="81735680"/>
      </c:lineChart>
      <c:catAx>
        <c:axId val="8173388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crossAx val="81735680"/>
        <c:crosses val="autoZero"/>
        <c:auto val="0"/>
        <c:lblAlgn val="ctr"/>
        <c:lblOffset val="100"/>
        <c:noMultiLvlLbl val="0"/>
      </c:catAx>
      <c:valAx>
        <c:axId val="81735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of Branches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81733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7769087414259091"/>
          <c:y val="0.21560436524381818"/>
          <c:w val="0.17503536964942656"/>
          <c:h val="0.19521216097987751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Height after herbivory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'Clipped data'!$F$2</c:f>
              <c:strCache>
                <c:ptCount val="1"/>
                <c:pt idx="0">
                  <c:v>Height (cm)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'Clipped data'!$G$3:$G$5</c:f>
                <c:numCache>
                  <c:formatCode>General</c:formatCode>
                  <c:ptCount val="3"/>
                  <c:pt idx="0">
                    <c:v>2.4</c:v>
                  </c:pt>
                  <c:pt idx="1">
                    <c:v>1.2</c:v>
                  </c:pt>
                  <c:pt idx="2">
                    <c:v>3.6</c:v>
                  </c:pt>
                </c:numCache>
              </c:numRef>
            </c:plus>
            <c:minus>
              <c:numRef>
                <c:f>'Clipped data'!$G$3:$G$5</c:f>
                <c:numCache>
                  <c:formatCode>General</c:formatCode>
                  <c:ptCount val="3"/>
                  <c:pt idx="0">
                    <c:v>2.4</c:v>
                  </c:pt>
                  <c:pt idx="1">
                    <c:v>1.2</c:v>
                  </c:pt>
                  <c:pt idx="2">
                    <c:v>3.6</c:v>
                  </c:pt>
                </c:numCache>
              </c:numRef>
            </c:minus>
          </c:errBars>
          <c:cat>
            <c:strRef>
              <c:f>'Clipped data'!$E$3:$E$5</c:f>
              <c:strCache>
                <c:ptCount val="3"/>
                <c:pt idx="0">
                  <c:v>No herbivory</c:v>
                </c:pt>
                <c:pt idx="1">
                  <c:v>Partial herbivory</c:v>
                </c:pt>
                <c:pt idx="2">
                  <c:v>Complete herbivory</c:v>
                </c:pt>
              </c:strCache>
            </c:strRef>
          </c:cat>
          <c:val>
            <c:numRef>
              <c:f>'Clipped data'!$F$3:$F$5</c:f>
              <c:numCache>
                <c:formatCode>General</c:formatCode>
                <c:ptCount val="3"/>
                <c:pt idx="0">
                  <c:v>22.1</c:v>
                </c:pt>
                <c:pt idx="1">
                  <c:v>12.9</c:v>
                </c:pt>
                <c:pt idx="2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BE-4CA9-8C3D-FC1ED5BB1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769216"/>
        <c:axId val="81770752"/>
      </c:barChart>
      <c:catAx>
        <c:axId val="817692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1770752"/>
        <c:crosses val="autoZero"/>
        <c:auto val="1"/>
        <c:lblAlgn val="ctr"/>
        <c:lblOffset val="100"/>
        <c:noMultiLvlLbl val="0"/>
      </c:catAx>
      <c:valAx>
        <c:axId val="81770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81769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Site 4 2X</a:t>
            </a:r>
          </a:p>
        </c:rich>
      </c:tx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'Summary2011-2017'!$N$2</c:f>
              <c:strCache>
                <c:ptCount val="1"/>
                <c:pt idx="0">
                  <c:v>Great 2X</c:v>
                </c:pt>
              </c:strCache>
            </c:strRef>
          </c:tx>
          <c:invertIfNegative val="0"/>
          <c:cat>
            <c:strRef>
              <c:f>'Summary2011-2017'!$M$3:$M$6</c:f>
              <c:strCache>
                <c:ptCount val="4"/>
                <c:pt idx="0">
                  <c:v>2014 July</c:v>
                </c:pt>
                <c:pt idx="1">
                  <c:v>2015 July</c:v>
                </c:pt>
                <c:pt idx="2">
                  <c:v>2016 July</c:v>
                </c:pt>
                <c:pt idx="3">
                  <c:v>2017 July</c:v>
                </c:pt>
              </c:strCache>
            </c:strRef>
          </c:cat>
          <c:val>
            <c:numRef>
              <c:f>'Summary2011-2017'!$N$3:$N$6</c:f>
              <c:numCache>
                <c:formatCode>General</c:formatCode>
                <c:ptCount val="4"/>
                <c:pt idx="0">
                  <c:v>0.03</c:v>
                </c:pt>
                <c:pt idx="1">
                  <c:v>0.19</c:v>
                </c:pt>
                <c:pt idx="2">
                  <c:v>0.22</c:v>
                </c:pt>
                <c:pt idx="3">
                  <c:v>0.28999999999999998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7-48C8-8DF2-581EAB508073}"/>
            </c:ext>
          </c:extLst>
        </c:ser>
        <c:ser>
          <c:idx val="1"/>
          <c:order val="1"/>
          <c:tx>
            <c:strRef>
              <c:f>'Summary2011-2017'!$O$2</c:f>
              <c:strCache>
                <c:ptCount val="1"/>
                <c:pt idx="0">
                  <c:v>Good 2X</c:v>
                </c:pt>
              </c:strCache>
            </c:strRef>
          </c:tx>
          <c:invertIfNegative val="0"/>
          <c:val>
            <c:numRef>
              <c:f>'Summary2011-2017'!$O$3:$O$6</c:f>
              <c:numCache>
                <c:formatCode>General</c:formatCode>
                <c:ptCount val="4"/>
                <c:pt idx="0">
                  <c:v>0.11</c:v>
                </c:pt>
                <c:pt idx="1">
                  <c:v>0.15</c:v>
                </c:pt>
                <c:pt idx="2">
                  <c:v>0.19</c:v>
                </c:pt>
                <c:pt idx="3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77-48C8-8DF2-581EAB508073}"/>
            </c:ext>
          </c:extLst>
        </c:ser>
        <c:ser>
          <c:idx val="2"/>
          <c:order val="2"/>
          <c:tx>
            <c:strRef>
              <c:f>'Summary2011-2017'!$P$2</c:f>
              <c:strCache>
                <c:ptCount val="1"/>
                <c:pt idx="0">
                  <c:v>OK 2X</c:v>
                </c:pt>
              </c:strCache>
            </c:strRef>
          </c:tx>
          <c:invertIfNegative val="0"/>
          <c:val>
            <c:numRef>
              <c:f>'Summary2011-2017'!$P$3:$P$6</c:f>
              <c:numCache>
                <c:formatCode>General</c:formatCode>
                <c:ptCount val="4"/>
                <c:pt idx="0">
                  <c:v>0.25</c:v>
                </c:pt>
                <c:pt idx="1">
                  <c:v>0.15</c:v>
                </c:pt>
                <c:pt idx="2">
                  <c:v>0.13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77-48C8-8DF2-581EAB508073}"/>
            </c:ext>
          </c:extLst>
        </c:ser>
        <c:ser>
          <c:idx val="3"/>
          <c:order val="3"/>
          <c:tx>
            <c:strRef>
              <c:f>'Summary2011-2017'!$Q$2</c:f>
              <c:strCache>
                <c:ptCount val="1"/>
                <c:pt idx="0">
                  <c:v>Poor 2X</c:v>
                </c:pt>
              </c:strCache>
            </c:strRef>
          </c:tx>
          <c:invertIfNegative val="0"/>
          <c:val>
            <c:numRef>
              <c:f>'Summary2011-2017'!$Q$3:$Q$6</c:f>
              <c:numCache>
                <c:formatCode>General</c:formatCode>
                <c:ptCount val="4"/>
                <c:pt idx="0">
                  <c:v>0.19</c:v>
                </c:pt>
                <c:pt idx="1">
                  <c:v>0.17</c:v>
                </c:pt>
                <c:pt idx="2">
                  <c:v>0</c:v>
                </c:pt>
                <c:pt idx="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77-48C8-8DF2-581EAB508073}"/>
            </c:ext>
          </c:extLst>
        </c:ser>
        <c:ser>
          <c:idx val="4"/>
          <c:order val="4"/>
          <c:tx>
            <c:strRef>
              <c:f>'Summary2011-2017'!$R$2</c:f>
              <c:strCache>
                <c:ptCount val="1"/>
                <c:pt idx="0">
                  <c:v>Dead 2X</c:v>
                </c:pt>
              </c:strCache>
            </c:strRef>
          </c:tx>
          <c:invertIfNegative val="0"/>
          <c:val>
            <c:numRef>
              <c:f>'Summary2011-2017'!$R$3:$R$6</c:f>
              <c:numCache>
                <c:formatCode>General</c:formatCode>
                <c:ptCount val="4"/>
                <c:pt idx="0">
                  <c:v>0.16</c:v>
                </c:pt>
                <c:pt idx="1">
                  <c:v>0</c:v>
                </c:pt>
                <c:pt idx="2">
                  <c:v>0.05</c:v>
                </c:pt>
                <c:pt idx="3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77-48C8-8DF2-581EAB508073}"/>
            </c:ext>
          </c:extLst>
        </c:ser>
        <c:ser>
          <c:idx val="5"/>
          <c:order val="5"/>
          <c:tx>
            <c:strRef>
              <c:f>'Summary2011-2017'!$S$2</c:f>
              <c:strCache>
                <c:ptCount val="1"/>
                <c:pt idx="0">
                  <c:v>Gone 2X</c:v>
                </c:pt>
              </c:strCache>
            </c:strRef>
          </c:tx>
          <c:invertIfNegative val="0"/>
          <c:val>
            <c:numRef>
              <c:f>'Summary2011-2017'!$S$3:$S$6</c:f>
              <c:numCache>
                <c:formatCode>General</c:formatCode>
                <c:ptCount val="4"/>
                <c:pt idx="0">
                  <c:v>0.26</c:v>
                </c:pt>
                <c:pt idx="1">
                  <c:v>0.34</c:v>
                </c:pt>
                <c:pt idx="2">
                  <c:v>0.41</c:v>
                </c:pt>
                <c:pt idx="3">
                  <c:v>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77-48C8-8DF2-581EAB508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397312"/>
        <c:axId val="88398848"/>
      </c:barChart>
      <c:catAx>
        <c:axId val="88397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398848"/>
        <c:crosses val="autoZero"/>
        <c:auto val="1"/>
        <c:lblAlgn val="ctr"/>
        <c:lblOffset val="100"/>
        <c:noMultiLvlLbl val="0"/>
      </c:catAx>
      <c:valAx>
        <c:axId val="883988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8397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Site 4 4X</a:t>
            </a:r>
          </a:p>
        </c:rich>
      </c:tx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'Summary2011-2017'!$N$7</c:f>
              <c:strCache>
                <c:ptCount val="1"/>
                <c:pt idx="0">
                  <c:v>Great 4X</c:v>
                </c:pt>
              </c:strCache>
            </c:strRef>
          </c:tx>
          <c:invertIfNegative val="0"/>
          <c:cat>
            <c:strRef>
              <c:f>'Summary2011-2017'!$M$8:$M$11</c:f>
              <c:strCache>
                <c:ptCount val="4"/>
                <c:pt idx="0">
                  <c:v>2014 July</c:v>
                </c:pt>
                <c:pt idx="1">
                  <c:v>2015 July</c:v>
                </c:pt>
                <c:pt idx="2">
                  <c:v>2016 July</c:v>
                </c:pt>
                <c:pt idx="3">
                  <c:v>2017 July</c:v>
                </c:pt>
              </c:strCache>
            </c:strRef>
          </c:cat>
          <c:val>
            <c:numRef>
              <c:f>'Summary2011-2017'!$N$8:$N$11</c:f>
              <c:numCache>
                <c:formatCode>General</c:formatCode>
                <c:ptCount val="4"/>
                <c:pt idx="0">
                  <c:v>0.04</c:v>
                </c:pt>
                <c:pt idx="1">
                  <c:v>0.13</c:v>
                </c:pt>
                <c:pt idx="2">
                  <c:v>0.22</c:v>
                </c:pt>
                <c:pt idx="3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A5-46D9-AF88-0FD65981371D}"/>
            </c:ext>
          </c:extLst>
        </c:ser>
        <c:ser>
          <c:idx val="1"/>
          <c:order val="1"/>
          <c:tx>
            <c:strRef>
              <c:f>'Summary2011-2017'!$O$7</c:f>
              <c:strCache>
                <c:ptCount val="1"/>
                <c:pt idx="0">
                  <c:v>Good4X</c:v>
                </c:pt>
              </c:strCache>
            </c:strRef>
          </c:tx>
          <c:invertIfNegative val="0"/>
          <c:cat>
            <c:strRef>
              <c:f>'Summary2011-2017'!$M$8:$M$11</c:f>
              <c:strCache>
                <c:ptCount val="4"/>
                <c:pt idx="0">
                  <c:v>2014 July</c:v>
                </c:pt>
                <c:pt idx="1">
                  <c:v>2015 July</c:v>
                </c:pt>
                <c:pt idx="2">
                  <c:v>2016 July</c:v>
                </c:pt>
                <c:pt idx="3">
                  <c:v>2017 July</c:v>
                </c:pt>
              </c:strCache>
            </c:strRef>
          </c:cat>
          <c:val>
            <c:numRef>
              <c:f>'Summary2011-2017'!$O$8:$O$11</c:f>
              <c:numCache>
                <c:formatCode>General</c:formatCode>
                <c:ptCount val="4"/>
                <c:pt idx="0">
                  <c:v>0.22</c:v>
                </c:pt>
                <c:pt idx="1">
                  <c:v>0.27</c:v>
                </c:pt>
                <c:pt idx="2">
                  <c:v>0.11</c:v>
                </c:pt>
                <c:pt idx="3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A5-46D9-AF88-0FD65981371D}"/>
            </c:ext>
          </c:extLst>
        </c:ser>
        <c:ser>
          <c:idx val="2"/>
          <c:order val="2"/>
          <c:tx>
            <c:strRef>
              <c:f>'Summary2011-2017'!$P$7</c:f>
              <c:strCache>
                <c:ptCount val="1"/>
                <c:pt idx="0">
                  <c:v>OK 4X</c:v>
                </c:pt>
              </c:strCache>
            </c:strRef>
          </c:tx>
          <c:invertIfNegative val="0"/>
          <c:cat>
            <c:strRef>
              <c:f>'Summary2011-2017'!$M$8:$M$11</c:f>
              <c:strCache>
                <c:ptCount val="4"/>
                <c:pt idx="0">
                  <c:v>2014 July</c:v>
                </c:pt>
                <c:pt idx="1">
                  <c:v>2015 July</c:v>
                </c:pt>
                <c:pt idx="2">
                  <c:v>2016 July</c:v>
                </c:pt>
                <c:pt idx="3">
                  <c:v>2017 July</c:v>
                </c:pt>
              </c:strCache>
            </c:strRef>
          </c:cat>
          <c:val>
            <c:numRef>
              <c:f>'Summary2011-2017'!$P$8:$P$11</c:f>
              <c:numCache>
                <c:formatCode>General</c:formatCode>
                <c:ptCount val="4"/>
                <c:pt idx="0">
                  <c:v>0.18</c:v>
                </c:pt>
                <c:pt idx="1">
                  <c:v>0.1</c:v>
                </c:pt>
                <c:pt idx="2">
                  <c:v>0.17</c:v>
                </c:pt>
                <c:pt idx="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A5-46D9-AF88-0FD65981371D}"/>
            </c:ext>
          </c:extLst>
        </c:ser>
        <c:ser>
          <c:idx val="3"/>
          <c:order val="3"/>
          <c:tx>
            <c:strRef>
              <c:f>'Summary2011-2017'!$Q$7</c:f>
              <c:strCache>
                <c:ptCount val="1"/>
                <c:pt idx="0">
                  <c:v>Poor 4X</c:v>
                </c:pt>
              </c:strCache>
            </c:strRef>
          </c:tx>
          <c:invertIfNegative val="0"/>
          <c:cat>
            <c:strRef>
              <c:f>'Summary2011-2017'!$M$8:$M$11</c:f>
              <c:strCache>
                <c:ptCount val="4"/>
                <c:pt idx="0">
                  <c:v>2014 July</c:v>
                </c:pt>
                <c:pt idx="1">
                  <c:v>2015 July</c:v>
                </c:pt>
                <c:pt idx="2">
                  <c:v>2016 July</c:v>
                </c:pt>
                <c:pt idx="3">
                  <c:v>2017 July</c:v>
                </c:pt>
              </c:strCache>
            </c:strRef>
          </c:cat>
          <c:val>
            <c:numRef>
              <c:f>'Summary2011-2017'!$Q$8:$Q$11</c:f>
              <c:numCache>
                <c:formatCode>General</c:formatCode>
                <c:ptCount val="4"/>
                <c:pt idx="0">
                  <c:v>0.12</c:v>
                </c:pt>
                <c:pt idx="1">
                  <c:v>0.17</c:v>
                </c:pt>
                <c:pt idx="2">
                  <c:v>0.08</c:v>
                </c:pt>
                <c:pt idx="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A5-46D9-AF88-0FD65981371D}"/>
            </c:ext>
          </c:extLst>
        </c:ser>
        <c:ser>
          <c:idx val="4"/>
          <c:order val="4"/>
          <c:tx>
            <c:strRef>
              <c:f>'Summary2011-2017'!$R$7</c:f>
              <c:strCache>
                <c:ptCount val="1"/>
                <c:pt idx="0">
                  <c:v>Dead 4X</c:v>
                </c:pt>
              </c:strCache>
            </c:strRef>
          </c:tx>
          <c:invertIfNegative val="0"/>
          <c:cat>
            <c:strRef>
              <c:f>'Summary2011-2017'!$M$8:$M$11</c:f>
              <c:strCache>
                <c:ptCount val="4"/>
                <c:pt idx="0">
                  <c:v>2014 July</c:v>
                </c:pt>
                <c:pt idx="1">
                  <c:v>2015 July</c:v>
                </c:pt>
                <c:pt idx="2">
                  <c:v>2016 July</c:v>
                </c:pt>
                <c:pt idx="3">
                  <c:v>2017 July</c:v>
                </c:pt>
              </c:strCache>
            </c:strRef>
          </c:cat>
          <c:val>
            <c:numRef>
              <c:f>'Summary2011-2017'!$R$8:$R$11</c:f>
              <c:numCache>
                <c:formatCode>General</c:formatCode>
                <c:ptCount val="4"/>
                <c:pt idx="0">
                  <c:v>0.1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A5-46D9-AF88-0FD65981371D}"/>
            </c:ext>
          </c:extLst>
        </c:ser>
        <c:ser>
          <c:idx val="5"/>
          <c:order val="5"/>
          <c:tx>
            <c:strRef>
              <c:f>'Summary2011-2017'!$S$7</c:f>
              <c:strCache>
                <c:ptCount val="1"/>
                <c:pt idx="0">
                  <c:v>Gone 4X</c:v>
                </c:pt>
              </c:strCache>
            </c:strRef>
          </c:tx>
          <c:invertIfNegative val="0"/>
          <c:cat>
            <c:strRef>
              <c:f>'Summary2011-2017'!$M$8:$M$11</c:f>
              <c:strCache>
                <c:ptCount val="4"/>
                <c:pt idx="0">
                  <c:v>2014 July</c:v>
                </c:pt>
                <c:pt idx="1">
                  <c:v>2015 July</c:v>
                </c:pt>
                <c:pt idx="2">
                  <c:v>2016 July</c:v>
                </c:pt>
                <c:pt idx="3">
                  <c:v>2017 July</c:v>
                </c:pt>
              </c:strCache>
            </c:strRef>
          </c:cat>
          <c:val>
            <c:numRef>
              <c:f>'Summary2011-2017'!$S$8:$S$11</c:f>
              <c:numCache>
                <c:formatCode>General</c:formatCode>
                <c:ptCount val="4"/>
                <c:pt idx="0">
                  <c:v>0.34</c:v>
                </c:pt>
                <c:pt idx="1">
                  <c:v>0.33</c:v>
                </c:pt>
                <c:pt idx="2">
                  <c:v>0.41</c:v>
                </c:pt>
                <c:pt idx="3">
                  <c:v>0.47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A5-46D9-AF88-0FD659813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514944"/>
        <c:axId val="92520832"/>
      </c:barChart>
      <c:catAx>
        <c:axId val="92514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520832"/>
        <c:crosses val="autoZero"/>
        <c:auto val="1"/>
        <c:lblAlgn val="ctr"/>
        <c:lblOffset val="100"/>
        <c:noMultiLvlLbl val="0"/>
      </c:catAx>
      <c:valAx>
        <c:axId val="925208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2514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Site 5 2X</a:t>
            </a:r>
          </a:p>
        </c:rich>
      </c:tx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'Summary2011-2017'!$N$14</c:f>
              <c:strCache>
                <c:ptCount val="1"/>
                <c:pt idx="0">
                  <c:v>Great 2X</c:v>
                </c:pt>
              </c:strCache>
            </c:strRef>
          </c:tx>
          <c:invertIfNegative val="0"/>
          <c:cat>
            <c:strRef>
              <c:f>'Summary2011-2017'!$M$3:$M$6</c:f>
              <c:strCache>
                <c:ptCount val="4"/>
                <c:pt idx="0">
                  <c:v>2014 July</c:v>
                </c:pt>
                <c:pt idx="1">
                  <c:v>2015 July</c:v>
                </c:pt>
                <c:pt idx="2">
                  <c:v>2016 July</c:v>
                </c:pt>
                <c:pt idx="3">
                  <c:v>2017 July</c:v>
                </c:pt>
              </c:strCache>
            </c:strRef>
          </c:cat>
          <c:val>
            <c:numRef>
              <c:f>'Summary2011-2017'!$N$15:$N$18</c:f>
              <c:numCache>
                <c:formatCode>0.00</c:formatCode>
                <c:ptCount val="4"/>
                <c:pt idx="0">
                  <c:v>2.9702970297029702E-2</c:v>
                </c:pt>
                <c:pt idx="1">
                  <c:v>5.9405940594059403E-2</c:v>
                </c:pt>
                <c:pt idx="2">
                  <c:v>0.10891089108910891</c:v>
                </c:pt>
                <c:pt idx="3">
                  <c:v>9.9009900990099011E-3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A-4002-94EE-0F00B969C734}"/>
            </c:ext>
          </c:extLst>
        </c:ser>
        <c:ser>
          <c:idx val="1"/>
          <c:order val="1"/>
          <c:tx>
            <c:strRef>
              <c:f>'Summary2011-2017'!$O$14</c:f>
              <c:strCache>
                <c:ptCount val="1"/>
                <c:pt idx="0">
                  <c:v>Good 2X</c:v>
                </c:pt>
              </c:strCache>
            </c:strRef>
          </c:tx>
          <c:invertIfNegative val="0"/>
          <c:val>
            <c:numRef>
              <c:f>'Summary2011-2017'!$O$15:$O$18</c:f>
              <c:numCache>
                <c:formatCode>0.00</c:formatCode>
                <c:ptCount val="4"/>
                <c:pt idx="0">
                  <c:v>0.10891089108910891</c:v>
                </c:pt>
                <c:pt idx="1">
                  <c:v>0.15841584158415842</c:v>
                </c:pt>
                <c:pt idx="2">
                  <c:v>6.9306930693069313E-2</c:v>
                </c:pt>
                <c:pt idx="3">
                  <c:v>0.17821782178217821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8A-4002-94EE-0F00B969C734}"/>
            </c:ext>
          </c:extLst>
        </c:ser>
        <c:ser>
          <c:idx val="2"/>
          <c:order val="2"/>
          <c:tx>
            <c:strRef>
              <c:f>'Summary2011-2017'!$P$14</c:f>
              <c:strCache>
                <c:ptCount val="1"/>
                <c:pt idx="0">
                  <c:v>OK 2X</c:v>
                </c:pt>
              </c:strCache>
            </c:strRef>
          </c:tx>
          <c:invertIfNegative val="0"/>
          <c:val>
            <c:numRef>
              <c:f>'Summary2011-2017'!$P$15:$P$18</c:f>
              <c:numCache>
                <c:formatCode>0.00</c:formatCode>
                <c:ptCount val="4"/>
                <c:pt idx="0">
                  <c:v>6.9306930693069313E-2</c:v>
                </c:pt>
                <c:pt idx="1">
                  <c:v>3.9603960396039604E-2</c:v>
                </c:pt>
                <c:pt idx="2">
                  <c:v>6.9306930693069313E-2</c:v>
                </c:pt>
                <c:pt idx="3">
                  <c:v>4.9504950495049507E-2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8A-4002-94EE-0F00B969C734}"/>
            </c:ext>
          </c:extLst>
        </c:ser>
        <c:ser>
          <c:idx val="3"/>
          <c:order val="3"/>
          <c:tx>
            <c:strRef>
              <c:f>'Summary2011-2017'!$Q$14</c:f>
              <c:strCache>
                <c:ptCount val="1"/>
                <c:pt idx="0">
                  <c:v>Poor 2X</c:v>
                </c:pt>
              </c:strCache>
            </c:strRef>
          </c:tx>
          <c:invertIfNegative val="0"/>
          <c:val>
            <c:numRef>
              <c:f>'Summary2011-2017'!$Q$15:$Q$18</c:f>
              <c:numCache>
                <c:formatCode>0.00</c:formatCode>
                <c:ptCount val="4"/>
                <c:pt idx="0">
                  <c:v>6.9306930693069313E-2</c:v>
                </c:pt>
                <c:pt idx="1">
                  <c:v>6.9306930693069313E-2</c:v>
                </c:pt>
                <c:pt idx="2">
                  <c:v>9.9009900990099011E-3</c:v>
                </c:pt>
                <c:pt idx="3">
                  <c:v>9.9009900990099011E-3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8A-4002-94EE-0F00B969C734}"/>
            </c:ext>
          </c:extLst>
        </c:ser>
        <c:ser>
          <c:idx val="4"/>
          <c:order val="4"/>
          <c:tx>
            <c:strRef>
              <c:f>'Summary2011-2017'!$R$14</c:f>
              <c:strCache>
                <c:ptCount val="1"/>
                <c:pt idx="0">
                  <c:v>Dead 2X</c:v>
                </c:pt>
              </c:strCache>
            </c:strRef>
          </c:tx>
          <c:invertIfNegative val="0"/>
          <c:val>
            <c:numRef>
              <c:f>'Summary2011-2017'!$R$15:$R$18</c:f>
              <c:numCache>
                <c:formatCode>General</c:formatCode>
                <c:ptCount val="4"/>
                <c:pt idx="0" formatCode="0.00">
                  <c:v>0.43564356435643564</c:v>
                </c:pt>
                <c:pt idx="1">
                  <c:v>0</c:v>
                </c:pt>
                <c:pt idx="2" formatCode="0.00">
                  <c:v>3.9603960396039604E-2</c:v>
                </c:pt>
                <c:pt idx="3" formatCode="0.00">
                  <c:v>2.9702970297029702E-2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8A-4002-94EE-0F00B969C734}"/>
            </c:ext>
          </c:extLst>
        </c:ser>
        <c:ser>
          <c:idx val="5"/>
          <c:order val="5"/>
          <c:tx>
            <c:strRef>
              <c:f>'Summary2011-2017'!$S$14</c:f>
              <c:strCache>
                <c:ptCount val="1"/>
                <c:pt idx="0">
                  <c:v>Gone 2X</c:v>
                </c:pt>
              </c:strCache>
            </c:strRef>
          </c:tx>
          <c:invertIfNegative val="0"/>
          <c:val>
            <c:numRef>
              <c:f>'Summary2011-2017'!$S$15:$S$18</c:f>
              <c:numCache>
                <c:formatCode>0.00</c:formatCode>
                <c:ptCount val="4"/>
                <c:pt idx="0">
                  <c:v>0.28712871287128711</c:v>
                </c:pt>
                <c:pt idx="1">
                  <c:v>0.67326732673267331</c:v>
                </c:pt>
                <c:pt idx="2">
                  <c:v>0.70297029702970293</c:v>
                </c:pt>
                <c:pt idx="3">
                  <c:v>0.72277227722772275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8A-4002-94EE-0F00B969C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643328"/>
        <c:axId val="92644864"/>
      </c:barChart>
      <c:catAx>
        <c:axId val="92643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644864"/>
        <c:crosses val="autoZero"/>
        <c:auto val="1"/>
        <c:lblAlgn val="ctr"/>
        <c:lblOffset val="100"/>
        <c:noMultiLvlLbl val="0"/>
      </c:catAx>
      <c:valAx>
        <c:axId val="926448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2643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Site 5 4X</a:t>
            </a:r>
          </a:p>
        </c:rich>
      </c:tx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'Summary2011-2017'!$N$19</c:f>
              <c:strCache>
                <c:ptCount val="1"/>
                <c:pt idx="0">
                  <c:v>Great 4X</c:v>
                </c:pt>
              </c:strCache>
            </c:strRef>
          </c:tx>
          <c:invertIfNegative val="0"/>
          <c:cat>
            <c:strRef>
              <c:f>'Summary2011-2017'!$M$8:$M$11</c:f>
              <c:strCache>
                <c:ptCount val="4"/>
                <c:pt idx="0">
                  <c:v>2014 July</c:v>
                </c:pt>
                <c:pt idx="1">
                  <c:v>2015 July</c:v>
                </c:pt>
                <c:pt idx="2">
                  <c:v>2016 July</c:v>
                </c:pt>
                <c:pt idx="3">
                  <c:v>2017 July</c:v>
                </c:pt>
              </c:strCache>
            </c:strRef>
          </c:cat>
          <c:val>
            <c:numRef>
              <c:f>'Summary2011-2017'!$N$20:$N$23</c:f>
              <c:numCache>
                <c:formatCode>General</c:formatCode>
                <c:ptCount val="4"/>
                <c:pt idx="0">
                  <c:v>0.01</c:v>
                </c:pt>
                <c:pt idx="1">
                  <c:v>0.03</c:v>
                </c:pt>
                <c:pt idx="2">
                  <c:v>0.09</c:v>
                </c:pt>
                <c:pt idx="3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B9-4BB0-9472-0664A41C3392}"/>
            </c:ext>
          </c:extLst>
        </c:ser>
        <c:ser>
          <c:idx val="1"/>
          <c:order val="1"/>
          <c:tx>
            <c:strRef>
              <c:f>'Summary2011-2017'!$O$19</c:f>
              <c:strCache>
                <c:ptCount val="1"/>
                <c:pt idx="0">
                  <c:v>Good4X</c:v>
                </c:pt>
              </c:strCache>
            </c:strRef>
          </c:tx>
          <c:invertIfNegative val="0"/>
          <c:cat>
            <c:strRef>
              <c:f>'Summary2011-2017'!$M$8:$M$11</c:f>
              <c:strCache>
                <c:ptCount val="4"/>
                <c:pt idx="0">
                  <c:v>2014 July</c:v>
                </c:pt>
                <c:pt idx="1">
                  <c:v>2015 July</c:v>
                </c:pt>
                <c:pt idx="2">
                  <c:v>2016 July</c:v>
                </c:pt>
                <c:pt idx="3">
                  <c:v>2017 July</c:v>
                </c:pt>
              </c:strCache>
            </c:strRef>
          </c:cat>
          <c:val>
            <c:numRef>
              <c:f>'Summary2011-2017'!$O$20:$O$23</c:f>
              <c:numCache>
                <c:formatCode>General</c:formatCode>
                <c:ptCount val="4"/>
                <c:pt idx="0">
                  <c:v>0.13</c:v>
                </c:pt>
                <c:pt idx="1">
                  <c:v>0.15</c:v>
                </c:pt>
                <c:pt idx="2">
                  <c:v>0.1</c:v>
                </c:pt>
                <c:pt idx="3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B9-4BB0-9472-0664A41C3392}"/>
            </c:ext>
          </c:extLst>
        </c:ser>
        <c:ser>
          <c:idx val="2"/>
          <c:order val="2"/>
          <c:tx>
            <c:strRef>
              <c:f>'Summary2011-2017'!$P$19</c:f>
              <c:strCache>
                <c:ptCount val="1"/>
                <c:pt idx="0">
                  <c:v>OK 4X</c:v>
                </c:pt>
              </c:strCache>
            </c:strRef>
          </c:tx>
          <c:invertIfNegative val="0"/>
          <c:cat>
            <c:strRef>
              <c:f>'Summary2011-2017'!$M$8:$M$11</c:f>
              <c:strCache>
                <c:ptCount val="4"/>
                <c:pt idx="0">
                  <c:v>2014 July</c:v>
                </c:pt>
                <c:pt idx="1">
                  <c:v>2015 July</c:v>
                </c:pt>
                <c:pt idx="2">
                  <c:v>2016 July</c:v>
                </c:pt>
                <c:pt idx="3">
                  <c:v>2017 July</c:v>
                </c:pt>
              </c:strCache>
            </c:strRef>
          </c:cat>
          <c:val>
            <c:numRef>
              <c:f>'Summary2011-2017'!$P$20:$P$23</c:f>
              <c:numCache>
                <c:formatCode>General</c:formatCode>
                <c:ptCount val="4"/>
                <c:pt idx="0">
                  <c:v>0.1</c:v>
                </c:pt>
                <c:pt idx="1">
                  <c:v>0.05</c:v>
                </c:pt>
                <c:pt idx="2">
                  <c:v>0.04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B9-4BB0-9472-0664A41C3392}"/>
            </c:ext>
          </c:extLst>
        </c:ser>
        <c:ser>
          <c:idx val="3"/>
          <c:order val="3"/>
          <c:tx>
            <c:strRef>
              <c:f>'Summary2011-2017'!$Q$19</c:f>
              <c:strCache>
                <c:ptCount val="1"/>
                <c:pt idx="0">
                  <c:v>Poor 4X</c:v>
                </c:pt>
              </c:strCache>
            </c:strRef>
          </c:tx>
          <c:invertIfNegative val="0"/>
          <c:cat>
            <c:strRef>
              <c:f>'Summary2011-2017'!$M$8:$M$11</c:f>
              <c:strCache>
                <c:ptCount val="4"/>
                <c:pt idx="0">
                  <c:v>2014 July</c:v>
                </c:pt>
                <c:pt idx="1">
                  <c:v>2015 July</c:v>
                </c:pt>
                <c:pt idx="2">
                  <c:v>2016 July</c:v>
                </c:pt>
                <c:pt idx="3">
                  <c:v>2017 July</c:v>
                </c:pt>
              </c:strCache>
            </c:strRef>
          </c:cat>
          <c:val>
            <c:numRef>
              <c:f>'Summary2011-2017'!$Q$20:$Q$23</c:f>
              <c:numCache>
                <c:formatCode>General</c:formatCode>
                <c:ptCount val="4"/>
                <c:pt idx="0">
                  <c:v>0.08</c:v>
                </c:pt>
                <c:pt idx="1">
                  <c:v>0.11</c:v>
                </c:pt>
                <c:pt idx="2">
                  <c:v>0.04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B9-4BB0-9472-0664A41C3392}"/>
            </c:ext>
          </c:extLst>
        </c:ser>
        <c:ser>
          <c:idx val="4"/>
          <c:order val="4"/>
          <c:tx>
            <c:strRef>
              <c:f>'Summary2011-2017'!$R$19</c:f>
              <c:strCache>
                <c:ptCount val="1"/>
                <c:pt idx="0">
                  <c:v>Dead 4X</c:v>
                </c:pt>
              </c:strCache>
            </c:strRef>
          </c:tx>
          <c:invertIfNegative val="0"/>
          <c:cat>
            <c:strRef>
              <c:f>'Summary2011-2017'!$M$8:$M$11</c:f>
              <c:strCache>
                <c:ptCount val="4"/>
                <c:pt idx="0">
                  <c:v>2014 July</c:v>
                </c:pt>
                <c:pt idx="1">
                  <c:v>2015 July</c:v>
                </c:pt>
                <c:pt idx="2">
                  <c:v>2016 July</c:v>
                </c:pt>
                <c:pt idx="3">
                  <c:v>2017 July</c:v>
                </c:pt>
              </c:strCache>
            </c:strRef>
          </c:cat>
          <c:val>
            <c:numRef>
              <c:f>'Summary2011-2017'!$R$20:$R$23</c:f>
              <c:numCache>
                <c:formatCode>General</c:formatCode>
                <c:ptCount val="4"/>
                <c:pt idx="0">
                  <c:v>0.44</c:v>
                </c:pt>
                <c:pt idx="1">
                  <c:v>0</c:v>
                </c:pt>
                <c:pt idx="2">
                  <c:v>0.06</c:v>
                </c:pt>
                <c:pt idx="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B9-4BB0-9472-0664A41C3392}"/>
            </c:ext>
          </c:extLst>
        </c:ser>
        <c:ser>
          <c:idx val="5"/>
          <c:order val="5"/>
          <c:tx>
            <c:strRef>
              <c:f>'Summary2011-2017'!$S$19</c:f>
              <c:strCache>
                <c:ptCount val="1"/>
                <c:pt idx="0">
                  <c:v>Gone 4X</c:v>
                </c:pt>
              </c:strCache>
            </c:strRef>
          </c:tx>
          <c:invertIfNegative val="0"/>
          <c:cat>
            <c:strRef>
              <c:f>'Summary2011-2017'!$M$8:$M$11</c:f>
              <c:strCache>
                <c:ptCount val="4"/>
                <c:pt idx="0">
                  <c:v>2014 July</c:v>
                </c:pt>
                <c:pt idx="1">
                  <c:v>2015 July</c:v>
                </c:pt>
                <c:pt idx="2">
                  <c:v>2016 July</c:v>
                </c:pt>
                <c:pt idx="3">
                  <c:v>2017 July</c:v>
                </c:pt>
              </c:strCache>
            </c:strRef>
          </c:cat>
          <c:val>
            <c:numRef>
              <c:f>'Summary2011-2017'!$S$20:$S$23</c:f>
              <c:numCache>
                <c:formatCode>General</c:formatCode>
                <c:ptCount val="4"/>
                <c:pt idx="0">
                  <c:v>0.24</c:v>
                </c:pt>
                <c:pt idx="1">
                  <c:v>0.66</c:v>
                </c:pt>
                <c:pt idx="2">
                  <c:v>0.67</c:v>
                </c:pt>
                <c:pt idx="3">
                  <c:v>0.67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B9-4BB0-9472-0664A41C3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759168"/>
        <c:axId val="92760704"/>
      </c:barChart>
      <c:catAx>
        <c:axId val="92759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760704"/>
        <c:crosses val="autoZero"/>
        <c:auto val="1"/>
        <c:lblAlgn val="ctr"/>
        <c:lblOffset val="100"/>
        <c:noMultiLvlLbl val="0"/>
      </c:catAx>
      <c:valAx>
        <c:axId val="9276070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2759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Phase I Tecate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'Summary2011-2017'!$AA$3</c:f>
              <c:strCache>
                <c:ptCount val="1"/>
                <c:pt idx="0">
                  <c:v>2x</c:v>
                </c:pt>
              </c:strCache>
            </c:strRef>
          </c:tx>
          <c:cat>
            <c:numRef>
              <c:f>'Summary2011-2017'!$AB$2:$AH$2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'Summary2011-2017'!$AB$3:$AH$3</c:f>
              <c:numCache>
                <c:formatCode>General</c:formatCode>
                <c:ptCount val="7"/>
                <c:pt idx="0">
                  <c:v>177</c:v>
                </c:pt>
                <c:pt idx="1">
                  <c:v>154</c:v>
                </c:pt>
                <c:pt idx="2">
                  <c:v>99</c:v>
                </c:pt>
                <c:pt idx="3">
                  <c:v>86</c:v>
                </c:pt>
                <c:pt idx="4">
                  <c:v>86</c:v>
                </c:pt>
                <c:pt idx="5">
                  <c:v>80</c:v>
                </c:pt>
                <c:pt idx="6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F-4A66-907B-CC8A54548328}"/>
            </c:ext>
          </c:extLst>
        </c:ser>
        <c:ser>
          <c:idx val="1"/>
          <c:order val="1"/>
          <c:tx>
            <c:strRef>
              <c:f>'Summary2011-2017'!$AA$4</c:f>
              <c:strCache>
                <c:ptCount val="1"/>
                <c:pt idx="0">
                  <c:v>4x</c:v>
                </c:pt>
              </c:strCache>
            </c:strRef>
          </c:tx>
          <c:cat>
            <c:numRef>
              <c:f>'Summary2011-2017'!$AB$2:$AH$2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'Summary2011-2017'!$AB$4:$AH$4</c:f>
              <c:numCache>
                <c:formatCode>General</c:formatCode>
                <c:ptCount val="7"/>
                <c:pt idx="0">
                  <c:v>177</c:v>
                </c:pt>
                <c:pt idx="1">
                  <c:v>157</c:v>
                </c:pt>
                <c:pt idx="2">
                  <c:v>105</c:v>
                </c:pt>
                <c:pt idx="3">
                  <c:v>88</c:v>
                </c:pt>
                <c:pt idx="4">
                  <c:v>88</c:v>
                </c:pt>
                <c:pt idx="5">
                  <c:v>85</c:v>
                </c:pt>
                <c:pt idx="6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F-4A66-907B-CC8A54548328}"/>
            </c:ext>
          </c:extLst>
        </c:ser>
        <c:ser>
          <c:idx val="2"/>
          <c:order val="2"/>
          <c:tx>
            <c:strRef>
              <c:f>'Summary2011-2017'!$AA$5</c:f>
              <c:strCache>
                <c:ptCount val="1"/>
                <c:pt idx="0">
                  <c:v>4xtra</c:v>
                </c:pt>
              </c:strCache>
            </c:strRef>
          </c:tx>
          <c:cat>
            <c:numRef>
              <c:f>'Summary2011-2017'!$AB$2:$AH$2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'Summary2011-2017'!$AB$5:$AH$5</c:f>
              <c:numCache>
                <c:formatCode>General</c:formatCode>
                <c:ptCount val="7"/>
                <c:pt idx="0">
                  <c:v>15</c:v>
                </c:pt>
                <c:pt idx="1">
                  <c:v>14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DF-4A66-907B-CC8A54548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790784"/>
        <c:axId val="92792320"/>
      </c:lineChart>
      <c:catAx>
        <c:axId val="9279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2792320"/>
        <c:crosses val="autoZero"/>
        <c:auto val="1"/>
        <c:lblAlgn val="ctr"/>
        <c:lblOffset val="100"/>
        <c:noMultiLvlLbl val="0"/>
      </c:catAx>
      <c:valAx>
        <c:axId val="92792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</a:t>
                </a:r>
                <a:r>
                  <a:rPr lang="en-US" baseline="0"/>
                  <a:t> of Survival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2790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Phase I Tecate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'Summary2011-2017'!$AA$12</c:f>
              <c:strCache>
                <c:ptCount val="1"/>
                <c:pt idx="0">
                  <c:v>Site 4 2X</c:v>
                </c:pt>
              </c:strCache>
            </c:strRef>
          </c:tx>
          <c:cat>
            <c:numRef>
              <c:f>'Summary2011-2017'!$AB$10:$AH$10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'Summary2011-2017'!$AB$12:$AH$12</c:f>
              <c:numCache>
                <c:formatCode>General</c:formatCode>
                <c:ptCount val="7"/>
                <c:pt idx="0">
                  <c:v>83</c:v>
                </c:pt>
                <c:pt idx="1">
                  <c:v>76</c:v>
                </c:pt>
                <c:pt idx="2">
                  <c:v>60</c:v>
                </c:pt>
                <c:pt idx="3">
                  <c:v>58</c:v>
                </c:pt>
                <c:pt idx="4">
                  <c:v>66</c:v>
                </c:pt>
                <c:pt idx="5">
                  <c:v>54</c:v>
                </c:pt>
                <c:pt idx="6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D7-434A-8699-B31E0E6DCAE8}"/>
            </c:ext>
          </c:extLst>
        </c:ser>
        <c:ser>
          <c:idx val="2"/>
          <c:order val="1"/>
          <c:tx>
            <c:strRef>
              <c:f>'Summary2011-2017'!$AA$13</c:f>
              <c:strCache>
                <c:ptCount val="1"/>
                <c:pt idx="0">
                  <c:v>Site 5 2X</c:v>
                </c:pt>
              </c:strCache>
            </c:strRef>
          </c:tx>
          <c:cat>
            <c:numRef>
              <c:f>'Summary2011-2017'!$AB$10:$AH$10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'Summary2011-2017'!$AB$13:$AH$13</c:f>
              <c:numCache>
                <c:formatCode>General</c:formatCode>
                <c:ptCount val="7"/>
                <c:pt idx="0">
                  <c:v>94</c:v>
                </c:pt>
                <c:pt idx="1">
                  <c:v>78</c:v>
                </c:pt>
                <c:pt idx="2">
                  <c:v>39</c:v>
                </c:pt>
                <c:pt idx="3">
                  <c:v>28</c:v>
                </c:pt>
                <c:pt idx="4">
                  <c:v>33</c:v>
                </c:pt>
                <c:pt idx="5">
                  <c:v>26</c:v>
                </c:pt>
                <c:pt idx="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D7-434A-8699-B31E0E6DCAE8}"/>
            </c:ext>
          </c:extLst>
        </c:ser>
        <c:ser>
          <c:idx val="4"/>
          <c:order val="2"/>
          <c:tx>
            <c:strRef>
              <c:f>'Summary2011-2017'!$AA$15</c:f>
              <c:strCache>
                <c:ptCount val="1"/>
                <c:pt idx="0">
                  <c:v>Site 4 4X</c:v>
                </c:pt>
              </c:strCache>
            </c:strRef>
          </c:tx>
          <c:cat>
            <c:numRef>
              <c:f>'Summary2011-2017'!$AB$10:$AH$10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'Summary2011-2017'!$AB$15:$AH$15</c:f>
              <c:numCache>
                <c:formatCode>General</c:formatCode>
                <c:ptCount val="7"/>
                <c:pt idx="0">
                  <c:v>84</c:v>
                </c:pt>
                <c:pt idx="1">
                  <c:v>75</c:v>
                </c:pt>
                <c:pt idx="2">
                  <c:v>62</c:v>
                </c:pt>
                <c:pt idx="3">
                  <c:v>56</c:v>
                </c:pt>
                <c:pt idx="4">
                  <c:v>67</c:v>
                </c:pt>
                <c:pt idx="5">
                  <c:v>58</c:v>
                </c:pt>
                <c:pt idx="6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D7-434A-8699-B31E0E6DCAE8}"/>
            </c:ext>
          </c:extLst>
        </c:ser>
        <c:ser>
          <c:idx val="5"/>
          <c:order val="3"/>
          <c:tx>
            <c:strRef>
              <c:f>'Summary2011-2017'!$AA$16</c:f>
              <c:strCache>
                <c:ptCount val="1"/>
                <c:pt idx="0">
                  <c:v>Site 5 4X</c:v>
                </c:pt>
              </c:strCache>
            </c:strRef>
          </c:tx>
          <c:cat>
            <c:numRef>
              <c:f>'Summary2011-2017'!$AB$10:$AH$10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'Summary2011-2017'!$AB$16:$AH$16</c:f>
              <c:numCache>
                <c:formatCode>General</c:formatCode>
                <c:ptCount val="7"/>
                <c:pt idx="0">
                  <c:v>93</c:v>
                </c:pt>
                <c:pt idx="1">
                  <c:v>82</c:v>
                </c:pt>
                <c:pt idx="2">
                  <c:v>43</c:v>
                </c:pt>
                <c:pt idx="3">
                  <c:v>32</c:v>
                </c:pt>
                <c:pt idx="4">
                  <c:v>34</c:v>
                </c:pt>
                <c:pt idx="5">
                  <c:v>27</c:v>
                </c:pt>
                <c:pt idx="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D7-434A-8699-B31E0E6DC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708864"/>
        <c:axId val="92710400"/>
      </c:lineChart>
      <c:catAx>
        <c:axId val="9270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2710400"/>
        <c:crosses val="autoZero"/>
        <c:auto val="1"/>
        <c:lblAlgn val="ctr"/>
        <c:lblOffset val="100"/>
        <c:noMultiLvlLbl val="0"/>
      </c:catAx>
      <c:valAx>
        <c:axId val="92710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Survival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2708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Phase I Location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'Summary2011-2017'!$AA$24</c:f>
              <c:strCache>
                <c:ptCount val="1"/>
                <c:pt idx="0">
                  <c:v>Site 4</c:v>
                </c:pt>
              </c:strCache>
            </c:strRef>
          </c:tx>
          <c:cat>
            <c:numRef>
              <c:f>'Summary2011-2017'!$AB$23:$AH$23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'Summary2011-2017'!$AB$24:$AH$24</c:f>
              <c:numCache>
                <c:formatCode>General</c:formatCode>
                <c:ptCount val="7"/>
                <c:pt idx="0">
                  <c:v>167</c:v>
                </c:pt>
                <c:pt idx="1">
                  <c:v>151</c:v>
                </c:pt>
                <c:pt idx="2">
                  <c:v>122</c:v>
                </c:pt>
                <c:pt idx="3">
                  <c:v>114</c:v>
                </c:pt>
                <c:pt idx="4">
                  <c:v>114</c:v>
                </c:pt>
                <c:pt idx="5">
                  <c:v>112</c:v>
                </c:pt>
                <c:pt idx="6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DE-4A20-B990-90BD8FCBD4F3}"/>
            </c:ext>
          </c:extLst>
        </c:ser>
        <c:ser>
          <c:idx val="1"/>
          <c:order val="1"/>
          <c:tx>
            <c:strRef>
              <c:f>'Summary2011-2017'!$AA$25</c:f>
              <c:strCache>
                <c:ptCount val="1"/>
                <c:pt idx="0">
                  <c:v>Site 5</c:v>
                </c:pt>
              </c:strCache>
            </c:strRef>
          </c:tx>
          <c:cat>
            <c:numRef>
              <c:f>'Summary2011-2017'!$AB$23:$AH$23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'Summary2011-2017'!$AB$25:$AH$25</c:f>
              <c:numCache>
                <c:formatCode>General</c:formatCode>
                <c:ptCount val="7"/>
                <c:pt idx="0">
                  <c:v>187</c:v>
                </c:pt>
                <c:pt idx="1">
                  <c:v>160</c:v>
                </c:pt>
                <c:pt idx="2">
                  <c:v>82</c:v>
                </c:pt>
                <c:pt idx="3">
                  <c:v>60</c:v>
                </c:pt>
                <c:pt idx="4">
                  <c:v>60</c:v>
                </c:pt>
                <c:pt idx="5">
                  <c:v>53</c:v>
                </c:pt>
                <c:pt idx="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DE-4A20-B990-90BD8FCBD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805760"/>
        <c:axId val="92823936"/>
      </c:lineChart>
      <c:catAx>
        <c:axId val="9280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2823936"/>
        <c:crosses val="autoZero"/>
        <c:auto val="1"/>
        <c:lblAlgn val="ctr"/>
        <c:lblOffset val="100"/>
        <c:noMultiLvlLbl val="0"/>
      </c:catAx>
      <c:valAx>
        <c:axId val="92823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Survival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2805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Great/Good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'Summary2011-2017'!$A$70:$G$70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'Summary2011-2017'!$A$71:$G$71</c:f>
              <c:numCache>
                <c:formatCode>General</c:formatCode>
                <c:ptCount val="7"/>
                <c:pt idx="0">
                  <c:v>78</c:v>
                </c:pt>
                <c:pt idx="1">
                  <c:v>118</c:v>
                </c:pt>
                <c:pt idx="2">
                  <c:v>64</c:v>
                </c:pt>
                <c:pt idx="3">
                  <c:v>40</c:v>
                </c:pt>
                <c:pt idx="4">
                  <c:v>74</c:v>
                </c:pt>
                <c:pt idx="5">
                  <c:v>74</c:v>
                </c:pt>
                <c:pt idx="6">
                  <c:v>97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'Summary2011-2017'!#REF!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E86-4C82-B072-FAF6B1955EA2}"/>
            </c:ext>
          </c:extLst>
        </c:ser>
        <c:ser>
          <c:idx val="1"/>
          <c:order val="1"/>
          <c:val>
            <c:numRef>
              <c:f>'Summary2011-2017'!$A$75:$G$75</c:f>
              <c:numCache>
                <c:formatCode>General</c:formatCode>
                <c:ptCount val="7"/>
                <c:pt idx="0">
                  <c:v>146</c:v>
                </c:pt>
                <c:pt idx="1">
                  <c:v>144</c:v>
                </c:pt>
                <c:pt idx="2">
                  <c:v>17</c:v>
                </c:pt>
                <c:pt idx="3">
                  <c:v>28</c:v>
                </c:pt>
                <c:pt idx="4">
                  <c:v>40</c:v>
                </c:pt>
                <c:pt idx="5">
                  <c:v>37</c:v>
                </c:pt>
                <c:pt idx="6">
                  <c:v>43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'Summary2011-2017'!#REF!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6E86-4C82-B072-FAF6B1955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861568"/>
        <c:axId val="92863104"/>
      </c:lineChart>
      <c:catAx>
        <c:axId val="9286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2863104"/>
        <c:crosses val="autoZero"/>
        <c:auto val="1"/>
        <c:lblAlgn val="ctr"/>
        <c:lblOffset val="100"/>
        <c:noMultiLvlLbl val="0"/>
      </c:catAx>
      <c:valAx>
        <c:axId val="92863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tecate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2861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Great/Good/ OK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'Summary2011-2017'!$A$70:$G$70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'Summary2011-2017'!$A$73:$G$73</c:f>
              <c:numCache>
                <c:formatCode>General</c:formatCode>
                <c:ptCount val="7"/>
                <c:pt idx="0">
                  <c:v>146</c:v>
                </c:pt>
                <c:pt idx="1">
                  <c:v>140</c:v>
                </c:pt>
                <c:pt idx="2">
                  <c:v>109</c:v>
                </c:pt>
                <c:pt idx="3">
                  <c:v>83</c:v>
                </c:pt>
                <c:pt idx="4">
                  <c:v>99</c:v>
                </c:pt>
                <c:pt idx="5">
                  <c:v>104</c:v>
                </c:pt>
                <c:pt idx="6">
                  <c:v>99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'Summary2011-2017'!#REF!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EA4-467C-9C57-0EE2CB5D01AA}"/>
            </c:ext>
          </c:extLst>
        </c:ser>
        <c:ser>
          <c:idx val="1"/>
          <c:order val="1"/>
          <c:val>
            <c:numRef>
              <c:f>'Summary2011-2017'!$A$77:$G$77</c:f>
              <c:numCache>
                <c:formatCode>General</c:formatCode>
                <c:ptCount val="7"/>
                <c:pt idx="0">
                  <c:v>177</c:v>
                </c:pt>
                <c:pt idx="1">
                  <c:v>158</c:v>
                </c:pt>
                <c:pt idx="2">
                  <c:v>35</c:v>
                </c:pt>
                <c:pt idx="3">
                  <c:v>45</c:v>
                </c:pt>
                <c:pt idx="4">
                  <c:v>49</c:v>
                </c:pt>
                <c:pt idx="5">
                  <c:v>48</c:v>
                </c:pt>
                <c:pt idx="6">
                  <c:v>48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'Summary2011-2017'!#REF!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EA4-467C-9C57-0EE2CB5D0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875776"/>
        <c:axId val="92885760"/>
      </c:lineChart>
      <c:catAx>
        <c:axId val="9287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2885760"/>
        <c:crosses val="autoZero"/>
        <c:auto val="1"/>
        <c:lblAlgn val="ctr"/>
        <c:lblOffset val="100"/>
        <c:noMultiLvlLbl val="0"/>
      </c:catAx>
      <c:valAx>
        <c:axId val="928857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Survival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2875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Phase I Tecate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Treatment 2X</c:v>
          </c:tx>
          <c:cat>
            <c:numRef>
              <c:f>'Summary2011-2017'!$A$80:$G$80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'Summary2011-2017'!$A$81:$G$81</c:f>
              <c:numCache>
                <c:formatCode>General</c:formatCode>
                <c:ptCount val="7"/>
                <c:pt idx="0">
                  <c:v>106</c:v>
                </c:pt>
                <c:pt idx="1">
                  <c:v>132</c:v>
                </c:pt>
                <c:pt idx="2">
                  <c:v>38</c:v>
                </c:pt>
                <c:pt idx="3">
                  <c:v>28</c:v>
                </c:pt>
                <c:pt idx="4">
                  <c:v>56</c:v>
                </c:pt>
                <c:pt idx="5">
                  <c:v>59</c:v>
                </c:pt>
                <c:pt idx="6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F-4B7C-82AE-5C822F805FE4}"/>
            </c:ext>
          </c:extLst>
        </c:ser>
        <c:ser>
          <c:idx val="1"/>
          <c:order val="1"/>
          <c:tx>
            <c:v>Treatment 4X</c:v>
          </c:tx>
          <c:val>
            <c:numRef>
              <c:f>'Summary2011-2017'!$A$85:$G$85</c:f>
              <c:numCache>
                <c:formatCode>General</c:formatCode>
                <c:ptCount val="7"/>
                <c:pt idx="0">
                  <c:v>118</c:v>
                </c:pt>
                <c:pt idx="1">
                  <c:v>130</c:v>
                </c:pt>
                <c:pt idx="2">
                  <c:v>43</c:v>
                </c:pt>
                <c:pt idx="3">
                  <c:v>38</c:v>
                </c:pt>
                <c:pt idx="4">
                  <c:v>58</c:v>
                </c:pt>
                <c:pt idx="5">
                  <c:v>52</c:v>
                </c:pt>
                <c:pt idx="6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DF-4B7C-82AE-5C822F805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935680"/>
        <c:axId val="92937216"/>
      </c:lineChart>
      <c:catAx>
        <c:axId val="9293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2937216"/>
        <c:crosses val="autoZero"/>
        <c:auto val="1"/>
        <c:lblAlgn val="ctr"/>
        <c:lblOffset val="100"/>
        <c:noMultiLvlLbl val="0"/>
      </c:catAx>
      <c:valAx>
        <c:axId val="929372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Survival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2935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Great/Good/OK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'Summary2011-2017'!$A$80:$G$80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'Summary2011-2017'!$A$83:$G$83</c:f>
              <c:numCache>
                <c:formatCode>General</c:formatCode>
                <c:ptCount val="7"/>
                <c:pt idx="0">
                  <c:v>157</c:v>
                </c:pt>
                <c:pt idx="1">
                  <c:v>148</c:v>
                </c:pt>
                <c:pt idx="2">
                  <c:v>68</c:v>
                </c:pt>
                <c:pt idx="3">
                  <c:v>60</c:v>
                </c:pt>
                <c:pt idx="4">
                  <c:v>75</c:v>
                </c:pt>
                <c:pt idx="5">
                  <c:v>79</c:v>
                </c:pt>
                <c:pt idx="6">
                  <c:v>74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'Summary2011-2017'!#REF!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03B-4E11-91A7-8481F8D87AB8}"/>
            </c:ext>
          </c:extLst>
        </c:ser>
        <c:ser>
          <c:idx val="1"/>
          <c:order val="1"/>
          <c:val>
            <c:numRef>
              <c:f>'Summary2011-2017'!$A$87:$G$87</c:f>
              <c:numCache>
                <c:formatCode>General</c:formatCode>
                <c:ptCount val="7"/>
                <c:pt idx="0">
                  <c:v>166</c:v>
                </c:pt>
                <c:pt idx="1">
                  <c:v>150</c:v>
                </c:pt>
                <c:pt idx="2">
                  <c:v>76</c:v>
                </c:pt>
                <c:pt idx="3">
                  <c:v>66</c:v>
                </c:pt>
                <c:pt idx="4">
                  <c:v>73</c:v>
                </c:pt>
                <c:pt idx="5">
                  <c:v>73</c:v>
                </c:pt>
                <c:pt idx="6">
                  <c:v>73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'Summary2011-2017'!#REF!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03B-4E11-91A7-8481F8D87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975104"/>
        <c:axId val="92976640"/>
      </c:lineChart>
      <c:catAx>
        <c:axId val="9297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2976640"/>
        <c:crosses val="autoZero"/>
        <c:auto val="1"/>
        <c:lblAlgn val="ctr"/>
        <c:lblOffset val="100"/>
        <c:noMultiLvlLbl val="0"/>
      </c:catAx>
      <c:valAx>
        <c:axId val="92976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Tecate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2975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Phase I Tecate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errBars>
            <c:errDir val="y"/>
            <c:errBarType val="both"/>
            <c:errValType val="stdErr"/>
            <c:noEndCap val="0"/>
          </c:errBars>
          <c:cat>
            <c:numRef>
              <c:f>'Summary2011-2017'!$C$45:$G$45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'Summary2011-2017'!$C$46:$G$46</c:f>
              <c:numCache>
                <c:formatCode>0</c:formatCode>
                <c:ptCount val="5"/>
                <c:pt idx="0">
                  <c:v>1435.9383989726039</c:v>
                </c:pt>
                <c:pt idx="1">
                  <c:v>3077.3942268041224</c:v>
                </c:pt>
                <c:pt idx="2">
                  <c:v>44804.308815789467</c:v>
                </c:pt>
                <c:pt idx="3">
                  <c:v>127670.30135156246</c:v>
                </c:pt>
                <c:pt idx="4">
                  <c:v>358065.09952110384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'Summary2011-2017'!#REF!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AB6-434D-92FD-C960A37AC0F2}"/>
            </c:ext>
          </c:extLst>
        </c:ser>
        <c:ser>
          <c:idx val="1"/>
          <c:order val="1"/>
          <c:errBars>
            <c:errDir val="y"/>
            <c:errBarType val="both"/>
            <c:errValType val="stdErr"/>
            <c:noEndCap val="0"/>
          </c:errBars>
          <c:cat>
            <c:numRef>
              <c:f>'Summary2011-2017'!$C$45:$G$45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'Summary2011-2017'!$C$47:$G$47</c:f>
              <c:numCache>
                <c:formatCode>0</c:formatCode>
                <c:ptCount val="5"/>
                <c:pt idx="0">
                  <c:v>1665.8422677364867</c:v>
                </c:pt>
                <c:pt idx="1">
                  <c:v>1695.749074519231</c:v>
                </c:pt>
                <c:pt idx="2">
                  <c:v>40495.214427083338</c:v>
                </c:pt>
                <c:pt idx="3">
                  <c:v>90767.952294117655</c:v>
                </c:pt>
                <c:pt idx="4">
                  <c:v>213817.54219126509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'Summary2011-2017'!#REF!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EAB6-434D-92FD-C960A37AC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72384"/>
        <c:axId val="93090560"/>
      </c:lineChart>
      <c:catAx>
        <c:axId val="9307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3090560"/>
        <c:crosses val="autoZero"/>
        <c:auto val="1"/>
        <c:lblAlgn val="ctr"/>
        <c:lblOffset val="100"/>
        <c:noMultiLvlLbl val="0"/>
      </c:catAx>
      <c:valAx>
        <c:axId val="93090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000" b="0" i="0" baseline="0"/>
                  <a:t>Avg of Volumne (cm3)</a:t>
                </a:r>
                <a:endParaRPr lang="en-US" sz="1000" b="0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307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Phase I Tecate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'Summary2011-2017'!$AC$82:$AI$82</c:f>
                <c:numCache>
                  <c:formatCode>General</c:formatCode>
                  <c:ptCount val="7"/>
                  <c:pt idx="0">
                    <c:v>0.4296898890975292</c:v>
                  </c:pt>
                  <c:pt idx="1">
                    <c:v>0.8945497935924035</c:v>
                  </c:pt>
                  <c:pt idx="2">
                    <c:v>1.4225647825682008</c:v>
                  </c:pt>
                  <c:pt idx="3">
                    <c:v>1.8418235172178357</c:v>
                  </c:pt>
                  <c:pt idx="4">
                    <c:v>2.2391343347189721</c:v>
                  </c:pt>
                  <c:pt idx="5">
                    <c:v>3.2855585737780189</c:v>
                  </c:pt>
                  <c:pt idx="6">
                    <c:v>4.0699482013691579</c:v>
                  </c:pt>
                </c:numCache>
              </c:numRef>
            </c:plus>
            <c:minus>
              <c:numRef>
                <c:f>'Summary2011-2017'!$AC$82:$AI$82</c:f>
                <c:numCache>
                  <c:formatCode>General</c:formatCode>
                  <c:ptCount val="7"/>
                  <c:pt idx="0">
                    <c:v>0.4296898890975292</c:v>
                  </c:pt>
                  <c:pt idx="1">
                    <c:v>0.8945497935924035</c:v>
                  </c:pt>
                  <c:pt idx="2">
                    <c:v>1.4225647825682008</c:v>
                  </c:pt>
                  <c:pt idx="3">
                    <c:v>1.8418235172178357</c:v>
                  </c:pt>
                  <c:pt idx="4">
                    <c:v>2.2391343347189721</c:v>
                  </c:pt>
                  <c:pt idx="5">
                    <c:v>3.2855585737780189</c:v>
                  </c:pt>
                  <c:pt idx="6">
                    <c:v>4.0699482013691579</c:v>
                  </c:pt>
                </c:numCache>
              </c:numRef>
            </c:minus>
          </c:errBars>
          <c:cat>
            <c:numRef>
              <c:f>'Summary2011-2017'!$A$53:$G$53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'Summary2011-2017'!$A$54:$G$54</c:f>
              <c:numCache>
                <c:formatCode>0.0</c:formatCode>
                <c:ptCount val="7"/>
                <c:pt idx="0">
                  <c:v>10.649253731343284</c:v>
                </c:pt>
                <c:pt idx="1">
                  <c:v>21.990322580645163</c:v>
                </c:pt>
                <c:pt idx="2">
                  <c:v>18.469798657718123</c:v>
                </c:pt>
                <c:pt idx="3">
                  <c:v>27.829896907216494</c:v>
                </c:pt>
                <c:pt idx="4">
                  <c:v>38.060606060606062</c:v>
                </c:pt>
                <c:pt idx="5">
                  <c:v>50.752808988764045</c:v>
                </c:pt>
                <c:pt idx="6">
                  <c:v>74.081249999999997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'Summary2011-2017'!#REF!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1C1-42BC-A319-3A6EA3B82906}"/>
            </c:ext>
          </c:extLst>
        </c:ser>
        <c:ser>
          <c:idx val="1"/>
          <c:order val="1"/>
          <c:errBars>
            <c:errDir val="y"/>
            <c:errBarType val="both"/>
            <c:errValType val="cust"/>
            <c:noEndCap val="0"/>
            <c:plus>
              <c:numRef>
                <c:f>'Summary2011-2017'!$AC$83:$AI$83</c:f>
                <c:numCache>
                  <c:formatCode>General</c:formatCode>
                  <c:ptCount val="7"/>
                  <c:pt idx="0">
                    <c:v>0.4707867217295108</c:v>
                  </c:pt>
                  <c:pt idx="1">
                    <c:v>0.92453607483459532</c:v>
                  </c:pt>
                  <c:pt idx="2">
                    <c:v>1.5166579550839889</c:v>
                  </c:pt>
                  <c:pt idx="3">
                    <c:v>1.8109881787167381</c:v>
                  </c:pt>
                  <c:pt idx="4">
                    <c:v>2.2799247298022447</c:v>
                  </c:pt>
                  <c:pt idx="5">
                    <c:v>2.9711568874376417</c:v>
                  </c:pt>
                  <c:pt idx="6">
                    <c:v>4.0388884214533762</c:v>
                  </c:pt>
                </c:numCache>
              </c:numRef>
            </c:plus>
            <c:minus>
              <c:numRef>
                <c:f>'Summary2011-2017'!$AC$83:$AI$83</c:f>
                <c:numCache>
                  <c:formatCode>General</c:formatCode>
                  <c:ptCount val="7"/>
                  <c:pt idx="0">
                    <c:v>0.4707867217295108</c:v>
                  </c:pt>
                  <c:pt idx="1">
                    <c:v>0.92453607483459532</c:v>
                  </c:pt>
                  <c:pt idx="2">
                    <c:v>1.5166579550839889</c:v>
                  </c:pt>
                  <c:pt idx="3">
                    <c:v>1.8109881787167381</c:v>
                  </c:pt>
                  <c:pt idx="4">
                    <c:v>2.2799247298022447</c:v>
                  </c:pt>
                  <c:pt idx="5">
                    <c:v>2.9711568874376417</c:v>
                  </c:pt>
                  <c:pt idx="6">
                    <c:v>4.0388884214533762</c:v>
                  </c:pt>
                </c:numCache>
              </c:numRef>
            </c:minus>
          </c:errBars>
          <c:cat>
            <c:numRef>
              <c:f>'Summary2011-2017'!$A$53:$G$53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'Summary2011-2017'!$A$55:$G$55</c:f>
              <c:numCache>
                <c:formatCode>0.0</c:formatCode>
                <c:ptCount val="7"/>
                <c:pt idx="0">
                  <c:v>11.255050505050505</c:v>
                </c:pt>
                <c:pt idx="1">
                  <c:v>22.127388535031848</c:v>
                </c:pt>
                <c:pt idx="2">
                  <c:v>19.24013157894737</c:v>
                </c:pt>
                <c:pt idx="3">
                  <c:v>27.188679245283019</c:v>
                </c:pt>
                <c:pt idx="4">
                  <c:v>35.32692307692308</c:v>
                </c:pt>
                <c:pt idx="5">
                  <c:v>46.456521739130437</c:v>
                </c:pt>
                <c:pt idx="6">
                  <c:v>67.30952380952381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'Summary2011-2017'!#REF!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E1C1-42BC-A319-3A6EA3B82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124864"/>
        <c:axId val="96215040"/>
      </c:lineChart>
      <c:catAx>
        <c:axId val="9312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6215040"/>
        <c:crosses val="autoZero"/>
        <c:auto val="1"/>
        <c:lblAlgn val="ctr"/>
        <c:lblOffset val="100"/>
        <c:noMultiLvlLbl val="0"/>
      </c:catAx>
      <c:valAx>
        <c:axId val="96215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 of Height (cm)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93124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Phase I Tecate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'Summary2011-2017'!$A$57:$G$57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'Summary2011-2017'!$A$58:$G$58</c:f>
              <c:numCache>
                <c:formatCode>0.0</c:formatCode>
                <c:ptCount val="7"/>
                <c:pt idx="0">
                  <c:v>10.36574074074074</c:v>
                </c:pt>
                <c:pt idx="1">
                  <c:v>20.242424242424242</c:v>
                </c:pt>
                <c:pt idx="2">
                  <c:v>23.245341614906831</c:v>
                </c:pt>
                <c:pt idx="3">
                  <c:v>30.842741935483872</c:v>
                </c:pt>
                <c:pt idx="4">
                  <c:v>35.595238095238095</c:v>
                </c:pt>
                <c:pt idx="5">
                  <c:v>49.731404958677686</c:v>
                </c:pt>
                <c:pt idx="6">
                  <c:v>72.186363636363637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'Summary2011-2017'!#REF!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4250-408B-92DE-2E20E4BEBF07}"/>
            </c:ext>
          </c:extLst>
        </c:ser>
        <c:ser>
          <c:idx val="1"/>
          <c:order val="1"/>
          <c:cat>
            <c:numRef>
              <c:f>'Summary2011-2017'!$A$57:$G$57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'Summary2011-2017'!$A$59:$G$59</c:f>
              <c:numCache>
                <c:formatCode>0.0</c:formatCode>
                <c:ptCount val="7"/>
                <c:pt idx="0">
                  <c:v>11.778894472361809</c:v>
                </c:pt>
                <c:pt idx="1">
                  <c:v>23.369565217391305</c:v>
                </c:pt>
                <c:pt idx="2">
                  <c:v>13.892857142857142</c:v>
                </c:pt>
                <c:pt idx="3">
                  <c:v>22.152439024390244</c:v>
                </c:pt>
                <c:pt idx="4">
                  <c:v>35.051470588235297</c:v>
                </c:pt>
                <c:pt idx="5">
                  <c:v>45.230158730158728</c:v>
                </c:pt>
                <c:pt idx="6">
                  <c:v>65.675438596491233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'Summary2011-2017'!#REF!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4250-408B-92DE-2E20E4BEB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240768"/>
        <c:axId val="96242304"/>
      </c:lineChart>
      <c:catAx>
        <c:axId val="9624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6242304"/>
        <c:crosses val="autoZero"/>
        <c:auto val="1"/>
        <c:lblAlgn val="ctr"/>
        <c:lblOffset val="100"/>
        <c:noMultiLvlLbl val="0"/>
      </c:catAx>
      <c:valAx>
        <c:axId val="96242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 of Height (cm)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9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Phase I Tecate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'Summary2011-2017'!$C$61:$G$61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'Summary2011-2017'!$C$62:$G$62</c:f>
              <c:numCache>
                <c:formatCode>0</c:formatCode>
                <c:ptCount val="5"/>
                <c:pt idx="0" formatCode="0.0">
                  <c:v>1806.0844836956533</c:v>
                </c:pt>
                <c:pt idx="1">
                  <c:v>2828.7799445564533</c:v>
                </c:pt>
                <c:pt idx="2">
                  <c:v>33768.925754629628</c:v>
                </c:pt>
                <c:pt idx="3">
                  <c:v>93803.313048913013</c:v>
                </c:pt>
                <c:pt idx="4">
                  <c:v>250955.56608217597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'Summary2011-2017'!#REF!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34C-4669-AFC9-8539546B3512}"/>
            </c:ext>
          </c:extLst>
        </c:ser>
        <c:ser>
          <c:idx val="1"/>
          <c:order val="1"/>
          <c:cat>
            <c:numRef>
              <c:f>'Summary2011-2017'!$C$61:$G$61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'Summary2011-2017'!$C$63:$G$63</c:f>
              <c:numCache>
                <c:formatCode>0</c:formatCode>
                <c:ptCount val="5"/>
                <c:pt idx="0" formatCode="0.0">
                  <c:v>1145.0853741496603</c:v>
                </c:pt>
                <c:pt idx="1">
                  <c:v>1577.5997812499998</c:v>
                </c:pt>
                <c:pt idx="2">
                  <c:v>57106.949484126992</c:v>
                </c:pt>
                <c:pt idx="3">
                  <c:v>135099.05542452831</c:v>
                </c:pt>
                <c:pt idx="4">
                  <c:v>332424.67077272729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'Summary2011-2017'!#REF!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034C-4669-AFC9-8539546B3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41376"/>
        <c:axId val="96355456"/>
      </c:lineChart>
      <c:catAx>
        <c:axId val="9634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6355456"/>
        <c:crosses val="autoZero"/>
        <c:auto val="1"/>
        <c:lblAlgn val="ctr"/>
        <c:lblOffset val="100"/>
        <c:noMultiLvlLbl val="0"/>
      </c:catAx>
      <c:valAx>
        <c:axId val="96355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 of Volumne (cm3)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96341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Phase I</a:t>
            </a:r>
            <a:r>
              <a:rPr lang="en-US" baseline="0"/>
              <a:t> Locaion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'Summary2011-2017'!$AA$46</c:f>
              <c:strCache>
                <c:ptCount val="1"/>
                <c:pt idx="0">
                  <c:v>Site 4</c:v>
                </c:pt>
              </c:strCache>
            </c:strRef>
          </c:tx>
          <c:marker>
            <c:symbol val="none"/>
          </c:marker>
          <c:cat>
            <c:numRef>
              <c:f>'Summary2011-2017'!$AB$45:$AH$45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'Summary2011-2017'!$AB$46:$AH$46</c:f>
              <c:numCache>
                <c:formatCode>0.00</c:formatCode>
                <c:ptCount val="7"/>
                <c:pt idx="0">
                  <c:v>0.77314814814814814</c:v>
                </c:pt>
                <c:pt idx="1">
                  <c:v>0.69907407407407407</c:v>
                </c:pt>
                <c:pt idx="2">
                  <c:v>0.56481481481481477</c:v>
                </c:pt>
                <c:pt idx="3">
                  <c:v>0.52777777777777779</c:v>
                </c:pt>
                <c:pt idx="4">
                  <c:v>0.52777777777777779</c:v>
                </c:pt>
                <c:pt idx="5">
                  <c:v>0.51851851851851849</c:v>
                </c:pt>
                <c:pt idx="6">
                  <c:v>0.48148148148148145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7F-4456-B9BF-2A7413ECBDC4}"/>
            </c:ext>
          </c:extLst>
        </c:ser>
        <c:ser>
          <c:idx val="1"/>
          <c:order val="1"/>
          <c:tx>
            <c:strRef>
              <c:f>'Summary2011-2017'!$AA$47</c:f>
              <c:strCache>
                <c:ptCount val="1"/>
                <c:pt idx="0">
                  <c:v>Site 5</c:v>
                </c:pt>
              </c:strCache>
            </c:strRef>
          </c:tx>
          <c:marker>
            <c:symbol val="none"/>
          </c:marker>
          <c:cat>
            <c:numRef>
              <c:f>'Summary2011-2017'!$AB$45:$AH$45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'Summary2011-2017'!$AB$47:$AH$47</c:f>
              <c:numCache>
                <c:formatCode>0.00</c:formatCode>
                <c:ptCount val="7"/>
                <c:pt idx="0">
                  <c:v>0.93034825870646765</c:v>
                </c:pt>
                <c:pt idx="1">
                  <c:v>0.79601990049751248</c:v>
                </c:pt>
                <c:pt idx="2">
                  <c:v>0.4079601990049751</c:v>
                </c:pt>
                <c:pt idx="3">
                  <c:v>0.29850746268656714</c:v>
                </c:pt>
                <c:pt idx="4">
                  <c:v>0.29850746268656714</c:v>
                </c:pt>
                <c:pt idx="5">
                  <c:v>0.26368159203980102</c:v>
                </c:pt>
                <c:pt idx="6">
                  <c:v>0.24875621890547264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7F-4456-B9BF-2A7413ECB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388992"/>
        <c:axId val="96390528"/>
      </c:lineChart>
      <c:catAx>
        <c:axId val="9638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6390528"/>
        <c:crosses val="autoZero"/>
        <c:auto val="1"/>
        <c:lblAlgn val="ctr"/>
        <c:lblOffset val="100"/>
        <c:noMultiLvlLbl val="0"/>
      </c:catAx>
      <c:valAx>
        <c:axId val="96390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Survival</a:t>
                </a:r>
              </a:p>
            </c:rich>
          </c:tx>
          <c:overlay val="0"/>
        </c:title>
        <c:numFmt formatCode="#,##0.0" sourceLinked="0"/>
        <c:majorTickMark val="none"/>
        <c:minorTickMark val="none"/>
        <c:tickLblPos val="nextTo"/>
        <c:crossAx val="96388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Phase I Water</a:t>
            </a:r>
            <a:r>
              <a:rPr lang="en-US" baseline="0"/>
              <a:t> Treatment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'Summary2011-2017'!$AJ$3</c:f>
              <c:strCache>
                <c:ptCount val="1"/>
                <c:pt idx="0">
                  <c:v>2x</c:v>
                </c:pt>
              </c:strCache>
            </c:strRef>
          </c:tx>
          <c:marker>
            <c:symbol val="none"/>
          </c:marker>
          <c:cat>
            <c:numRef>
              <c:f>'Summary2011-2017'!$AK$2:$AQ$2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'Summary2011-2017'!$AK$3:$AQ$3</c:f>
              <c:numCache>
                <c:formatCode>General</c:formatCode>
                <c:ptCount val="7"/>
                <c:pt idx="0">
                  <c:v>0.88059701492537312</c:v>
                </c:pt>
                <c:pt idx="1">
                  <c:v>0.76616915422885568</c:v>
                </c:pt>
                <c:pt idx="2">
                  <c:v>0.4925373134328358</c:v>
                </c:pt>
                <c:pt idx="3">
                  <c:v>0.42786069651741293</c:v>
                </c:pt>
                <c:pt idx="4">
                  <c:v>0.42786069651741293</c:v>
                </c:pt>
                <c:pt idx="5">
                  <c:v>0.39800995024875624</c:v>
                </c:pt>
                <c:pt idx="6">
                  <c:v>0.38308457711442784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9-43FE-8AED-56894B953699}"/>
            </c:ext>
          </c:extLst>
        </c:ser>
        <c:ser>
          <c:idx val="1"/>
          <c:order val="1"/>
          <c:tx>
            <c:strRef>
              <c:f>'Summary2011-2017'!$AJ$4</c:f>
              <c:strCache>
                <c:ptCount val="1"/>
                <c:pt idx="0">
                  <c:v>4x</c:v>
                </c:pt>
              </c:strCache>
            </c:strRef>
          </c:tx>
          <c:marker>
            <c:symbol val="none"/>
          </c:marker>
          <c:cat>
            <c:numRef>
              <c:f>'Summary2011-2017'!$AK$2:$AQ$2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'Summary2011-2017'!$AK$6:$AQ$6</c:f>
              <c:numCache>
                <c:formatCode>General</c:formatCode>
                <c:ptCount val="7"/>
                <c:pt idx="0">
                  <c:v>0.88888888888888884</c:v>
                </c:pt>
                <c:pt idx="1">
                  <c:v>0.79166666666666663</c:v>
                </c:pt>
                <c:pt idx="2">
                  <c:v>0.51388888888888884</c:v>
                </c:pt>
                <c:pt idx="3">
                  <c:v>0.42129629629629628</c:v>
                </c:pt>
                <c:pt idx="4">
                  <c:v>0.42129629629629628</c:v>
                </c:pt>
                <c:pt idx="5">
                  <c:v>0.40740740740740738</c:v>
                </c:pt>
                <c:pt idx="6">
                  <c:v>0.37037037037037035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9-43FE-8AED-56894B953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36608"/>
        <c:axId val="96438144"/>
      </c:lineChart>
      <c:catAx>
        <c:axId val="9643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6438144"/>
        <c:crosses val="autoZero"/>
        <c:auto val="1"/>
        <c:lblAlgn val="ctr"/>
        <c:lblOffset val="100"/>
        <c:noMultiLvlLbl val="0"/>
      </c:catAx>
      <c:valAx>
        <c:axId val="96438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Survival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6436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Rabbit/Gopher/rodent related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'Summary2011-2017'!$BJ$7</c:f>
              <c:strCache>
                <c:ptCount val="1"/>
                <c:pt idx="0">
                  <c:v>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'Summary2011-2017'!$BK$6:$BT$6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'Summary2011-2017'!$BK$7:$BT$7</c:f>
              <c:numCache>
                <c:formatCode>General</c:formatCode>
                <c:ptCount val="10"/>
                <c:pt idx="0">
                  <c:v>1</c:v>
                </c:pt>
                <c:pt idx="1">
                  <c:v>0.8379446640316206</c:v>
                </c:pt>
                <c:pt idx="2">
                  <c:v>0.69565217391304346</c:v>
                </c:pt>
                <c:pt idx="3">
                  <c:v>0.51778656126482214</c:v>
                </c:pt>
                <c:pt idx="4">
                  <c:v>0.47035573122529645</c:v>
                </c:pt>
                <c:pt idx="5">
                  <c:v>0.5731225296442688</c:v>
                </c:pt>
                <c:pt idx="6">
                  <c:v>0.45059288537549408</c:v>
                </c:pt>
                <c:pt idx="7">
                  <c:v>0.42292490118577075</c:v>
                </c:pt>
                <c:pt idx="8">
                  <c:v>0.34782608695652173</c:v>
                </c:pt>
                <c:pt idx="9">
                  <c:v>0.31620553359683795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5-4242-A129-5EFCCAAE71E9}"/>
            </c:ext>
          </c:extLst>
        </c:ser>
        <c:ser>
          <c:idx val="1"/>
          <c:order val="1"/>
          <c:tx>
            <c:strRef>
              <c:f>'Summary2011-2017'!$BJ$8</c:f>
              <c:strCache>
                <c:ptCount val="1"/>
                <c:pt idx="0">
                  <c:v>Yes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'Summary2011-2017'!$BK$6:$BT$6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'Summary2011-2017'!$BK$8:$BT$8</c:f>
              <c:numCache>
                <c:formatCode>General</c:formatCode>
                <c:ptCount val="10"/>
                <c:pt idx="0">
                  <c:v>1</c:v>
                </c:pt>
                <c:pt idx="1">
                  <c:v>0.95731707317073167</c:v>
                </c:pt>
                <c:pt idx="2">
                  <c:v>0.91463414634146345</c:v>
                </c:pt>
                <c:pt idx="3">
                  <c:v>0.48170731707317072</c:v>
                </c:pt>
                <c:pt idx="4">
                  <c:v>0.35365853658536583</c:v>
                </c:pt>
                <c:pt idx="5">
                  <c:v>0.40243902439024393</c:v>
                </c:pt>
                <c:pt idx="6">
                  <c:v>0.32926829268292684</c:v>
                </c:pt>
                <c:pt idx="7">
                  <c:v>0.3048780487804878</c:v>
                </c:pt>
                <c:pt idx="8">
                  <c:v>0.29268292682926828</c:v>
                </c:pt>
                <c:pt idx="9">
                  <c:v>0.28048780487804881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E5-4242-A129-5EFCCAAE7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859152"/>
        <c:axId val="748855872"/>
      </c:lineChart>
      <c:catAx>
        <c:axId val="74885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855872"/>
        <c:crosses val="autoZero"/>
        <c:auto val="1"/>
        <c:lblAlgn val="ctr"/>
        <c:lblOffset val="100"/>
        <c:noMultiLvlLbl val="0"/>
      </c:catAx>
      <c:valAx>
        <c:axId val="74885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85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2017 Phase I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Height!$S$1</c:f>
              <c:strCache>
                <c:ptCount val="1"/>
                <c:pt idx="0">
                  <c:v>2X</c:v>
                </c:pt>
              </c:strCache>
            </c:strRef>
          </c:tx>
          <c:spPr>
            <a:ln w="28575">
              <a:noFill/>
            </a:ln>
          </c:spPr>
          <c:xVal>
            <c:numRef>
              <c:f>Height!$S$2:$S$70</c:f>
              <c:numCache>
                <c:formatCode>General</c:formatCode>
                <c:ptCount val="69"/>
                <c:pt idx="0">
                  <c:v>7</c:v>
                </c:pt>
                <c:pt idx="1">
                  <c:v>19</c:v>
                </c:pt>
                <c:pt idx="2">
                  <c:v>21</c:v>
                </c:pt>
                <c:pt idx="3">
                  <c:v>22</c:v>
                </c:pt>
                <c:pt idx="4">
                  <c:v>27</c:v>
                </c:pt>
                <c:pt idx="5">
                  <c:v>28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47</c:v>
                </c:pt>
                <c:pt idx="17">
                  <c:v>48</c:v>
                </c:pt>
                <c:pt idx="18">
                  <c:v>52</c:v>
                </c:pt>
                <c:pt idx="19">
                  <c:v>53</c:v>
                </c:pt>
                <c:pt idx="20">
                  <c:v>55</c:v>
                </c:pt>
                <c:pt idx="21">
                  <c:v>56</c:v>
                </c:pt>
                <c:pt idx="22">
                  <c:v>57</c:v>
                </c:pt>
                <c:pt idx="23">
                  <c:v>59</c:v>
                </c:pt>
                <c:pt idx="24">
                  <c:v>61.5</c:v>
                </c:pt>
                <c:pt idx="25">
                  <c:v>62</c:v>
                </c:pt>
                <c:pt idx="26">
                  <c:v>64</c:v>
                </c:pt>
                <c:pt idx="27">
                  <c:v>66</c:v>
                </c:pt>
                <c:pt idx="28">
                  <c:v>66.5</c:v>
                </c:pt>
                <c:pt idx="29">
                  <c:v>67</c:v>
                </c:pt>
                <c:pt idx="30">
                  <c:v>67.5</c:v>
                </c:pt>
                <c:pt idx="31">
                  <c:v>69</c:v>
                </c:pt>
                <c:pt idx="32">
                  <c:v>70.5</c:v>
                </c:pt>
                <c:pt idx="33">
                  <c:v>71</c:v>
                </c:pt>
                <c:pt idx="34">
                  <c:v>72</c:v>
                </c:pt>
                <c:pt idx="35">
                  <c:v>74</c:v>
                </c:pt>
                <c:pt idx="36">
                  <c:v>75</c:v>
                </c:pt>
                <c:pt idx="37">
                  <c:v>75.5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83</c:v>
                </c:pt>
                <c:pt idx="43">
                  <c:v>85</c:v>
                </c:pt>
                <c:pt idx="44">
                  <c:v>86</c:v>
                </c:pt>
                <c:pt idx="45">
                  <c:v>87</c:v>
                </c:pt>
                <c:pt idx="46">
                  <c:v>90</c:v>
                </c:pt>
                <c:pt idx="47">
                  <c:v>90.5</c:v>
                </c:pt>
                <c:pt idx="48">
                  <c:v>91</c:v>
                </c:pt>
                <c:pt idx="49">
                  <c:v>92.5</c:v>
                </c:pt>
                <c:pt idx="50">
                  <c:v>95</c:v>
                </c:pt>
                <c:pt idx="51">
                  <c:v>95.5</c:v>
                </c:pt>
                <c:pt idx="52">
                  <c:v>96</c:v>
                </c:pt>
                <c:pt idx="53">
                  <c:v>98</c:v>
                </c:pt>
                <c:pt idx="54">
                  <c:v>99</c:v>
                </c:pt>
                <c:pt idx="55">
                  <c:v>105</c:v>
                </c:pt>
                <c:pt idx="56">
                  <c:v>114</c:v>
                </c:pt>
                <c:pt idx="57">
                  <c:v>115</c:v>
                </c:pt>
                <c:pt idx="58">
                  <c:v>119</c:v>
                </c:pt>
                <c:pt idx="59">
                  <c:v>120</c:v>
                </c:pt>
                <c:pt idx="60">
                  <c:v>122.5</c:v>
                </c:pt>
                <c:pt idx="61">
                  <c:v>124</c:v>
                </c:pt>
                <c:pt idx="62">
                  <c:v>126</c:v>
                </c:pt>
                <c:pt idx="63">
                  <c:v>132</c:v>
                </c:pt>
                <c:pt idx="64">
                  <c:v>135</c:v>
                </c:pt>
                <c:pt idx="65">
                  <c:v>137</c:v>
                </c:pt>
                <c:pt idx="66">
                  <c:v>148</c:v>
                </c:pt>
                <c:pt idx="67">
                  <c:v>160</c:v>
                </c:pt>
                <c:pt idx="68">
                  <c:v>189</c:v>
                </c:pt>
              </c:numCache>
            </c:numRef>
          </c:xVal>
          <c:yVal>
            <c:numRef>
              <c:f>Height!$T$2:$T$70</c:f>
              <c:numCache>
                <c:formatCode>General</c:formatCode>
                <c:ptCount val="6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3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96-4883-8D8A-0E662FA7F5B7}"/>
            </c:ext>
          </c:extLst>
        </c:ser>
        <c:ser>
          <c:idx val="1"/>
          <c:order val="1"/>
          <c:tx>
            <c:strRef>
              <c:f>Height!$U$1</c:f>
              <c:strCache>
                <c:ptCount val="1"/>
                <c:pt idx="0">
                  <c:v>4x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7"/>
          </c:marker>
          <c:xVal>
            <c:numRef>
              <c:f>Height!$U$2:$U$66</c:f>
              <c:numCache>
                <c:formatCode>General</c:formatCode>
                <c:ptCount val="65"/>
                <c:pt idx="0">
                  <c:v>3</c:v>
                </c:pt>
                <c:pt idx="1">
                  <c:v>3.5</c:v>
                </c:pt>
                <c:pt idx="2">
                  <c:v>5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21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28</c:v>
                </c:pt>
                <c:pt idx="13">
                  <c:v>30.5</c:v>
                </c:pt>
                <c:pt idx="14">
                  <c:v>31</c:v>
                </c:pt>
                <c:pt idx="15">
                  <c:v>32</c:v>
                </c:pt>
                <c:pt idx="16">
                  <c:v>33.5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40</c:v>
                </c:pt>
                <c:pt idx="21">
                  <c:v>42.5</c:v>
                </c:pt>
                <c:pt idx="22">
                  <c:v>46</c:v>
                </c:pt>
                <c:pt idx="23">
                  <c:v>46.5</c:v>
                </c:pt>
                <c:pt idx="24">
                  <c:v>48</c:v>
                </c:pt>
                <c:pt idx="25">
                  <c:v>51</c:v>
                </c:pt>
                <c:pt idx="26">
                  <c:v>51.5</c:v>
                </c:pt>
                <c:pt idx="27">
                  <c:v>55</c:v>
                </c:pt>
                <c:pt idx="28">
                  <c:v>57</c:v>
                </c:pt>
                <c:pt idx="29">
                  <c:v>58</c:v>
                </c:pt>
                <c:pt idx="30">
                  <c:v>60</c:v>
                </c:pt>
                <c:pt idx="31">
                  <c:v>65.5</c:v>
                </c:pt>
                <c:pt idx="32">
                  <c:v>68</c:v>
                </c:pt>
                <c:pt idx="33">
                  <c:v>69.5</c:v>
                </c:pt>
                <c:pt idx="34">
                  <c:v>70</c:v>
                </c:pt>
                <c:pt idx="35">
                  <c:v>71.5</c:v>
                </c:pt>
                <c:pt idx="36">
                  <c:v>72</c:v>
                </c:pt>
                <c:pt idx="37">
                  <c:v>75</c:v>
                </c:pt>
                <c:pt idx="38">
                  <c:v>76</c:v>
                </c:pt>
                <c:pt idx="39">
                  <c:v>77.5</c:v>
                </c:pt>
                <c:pt idx="40">
                  <c:v>79</c:v>
                </c:pt>
                <c:pt idx="41">
                  <c:v>79.5</c:v>
                </c:pt>
                <c:pt idx="42">
                  <c:v>81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  <c:pt idx="47">
                  <c:v>94</c:v>
                </c:pt>
                <c:pt idx="48">
                  <c:v>95</c:v>
                </c:pt>
                <c:pt idx="49">
                  <c:v>96</c:v>
                </c:pt>
                <c:pt idx="50">
                  <c:v>97.5</c:v>
                </c:pt>
                <c:pt idx="51">
                  <c:v>101.5</c:v>
                </c:pt>
                <c:pt idx="52">
                  <c:v>103</c:v>
                </c:pt>
                <c:pt idx="53">
                  <c:v>106.5</c:v>
                </c:pt>
                <c:pt idx="54">
                  <c:v>107</c:v>
                </c:pt>
                <c:pt idx="55">
                  <c:v>113</c:v>
                </c:pt>
                <c:pt idx="56">
                  <c:v>114.5</c:v>
                </c:pt>
                <c:pt idx="57">
                  <c:v>116</c:v>
                </c:pt>
                <c:pt idx="58">
                  <c:v>118</c:v>
                </c:pt>
                <c:pt idx="59">
                  <c:v>120.5</c:v>
                </c:pt>
                <c:pt idx="60">
                  <c:v>122</c:v>
                </c:pt>
                <c:pt idx="61">
                  <c:v>123</c:v>
                </c:pt>
                <c:pt idx="62">
                  <c:v>124</c:v>
                </c:pt>
                <c:pt idx="63">
                  <c:v>125</c:v>
                </c:pt>
                <c:pt idx="64">
                  <c:v>144</c:v>
                </c:pt>
              </c:numCache>
            </c:numRef>
          </c:xVal>
          <c:yVal>
            <c:numRef>
              <c:f>Height!$V$2:$V$66</c:f>
              <c:numCache>
                <c:formatCode>General</c:formatCode>
                <c:ptCount val="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96-4883-8D8A-0E662FA7F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72448"/>
        <c:axId val="96495104"/>
      </c:scatterChart>
      <c:valAx>
        <c:axId val="96472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6495104"/>
        <c:crosses val="autoZero"/>
        <c:crossBetween val="midCat"/>
      </c:valAx>
      <c:valAx>
        <c:axId val="96495104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96472448"/>
        <c:crosses val="autoZero"/>
        <c:crossBetween val="midCat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2016 Phase I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Height!$Z$1</c:f>
              <c:strCache>
                <c:ptCount val="1"/>
                <c:pt idx="0">
                  <c:v>2x</c:v>
                </c:pt>
              </c:strCache>
            </c:strRef>
          </c:tx>
          <c:spPr>
            <a:ln w="28575">
              <a:noFill/>
            </a:ln>
          </c:spPr>
          <c:xVal>
            <c:numRef>
              <c:f>Height!$Z$2:$Z$62</c:f>
              <c:numCache>
                <c:formatCode>General</c:formatCode>
                <c:ptCount val="61"/>
                <c:pt idx="0">
                  <c:v>11.5</c:v>
                </c:pt>
                <c:pt idx="1">
                  <c:v>15</c:v>
                </c:pt>
                <c:pt idx="2">
                  <c:v>16</c:v>
                </c:pt>
                <c:pt idx="3">
                  <c:v>16.5</c:v>
                </c:pt>
                <c:pt idx="4">
                  <c:v>19</c:v>
                </c:pt>
                <c:pt idx="5">
                  <c:v>19.5</c:v>
                </c:pt>
                <c:pt idx="6">
                  <c:v>21</c:v>
                </c:pt>
                <c:pt idx="7">
                  <c:v>22</c:v>
                </c:pt>
                <c:pt idx="8">
                  <c:v>23.5</c:v>
                </c:pt>
                <c:pt idx="9">
                  <c:v>24.5</c:v>
                </c:pt>
                <c:pt idx="10">
                  <c:v>25</c:v>
                </c:pt>
                <c:pt idx="11">
                  <c:v>27</c:v>
                </c:pt>
                <c:pt idx="12">
                  <c:v>28</c:v>
                </c:pt>
                <c:pt idx="13">
                  <c:v>30</c:v>
                </c:pt>
                <c:pt idx="14">
                  <c:v>30.5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39</c:v>
                </c:pt>
                <c:pt idx="21">
                  <c:v>41</c:v>
                </c:pt>
                <c:pt idx="22">
                  <c:v>43</c:v>
                </c:pt>
                <c:pt idx="23">
                  <c:v>43.5</c:v>
                </c:pt>
                <c:pt idx="24">
                  <c:v>44</c:v>
                </c:pt>
                <c:pt idx="25">
                  <c:v>45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53</c:v>
                </c:pt>
                <c:pt idx="31">
                  <c:v>53.5</c:v>
                </c:pt>
                <c:pt idx="32">
                  <c:v>54</c:v>
                </c:pt>
                <c:pt idx="33">
                  <c:v>56</c:v>
                </c:pt>
                <c:pt idx="34">
                  <c:v>57</c:v>
                </c:pt>
                <c:pt idx="35">
                  <c:v>57.5</c:v>
                </c:pt>
                <c:pt idx="36">
                  <c:v>58</c:v>
                </c:pt>
                <c:pt idx="37">
                  <c:v>62</c:v>
                </c:pt>
                <c:pt idx="38">
                  <c:v>64.5</c:v>
                </c:pt>
                <c:pt idx="39">
                  <c:v>66</c:v>
                </c:pt>
                <c:pt idx="40">
                  <c:v>67.5</c:v>
                </c:pt>
                <c:pt idx="41">
                  <c:v>68</c:v>
                </c:pt>
                <c:pt idx="42">
                  <c:v>69</c:v>
                </c:pt>
                <c:pt idx="43">
                  <c:v>70</c:v>
                </c:pt>
                <c:pt idx="44">
                  <c:v>71</c:v>
                </c:pt>
                <c:pt idx="45">
                  <c:v>73</c:v>
                </c:pt>
                <c:pt idx="46">
                  <c:v>74</c:v>
                </c:pt>
                <c:pt idx="47">
                  <c:v>76</c:v>
                </c:pt>
                <c:pt idx="48">
                  <c:v>82</c:v>
                </c:pt>
                <c:pt idx="49">
                  <c:v>83.5</c:v>
                </c:pt>
                <c:pt idx="50">
                  <c:v>84</c:v>
                </c:pt>
                <c:pt idx="51">
                  <c:v>85</c:v>
                </c:pt>
                <c:pt idx="52">
                  <c:v>90</c:v>
                </c:pt>
                <c:pt idx="53">
                  <c:v>90.5</c:v>
                </c:pt>
                <c:pt idx="54">
                  <c:v>92</c:v>
                </c:pt>
                <c:pt idx="55">
                  <c:v>94.5</c:v>
                </c:pt>
                <c:pt idx="56">
                  <c:v>96</c:v>
                </c:pt>
                <c:pt idx="57">
                  <c:v>98</c:v>
                </c:pt>
                <c:pt idx="58">
                  <c:v>109.5</c:v>
                </c:pt>
                <c:pt idx="59">
                  <c:v>147</c:v>
                </c:pt>
                <c:pt idx="60">
                  <c:v>170.5</c:v>
                </c:pt>
              </c:numCache>
            </c:numRef>
          </c:xVal>
          <c:yVal>
            <c:numRef>
              <c:f>Height!$AA$2:$AA$62</c:f>
              <c:numCache>
                <c:formatCode>General</c:formatCode>
                <c:ptCount val="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F0-46C5-B822-F9241FC102AE}"/>
            </c:ext>
          </c:extLst>
        </c:ser>
        <c:ser>
          <c:idx val="1"/>
          <c:order val="1"/>
          <c:tx>
            <c:strRef>
              <c:f>Height!$AB$1</c:f>
              <c:strCache>
                <c:ptCount val="1"/>
                <c:pt idx="0">
                  <c:v>4x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7"/>
          </c:marker>
          <c:xVal>
            <c:numRef>
              <c:f>Height!$AB$2:$AB$58</c:f>
              <c:numCache>
                <c:formatCode>General</c:formatCode>
                <c:ptCount val="57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23</c:v>
                </c:pt>
                <c:pt idx="14">
                  <c:v>25</c:v>
                </c:pt>
                <c:pt idx="15">
                  <c:v>26</c:v>
                </c:pt>
                <c:pt idx="16">
                  <c:v>28</c:v>
                </c:pt>
                <c:pt idx="17">
                  <c:v>31</c:v>
                </c:pt>
                <c:pt idx="18">
                  <c:v>32</c:v>
                </c:pt>
                <c:pt idx="19">
                  <c:v>35</c:v>
                </c:pt>
                <c:pt idx="20">
                  <c:v>37</c:v>
                </c:pt>
                <c:pt idx="21">
                  <c:v>39</c:v>
                </c:pt>
                <c:pt idx="22">
                  <c:v>40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48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59</c:v>
                </c:pt>
                <c:pt idx="37">
                  <c:v>60</c:v>
                </c:pt>
                <c:pt idx="38">
                  <c:v>61</c:v>
                </c:pt>
                <c:pt idx="39">
                  <c:v>62</c:v>
                </c:pt>
                <c:pt idx="40">
                  <c:v>64</c:v>
                </c:pt>
                <c:pt idx="41">
                  <c:v>70</c:v>
                </c:pt>
                <c:pt idx="42">
                  <c:v>71</c:v>
                </c:pt>
                <c:pt idx="43">
                  <c:v>75</c:v>
                </c:pt>
                <c:pt idx="44">
                  <c:v>79</c:v>
                </c:pt>
                <c:pt idx="45">
                  <c:v>80</c:v>
                </c:pt>
                <c:pt idx="46">
                  <c:v>82</c:v>
                </c:pt>
                <c:pt idx="47">
                  <c:v>83</c:v>
                </c:pt>
                <c:pt idx="48">
                  <c:v>85</c:v>
                </c:pt>
                <c:pt idx="49">
                  <c:v>86</c:v>
                </c:pt>
                <c:pt idx="50">
                  <c:v>87</c:v>
                </c:pt>
                <c:pt idx="51">
                  <c:v>89</c:v>
                </c:pt>
                <c:pt idx="52">
                  <c:v>90</c:v>
                </c:pt>
                <c:pt idx="53">
                  <c:v>91</c:v>
                </c:pt>
                <c:pt idx="54">
                  <c:v>92</c:v>
                </c:pt>
                <c:pt idx="55">
                  <c:v>94</c:v>
                </c:pt>
                <c:pt idx="56">
                  <c:v>105</c:v>
                </c:pt>
              </c:numCache>
            </c:numRef>
          </c:xVal>
          <c:yVal>
            <c:numRef>
              <c:f>Height!$AC$2:$AC$58</c:f>
              <c:numCache>
                <c:formatCode>General</c:formatCode>
                <c:ptCount val="5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3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F0-46C5-B822-F9241FC10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80192"/>
        <c:axId val="96694656"/>
      </c:scatterChart>
      <c:valAx>
        <c:axId val="9668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6694656"/>
        <c:crosses val="autoZero"/>
        <c:crossBetween val="midCat"/>
      </c:valAx>
      <c:valAx>
        <c:axId val="96694656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96680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Height vs</a:t>
            </a:r>
            <a:r>
              <a:rPr lang="en-US" baseline="0"/>
              <a:t> % shrub cover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2012 site 4</c:v>
          </c:tx>
          <c:spPr>
            <a:ln w="28575">
              <a:noFill/>
            </a:ln>
          </c:spPr>
          <c:xVal>
            <c:numRef>
              <c:f>'Height vs % shrub Cover'!$N$2:$N$217</c:f>
              <c:numCache>
                <c:formatCode>General</c:formatCode>
                <c:ptCount val="165"/>
                <c:pt idx="0">
                  <c:v>10</c:v>
                </c:pt>
                <c:pt idx="1">
                  <c:v>0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0</c:v>
                </c:pt>
                <c:pt idx="6">
                  <c:v>45</c:v>
                </c:pt>
                <c:pt idx="7">
                  <c:v>5</c:v>
                </c:pt>
                <c:pt idx="8">
                  <c:v>50</c:v>
                </c:pt>
                <c:pt idx="9">
                  <c:v>10</c:v>
                </c:pt>
                <c:pt idx="10">
                  <c:v>60</c:v>
                </c:pt>
                <c:pt idx="11">
                  <c:v>30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25</c:v>
                </c:pt>
                <c:pt idx="16">
                  <c:v>5</c:v>
                </c:pt>
                <c:pt idx="17">
                  <c:v>30</c:v>
                </c:pt>
                <c:pt idx="18">
                  <c:v>60</c:v>
                </c:pt>
                <c:pt idx="19">
                  <c:v>8</c:v>
                </c:pt>
                <c:pt idx="20">
                  <c:v>10</c:v>
                </c:pt>
                <c:pt idx="21">
                  <c:v>10</c:v>
                </c:pt>
                <c:pt idx="22">
                  <c:v>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30</c:v>
                </c:pt>
                <c:pt idx="27">
                  <c:v>1</c:v>
                </c:pt>
                <c:pt idx="28">
                  <c:v>2</c:v>
                </c:pt>
                <c:pt idx="29">
                  <c:v>15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20</c:v>
                </c:pt>
                <c:pt idx="34">
                  <c:v>0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30</c:v>
                </c:pt>
                <c:pt idx="39">
                  <c:v>10</c:v>
                </c:pt>
                <c:pt idx="40">
                  <c:v>0</c:v>
                </c:pt>
                <c:pt idx="41">
                  <c:v>0</c:v>
                </c:pt>
                <c:pt idx="42">
                  <c:v>25</c:v>
                </c:pt>
                <c:pt idx="43">
                  <c:v>1</c:v>
                </c:pt>
                <c:pt idx="44">
                  <c:v>0</c:v>
                </c:pt>
                <c:pt idx="45">
                  <c:v>20</c:v>
                </c:pt>
                <c:pt idx="46">
                  <c:v>20</c:v>
                </c:pt>
                <c:pt idx="47">
                  <c:v>30</c:v>
                </c:pt>
                <c:pt idx="48">
                  <c:v>20</c:v>
                </c:pt>
                <c:pt idx="49">
                  <c:v>10</c:v>
                </c:pt>
                <c:pt idx="50">
                  <c:v>20</c:v>
                </c:pt>
                <c:pt idx="51">
                  <c:v>35</c:v>
                </c:pt>
                <c:pt idx="52">
                  <c:v>15</c:v>
                </c:pt>
                <c:pt idx="53">
                  <c:v>25</c:v>
                </c:pt>
                <c:pt idx="54">
                  <c:v>2</c:v>
                </c:pt>
                <c:pt idx="55">
                  <c:v>60</c:v>
                </c:pt>
                <c:pt idx="56">
                  <c:v>1</c:v>
                </c:pt>
                <c:pt idx="57">
                  <c:v>0</c:v>
                </c:pt>
                <c:pt idx="58">
                  <c:v>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15</c:v>
                </c:pt>
                <c:pt idx="64">
                  <c:v>5</c:v>
                </c:pt>
                <c:pt idx="65">
                  <c:v>5</c:v>
                </c:pt>
                <c:pt idx="66">
                  <c:v>1</c:v>
                </c:pt>
                <c:pt idx="67">
                  <c:v>8</c:v>
                </c:pt>
                <c:pt idx="68">
                  <c:v>5</c:v>
                </c:pt>
                <c:pt idx="69">
                  <c:v>15</c:v>
                </c:pt>
                <c:pt idx="70">
                  <c:v>60</c:v>
                </c:pt>
                <c:pt idx="71">
                  <c:v>20</c:v>
                </c:pt>
                <c:pt idx="72">
                  <c:v>15</c:v>
                </c:pt>
                <c:pt idx="73">
                  <c:v>5</c:v>
                </c:pt>
                <c:pt idx="74">
                  <c:v>0</c:v>
                </c:pt>
                <c:pt idx="75">
                  <c:v>25</c:v>
                </c:pt>
                <c:pt idx="76">
                  <c:v>15</c:v>
                </c:pt>
                <c:pt idx="77">
                  <c:v>0</c:v>
                </c:pt>
                <c:pt idx="78">
                  <c:v>5</c:v>
                </c:pt>
                <c:pt idx="79">
                  <c:v>15</c:v>
                </c:pt>
                <c:pt idx="80">
                  <c:v>20</c:v>
                </c:pt>
                <c:pt idx="81">
                  <c:v>1</c:v>
                </c:pt>
                <c:pt idx="82">
                  <c:v>80</c:v>
                </c:pt>
                <c:pt idx="83">
                  <c:v>50</c:v>
                </c:pt>
                <c:pt idx="84">
                  <c:v>15</c:v>
                </c:pt>
                <c:pt idx="85">
                  <c:v>10</c:v>
                </c:pt>
                <c:pt idx="86">
                  <c:v>5</c:v>
                </c:pt>
                <c:pt idx="87">
                  <c:v>15</c:v>
                </c:pt>
                <c:pt idx="88">
                  <c:v>15</c:v>
                </c:pt>
                <c:pt idx="89">
                  <c:v>0</c:v>
                </c:pt>
                <c:pt idx="90">
                  <c:v>15</c:v>
                </c:pt>
                <c:pt idx="91">
                  <c:v>0</c:v>
                </c:pt>
                <c:pt idx="92">
                  <c:v>10</c:v>
                </c:pt>
                <c:pt idx="93">
                  <c:v>20</c:v>
                </c:pt>
                <c:pt idx="94">
                  <c:v>20</c:v>
                </c:pt>
                <c:pt idx="95">
                  <c:v>30</c:v>
                </c:pt>
                <c:pt idx="96">
                  <c:v>0</c:v>
                </c:pt>
                <c:pt idx="97">
                  <c:v>5</c:v>
                </c:pt>
                <c:pt idx="98">
                  <c:v>0</c:v>
                </c:pt>
                <c:pt idx="99">
                  <c:v>15</c:v>
                </c:pt>
                <c:pt idx="100">
                  <c:v>1</c:v>
                </c:pt>
                <c:pt idx="101">
                  <c:v>50</c:v>
                </c:pt>
                <c:pt idx="102">
                  <c:v>40</c:v>
                </c:pt>
                <c:pt idx="103">
                  <c:v>80</c:v>
                </c:pt>
                <c:pt idx="104">
                  <c:v>0</c:v>
                </c:pt>
                <c:pt idx="105">
                  <c:v>50</c:v>
                </c:pt>
                <c:pt idx="106">
                  <c:v>0</c:v>
                </c:pt>
                <c:pt idx="107">
                  <c:v>30</c:v>
                </c:pt>
                <c:pt idx="108">
                  <c:v>5</c:v>
                </c:pt>
                <c:pt idx="109">
                  <c:v>0</c:v>
                </c:pt>
                <c:pt idx="110">
                  <c:v>10</c:v>
                </c:pt>
                <c:pt idx="111">
                  <c:v>0</c:v>
                </c:pt>
                <c:pt idx="112">
                  <c:v>0</c:v>
                </c:pt>
                <c:pt idx="113">
                  <c:v>15</c:v>
                </c:pt>
                <c:pt idx="114">
                  <c:v>30</c:v>
                </c:pt>
                <c:pt idx="115">
                  <c:v>30</c:v>
                </c:pt>
                <c:pt idx="116">
                  <c:v>40</c:v>
                </c:pt>
                <c:pt idx="117">
                  <c:v>35</c:v>
                </c:pt>
                <c:pt idx="118">
                  <c:v>10</c:v>
                </c:pt>
                <c:pt idx="119">
                  <c:v>10</c:v>
                </c:pt>
                <c:pt idx="120">
                  <c:v>5</c:v>
                </c:pt>
                <c:pt idx="121">
                  <c:v>5</c:v>
                </c:pt>
                <c:pt idx="122">
                  <c:v>30</c:v>
                </c:pt>
                <c:pt idx="123">
                  <c:v>5</c:v>
                </c:pt>
                <c:pt idx="124">
                  <c:v>30</c:v>
                </c:pt>
                <c:pt idx="125">
                  <c:v>0</c:v>
                </c:pt>
                <c:pt idx="126">
                  <c:v>30</c:v>
                </c:pt>
                <c:pt idx="127">
                  <c:v>20</c:v>
                </c:pt>
                <c:pt idx="128">
                  <c:v>5</c:v>
                </c:pt>
                <c:pt idx="129">
                  <c:v>10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10</c:v>
                </c:pt>
                <c:pt idx="134">
                  <c:v>10</c:v>
                </c:pt>
                <c:pt idx="135">
                  <c:v>20</c:v>
                </c:pt>
                <c:pt idx="136">
                  <c:v>35</c:v>
                </c:pt>
                <c:pt idx="137">
                  <c:v>5</c:v>
                </c:pt>
                <c:pt idx="138">
                  <c:v>50</c:v>
                </c:pt>
                <c:pt idx="139">
                  <c:v>60</c:v>
                </c:pt>
                <c:pt idx="140">
                  <c:v>20</c:v>
                </c:pt>
                <c:pt idx="141">
                  <c:v>10</c:v>
                </c:pt>
                <c:pt idx="142">
                  <c:v>45</c:v>
                </c:pt>
                <c:pt idx="143">
                  <c:v>15</c:v>
                </c:pt>
                <c:pt idx="144">
                  <c:v>25</c:v>
                </c:pt>
                <c:pt idx="145">
                  <c:v>5</c:v>
                </c:pt>
                <c:pt idx="146">
                  <c:v>5</c:v>
                </c:pt>
                <c:pt idx="147">
                  <c:v>0</c:v>
                </c:pt>
                <c:pt idx="148">
                  <c:v>25</c:v>
                </c:pt>
                <c:pt idx="149">
                  <c:v>10</c:v>
                </c:pt>
                <c:pt idx="150">
                  <c:v>5</c:v>
                </c:pt>
                <c:pt idx="151">
                  <c:v>10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0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10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0</c:v>
                </c:pt>
              </c:numCache>
            </c:numRef>
          </c:xVal>
          <c:yVal>
            <c:numRef>
              <c:f>'Height vs % shrub Cover'!$H$2:$H$217</c:f>
              <c:numCache>
                <c:formatCode>General</c:formatCode>
                <c:ptCount val="165"/>
                <c:pt idx="0">
                  <c:v>5</c:v>
                </c:pt>
                <c:pt idx="1">
                  <c:v>9</c:v>
                </c:pt>
                <c:pt idx="2">
                  <c:v>5</c:v>
                </c:pt>
                <c:pt idx="3">
                  <c:v>27.5</c:v>
                </c:pt>
                <c:pt idx="4">
                  <c:v>12</c:v>
                </c:pt>
                <c:pt idx="5">
                  <c:v>19</c:v>
                </c:pt>
                <c:pt idx="6">
                  <c:v>18.5</c:v>
                </c:pt>
                <c:pt idx="7">
                  <c:v>9.5</c:v>
                </c:pt>
                <c:pt idx="8">
                  <c:v>10</c:v>
                </c:pt>
                <c:pt idx="9">
                  <c:v>11</c:v>
                </c:pt>
                <c:pt idx="10">
                  <c:v>8.5</c:v>
                </c:pt>
                <c:pt idx="11">
                  <c:v>16</c:v>
                </c:pt>
                <c:pt idx="12">
                  <c:v>27</c:v>
                </c:pt>
                <c:pt idx="13">
                  <c:v>33.5</c:v>
                </c:pt>
                <c:pt idx="14">
                  <c:v>18</c:v>
                </c:pt>
                <c:pt idx="15">
                  <c:v>24</c:v>
                </c:pt>
                <c:pt idx="16">
                  <c:v>15.5</c:v>
                </c:pt>
                <c:pt idx="17">
                  <c:v>27.5</c:v>
                </c:pt>
                <c:pt idx="18">
                  <c:v>27.5</c:v>
                </c:pt>
                <c:pt idx="19">
                  <c:v>26</c:v>
                </c:pt>
                <c:pt idx="20">
                  <c:v>22.5</c:v>
                </c:pt>
                <c:pt idx="21">
                  <c:v>29</c:v>
                </c:pt>
                <c:pt idx="22">
                  <c:v>42</c:v>
                </c:pt>
                <c:pt idx="23">
                  <c:v>17</c:v>
                </c:pt>
                <c:pt idx="24">
                  <c:v>28</c:v>
                </c:pt>
                <c:pt idx="25">
                  <c:v>7</c:v>
                </c:pt>
                <c:pt idx="26">
                  <c:v>57</c:v>
                </c:pt>
                <c:pt idx="27">
                  <c:v>38.5</c:v>
                </c:pt>
                <c:pt idx="28">
                  <c:v>7</c:v>
                </c:pt>
                <c:pt idx="29">
                  <c:v>24</c:v>
                </c:pt>
                <c:pt idx="30">
                  <c:v>17.5</c:v>
                </c:pt>
                <c:pt idx="31">
                  <c:v>11</c:v>
                </c:pt>
                <c:pt idx="32">
                  <c:v>15</c:v>
                </c:pt>
                <c:pt idx="33">
                  <c:v>17.5</c:v>
                </c:pt>
                <c:pt idx="34">
                  <c:v>13</c:v>
                </c:pt>
                <c:pt idx="35">
                  <c:v>42</c:v>
                </c:pt>
                <c:pt idx="36">
                  <c:v>37</c:v>
                </c:pt>
                <c:pt idx="37">
                  <c:v>15.5</c:v>
                </c:pt>
                <c:pt idx="38">
                  <c:v>18.5</c:v>
                </c:pt>
                <c:pt idx="39">
                  <c:v>30.5</c:v>
                </c:pt>
                <c:pt idx="40">
                  <c:v>21</c:v>
                </c:pt>
                <c:pt idx="41">
                  <c:v>14</c:v>
                </c:pt>
                <c:pt idx="42">
                  <c:v>15.5</c:v>
                </c:pt>
                <c:pt idx="43">
                  <c:v>17.5</c:v>
                </c:pt>
                <c:pt idx="44">
                  <c:v>14</c:v>
                </c:pt>
                <c:pt idx="45">
                  <c:v>6.5</c:v>
                </c:pt>
                <c:pt idx="46">
                  <c:v>37</c:v>
                </c:pt>
                <c:pt idx="47">
                  <c:v>37.5</c:v>
                </c:pt>
                <c:pt idx="48">
                  <c:v>13</c:v>
                </c:pt>
                <c:pt idx="49">
                  <c:v>8</c:v>
                </c:pt>
                <c:pt idx="50">
                  <c:v>10</c:v>
                </c:pt>
                <c:pt idx="51">
                  <c:v>20</c:v>
                </c:pt>
                <c:pt idx="52">
                  <c:v>21</c:v>
                </c:pt>
                <c:pt idx="53">
                  <c:v>18.5</c:v>
                </c:pt>
                <c:pt idx="54">
                  <c:v>16</c:v>
                </c:pt>
                <c:pt idx="55">
                  <c:v>14.5</c:v>
                </c:pt>
                <c:pt idx="56">
                  <c:v>19</c:v>
                </c:pt>
                <c:pt idx="57">
                  <c:v>17</c:v>
                </c:pt>
                <c:pt idx="58">
                  <c:v>7</c:v>
                </c:pt>
                <c:pt idx="59">
                  <c:v>20.5</c:v>
                </c:pt>
                <c:pt idx="60">
                  <c:v>14</c:v>
                </c:pt>
                <c:pt idx="61">
                  <c:v>7</c:v>
                </c:pt>
                <c:pt idx="62">
                  <c:v>9.5</c:v>
                </c:pt>
                <c:pt idx="63">
                  <c:v>19.5</c:v>
                </c:pt>
                <c:pt idx="64">
                  <c:v>18</c:v>
                </c:pt>
                <c:pt idx="65">
                  <c:v>22.5</c:v>
                </c:pt>
                <c:pt idx="66">
                  <c:v>18</c:v>
                </c:pt>
                <c:pt idx="67">
                  <c:v>9</c:v>
                </c:pt>
                <c:pt idx="68">
                  <c:v>20</c:v>
                </c:pt>
                <c:pt idx="69">
                  <c:v>21</c:v>
                </c:pt>
                <c:pt idx="70">
                  <c:v>41</c:v>
                </c:pt>
                <c:pt idx="71">
                  <c:v>51</c:v>
                </c:pt>
                <c:pt idx="72">
                  <c:v>25</c:v>
                </c:pt>
                <c:pt idx="73">
                  <c:v>14</c:v>
                </c:pt>
                <c:pt idx="74">
                  <c:v>36</c:v>
                </c:pt>
                <c:pt idx="75">
                  <c:v>22</c:v>
                </c:pt>
                <c:pt idx="76">
                  <c:v>9.5</c:v>
                </c:pt>
                <c:pt idx="77">
                  <c:v>12</c:v>
                </c:pt>
                <c:pt idx="78">
                  <c:v>11.5</c:v>
                </c:pt>
                <c:pt idx="79">
                  <c:v>35</c:v>
                </c:pt>
                <c:pt idx="80">
                  <c:v>15.5</c:v>
                </c:pt>
                <c:pt idx="81">
                  <c:v>18</c:v>
                </c:pt>
                <c:pt idx="82">
                  <c:v>55</c:v>
                </c:pt>
                <c:pt idx="83">
                  <c:v>37</c:v>
                </c:pt>
                <c:pt idx="84">
                  <c:v>57</c:v>
                </c:pt>
                <c:pt idx="85">
                  <c:v>12</c:v>
                </c:pt>
                <c:pt idx="86">
                  <c:v>16</c:v>
                </c:pt>
                <c:pt idx="87">
                  <c:v>12</c:v>
                </c:pt>
                <c:pt idx="88">
                  <c:v>12</c:v>
                </c:pt>
                <c:pt idx="89">
                  <c:v>9</c:v>
                </c:pt>
                <c:pt idx="90">
                  <c:v>36</c:v>
                </c:pt>
                <c:pt idx="91">
                  <c:v>28</c:v>
                </c:pt>
                <c:pt idx="92">
                  <c:v>42.5</c:v>
                </c:pt>
                <c:pt idx="93">
                  <c:v>19.5</c:v>
                </c:pt>
                <c:pt idx="94">
                  <c:v>16</c:v>
                </c:pt>
                <c:pt idx="95">
                  <c:v>24</c:v>
                </c:pt>
                <c:pt idx="96">
                  <c:v>11</c:v>
                </c:pt>
                <c:pt idx="97">
                  <c:v>15</c:v>
                </c:pt>
                <c:pt idx="98">
                  <c:v>28</c:v>
                </c:pt>
                <c:pt idx="99">
                  <c:v>22</c:v>
                </c:pt>
                <c:pt idx="100">
                  <c:v>30.5</c:v>
                </c:pt>
                <c:pt idx="101">
                  <c:v>12</c:v>
                </c:pt>
                <c:pt idx="102">
                  <c:v>24</c:v>
                </c:pt>
                <c:pt idx="103">
                  <c:v>15</c:v>
                </c:pt>
                <c:pt idx="104">
                  <c:v>15.5</c:v>
                </c:pt>
                <c:pt idx="105">
                  <c:v>18</c:v>
                </c:pt>
                <c:pt idx="106">
                  <c:v>14.5</c:v>
                </c:pt>
                <c:pt idx="107">
                  <c:v>17</c:v>
                </c:pt>
                <c:pt idx="108">
                  <c:v>7</c:v>
                </c:pt>
                <c:pt idx="109">
                  <c:v>15.5</c:v>
                </c:pt>
                <c:pt idx="110">
                  <c:v>14</c:v>
                </c:pt>
                <c:pt idx="111">
                  <c:v>19</c:v>
                </c:pt>
                <c:pt idx="112">
                  <c:v>20</c:v>
                </c:pt>
                <c:pt idx="113">
                  <c:v>23.5</c:v>
                </c:pt>
                <c:pt idx="114">
                  <c:v>27</c:v>
                </c:pt>
                <c:pt idx="115">
                  <c:v>27.5</c:v>
                </c:pt>
                <c:pt idx="116">
                  <c:v>48</c:v>
                </c:pt>
                <c:pt idx="117">
                  <c:v>20</c:v>
                </c:pt>
                <c:pt idx="118">
                  <c:v>13.5</c:v>
                </c:pt>
                <c:pt idx="119">
                  <c:v>13</c:v>
                </c:pt>
                <c:pt idx="120">
                  <c:v>9</c:v>
                </c:pt>
                <c:pt idx="121">
                  <c:v>14</c:v>
                </c:pt>
                <c:pt idx="122">
                  <c:v>13</c:v>
                </c:pt>
                <c:pt idx="123">
                  <c:v>11.5</c:v>
                </c:pt>
                <c:pt idx="124">
                  <c:v>11.5</c:v>
                </c:pt>
                <c:pt idx="125">
                  <c:v>11.5</c:v>
                </c:pt>
                <c:pt idx="126">
                  <c:v>27</c:v>
                </c:pt>
                <c:pt idx="127">
                  <c:v>17</c:v>
                </c:pt>
                <c:pt idx="128">
                  <c:v>26</c:v>
                </c:pt>
                <c:pt idx="129">
                  <c:v>18</c:v>
                </c:pt>
                <c:pt idx="130">
                  <c:v>18</c:v>
                </c:pt>
                <c:pt idx="131">
                  <c:v>14</c:v>
                </c:pt>
                <c:pt idx="132">
                  <c:v>18</c:v>
                </c:pt>
                <c:pt idx="133">
                  <c:v>6.5</c:v>
                </c:pt>
                <c:pt idx="134">
                  <c:v>12</c:v>
                </c:pt>
                <c:pt idx="135">
                  <c:v>15.5</c:v>
                </c:pt>
                <c:pt idx="136">
                  <c:v>15.5</c:v>
                </c:pt>
                <c:pt idx="137">
                  <c:v>23</c:v>
                </c:pt>
                <c:pt idx="138">
                  <c:v>21</c:v>
                </c:pt>
                <c:pt idx="139">
                  <c:v>19</c:v>
                </c:pt>
                <c:pt idx="140">
                  <c:v>21</c:v>
                </c:pt>
                <c:pt idx="141">
                  <c:v>16</c:v>
                </c:pt>
                <c:pt idx="142">
                  <c:v>26.5</c:v>
                </c:pt>
                <c:pt idx="143">
                  <c:v>39.5</c:v>
                </c:pt>
                <c:pt idx="144">
                  <c:v>34</c:v>
                </c:pt>
                <c:pt idx="145">
                  <c:v>31.5</c:v>
                </c:pt>
                <c:pt idx="146">
                  <c:v>33</c:v>
                </c:pt>
                <c:pt idx="147">
                  <c:v>34</c:v>
                </c:pt>
                <c:pt idx="148">
                  <c:v>28.5</c:v>
                </c:pt>
                <c:pt idx="149">
                  <c:v>37</c:v>
                </c:pt>
                <c:pt idx="150">
                  <c:v>15.5</c:v>
                </c:pt>
                <c:pt idx="151">
                  <c:v>16.5</c:v>
                </c:pt>
                <c:pt idx="152">
                  <c:v>15.5</c:v>
                </c:pt>
                <c:pt idx="153">
                  <c:v>17.5</c:v>
                </c:pt>
                <c:pt idx="154">
                  <c:v>16</c:v>
                </c:pt>
                <c:pt idx="155">
                  <c:v>11</c:v>
                </c:pt>
                <c:pt idx="156">
                  <c:v>11</c:v>
                </c:pt>
                <c:pt idx="157">
                  <c:v>14</c:v>
                </c:pt>
                <c:pt idx="158">
                  <c:v>17</c:v>
                </c:pt>
                <c:pt idx="159">
                  <c:v>17.5</c:v>
                </c:pt>
                <c:pt idx="160">
                  <c:v>16</c:v>
                </c:pt>
                <c:pt idx="161">
                  <c:v>13</c:v>
                </c:pt>
                <c:pt idx="162">
                  <c:v>22</c:v>
                </c:pt>
                <c:pt idx="163">
                  <c:v>13.5</c:v>
                </c:pt>
                <c:pt idx="164">
                  <c:v>19.5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9D-4858-89AF-7FCF5751D945}"/>
            </c:ext>
          </c:extLst>
        </c:ser>
        <c:ser>
          <c:idx val="1"/>
          <c:order val="1"/>
          <c:tx>
            <c:v>2012 Site 5</c:v>
          </c:tx>
          <c:spPr>
            <a:ln w="28575">
              <a:noFill/>
            </a:ln>
          </c:spPr>
          <c:xVal>
            <c:numRef>
              <c:f>'Height vs % shrub Cover'!$N$218:$N$418</c:f>
              <c:numCache>
                <c:formatCode>General</c:formatCode>
                <c:ptCount val="161"/>
                <c:pt idx="0">
                  <c:v>20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3</c:v>
                </c:pt>
                <c:pt idx="6">
                  <c:v>20</c:v>
                </c:pt>
                <c:pt idx="7">
                  <c:v>5</c:v>
                </c:pt>
                <c:pt idx="8">
                  <c:v>5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30</c:v>
                </c:pt>
                <c:pt idx="16">
                  <c:v>20</c:v>
                </c:pt>
                <c:pt idx="17">
                  <c:v>50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15</c:v>
                </c:pt>
                <c:pt idx="28">
                  <c:v>10</c:v>
                </c:pt>
                <c:pt idx="29">
                  <c:v>2</c:v>
                </c:pt>
                <c:pt idx="30">
                  <c:v>10</c:v>
                </c:pt>
                <c:pt idx="31">
                  <c:v>3</c:v>
                </c:pt>
                <c:pt idx="32">
                  <c:v>0</c:v>
                </c:pt>
                <c:pt idx="33">
                  <c:v>10</c:v>
                </c:pt>
                <c:pt idx="34">
                  <c:v>5</c:v>
                </c:pt>
                <c:pt idx="35">
                  <c:v>1</c:v>
                </c:pt>
                <c:pt idx="36">
                  <c:v>15</c:v>
                </c:pt>
                <c:pt idx="37">
                  <c:v>10</c:v>
                </c:pt>
                <c:pt idx="38">
                  <c:v>5</c:v>
                </c:pt>
                <c:pt idx="39">
                  <c:v>20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2</c:v>
                </c:pt>
                <c:pt idx="44">
                  <c:v>20</c:v>
                </c:pt>
                <c:pt idx="45">
                  <c:v>0</c:v>
                </c:pt>
                <c:pt idx="46">
                  <c:v>10</c:v>
                </c:pt>
                <c:pt idx="47">
                  <c:v>0</c:v>
                </c:pt>
                <c:pt idx="48">
                  <c:v>5</c:v>
                </c:pt>
                <c:pt idx="49">
                  <c:v>1</c:v>
                </c:pt>
                <c:pt idx="50">
                  <c:v>0</c:v>
                </c:pt>
                <c:pt idx="51">
                  <c:v>15</c:v>
                </c:pt>
                <c:pt idx="52">
                  <c:v>0</c:v>
                </c:pt>
                <c:pt idx="53">
                  <c:v>1</c:v>
                </c:pt>
                <c:pt idx="54">
                  <c:v>5</c:v>
                </c:pt>
                <c:pt idx="55">
                  <c:v>20</c:v>
                </c:pt>
                <c:pt idx="56">
                  <c:v>10</c:v>
                </c:pt>
                <c:pt idx="57">
                  <c:v>0</c:v>
                </c:pt>
                <c:pt idx="58">
                  <c:v>15</c:v>
                </c:pt>
                <c:pt idx="59">
                  <c:v>0</c:v>
                </c:pt>
                <c:pt idx="60">
                  <c:v>25</c:v>
                </c:pt>
                <c:pt idx="61">
                  <c:v>15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4</c:v>
                </c:pt>
                <c:pt idx="67">
                  <c:v>0</c:v>
                </c:pt>
                <c:pt idx="68">
                  <c:v>2</c:v>
                </c:pt>
                <c:pt idx="69">
                  <c:v>10</c:v>
                </c:pt>
                <c:pt idx="70">
                  <c:v>30</c:v>
                </c:pt>
                <c:pt idx="71">
                  <c:v>10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5</c:v>
                </c:pt>
                <c:pt idx="79">
                  <c:v>40</c:v>
                </c:pt>
                <c:pt idx="80">
                  <c:v>5</c:v>
                </c:pt>
                <c:pt idx="81">
                  <c:v>5</c:v>
                </c:pt>
                <c:pt idx="82">
                  <c:v>2</c:v>
                </c:pt>
                <c:pt idx="83">
                  <c:v>5</c:v>
                </c:pt>
                <c:pt idx="84">
                  <c:v>5</c:v>
                </c:pt>
                <c:pt idx="85">
                  <c:v>20</c:v>
                </c:pt>
                <c:pt idx="86">
                  <c:v>0</c:v>
                </c:pt>
                <c:pt idx="87">
                  <c:v>5</c:v>
                </c:pt>
                <c:pt idx="88">
                  <c:v>10</c:v>
                </c:pt>
                <c:pt idx="89">
                  <c:v>0</c:v>
                </c:pt>
                <c:pt idx="90">
                  <c:v>20</c:v>
                </c:pt>
                <c:pt idx="91">
                  <c:v>0</c:v>
                </c:pt>
                <c:pt idx="92">
                  <c:v>5</c:v>
                </c:pt>
                <c:pt idx="93">
                  <c:v>20</c:v>
                </c:pt>
                <c:pt idx="94">
                  <c:v>0</c:v>
                </c:pt>
                <c:pt idx="95">
                  <c:v>20</c:v>
                </c:pt>
                <c:pt idx="96">
                  <c:v>30</c:v>
                </c:pt>
                <c:pt idx="97">
                  <c:v>20</c:v>
                </c:pt>
                <c:pt idx="98">
                  <c:v>0</c:v>
                </c:pt>
                <c:pt idx="99">
                  <c:v>1</c:v>
                </c:pt>
                <c:pt idx="100">
                  <c:v>5</c:v>
                </c:pt>
                <c:pt idx="101">
                  <c:v>15</c:v>
                </c:pt>
                <c:pt idx="102">
                  <c:v>50</c:v>
                </c:pt>
                <c:pt idx="103">
                  <c:v>10</c:v>
                </c:pt>
                <c:pt idx="104">
                  <c:v>0</c:v>
                </c:pt>
                <c:pt idx="105">
                  <c:v>10</c:v>
                </c:pt>
                <c:pt idx="106">
                  <c:v>5</c:v>
                </c:pt>
                <c:pt idx="107">
                  <c:v>5</c:v>
                </c:pt>
                <c:pt idx="108">
                  <c:v>20</c:v>
                </c:pt>
                <c:pt idx="109">
                  <c:v>0</c:v>
                </c:pt>
                <c:pt idx="110">
                  <c:v>2</c:v>
                </c:pt>
                <c:pt idx="111">
                  <c:v>15</c:v>
                </c:pt>
                <c:pt idx="112">
                  <c:v>1</c:v>
                </c:pt>
                <c:pt idx="113">
                  <c:v>20</c:v>
                </c:pt>
                <c:pt idx="114">
                  <c:v>10</c:v>
                </c:pt>
                <c:pt idx="115">
                  <c:v>10</c:v>
                </c:pt>
                <c:pt idx="116">
                  <c:v>0</c:v>
                </c:pt>
                <c:pt idx="117">
                  <c:v>20</c:v>
                </c:pt>
                <c:pt idx="118">
                  <c:v>5</c:v>
                </c:pt>
                <c:pt idx="119">
                  <c:v>5</c:v>
                </c:pt>
                <c:pt idx="120">
                  <c:v>0</c:v>
                </c:pt>
                <c:pt idx="121">
                  <c:v>10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5</c:v>
                </c:pt>
                <c:pt idx="126">
                  <c:v>1</c:v>
                </c:pt>
                <c:pt idx="127">
                  <c:v>10</c:v>
                </c:pt>
                <c:pt idx="128">
                  <c:v>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60</c:v>
                </c:pt>
                <c:pt idx="137">
                  <c:v>5</c:v>
                </c:pt>
                <c:pt idx="138">
                  <c:v>25</c:v>
                </c:pt>
                <c:pt idx="139">
                  <c:v>0</c:v>
                </c:pt>
                <c:pt idx="140">
                  <c:v>0</c:v>
                </c:pt>
                <c:pt idx="141">
                  <c:v>2</c:v>
                </c:pt>
                <c:pt idx="142">
                  <c:v>0</c:v>
                </c:pt>
                <c:pt idx="143">
                  <c:v>15</c:v>
                </c:pt>
                <c:pt idx="144">
                  <c:v>2</c:v>
                </c:pt>
                <c:pt idx="145">
                  <c:v>2</c:v>
                </c:pt>
                <c:pt idx="146">
                  <c:v>5</c:v>
                </c:pt>
                <c:pt idx="147">
                  <c:v>20</c:v>
                </c:pt>
                <c:pt idx="148">
                  <c:v>5</c:v>
                </c:pt>
                <c:pt idx="149">
                  <c:v>0</c:v>
                </c:pt>
                <c:pt idx="150">
                  <c:v>10</c:v>
                </c:pt>
                <c:pt idx="151">
                  <c:v>30</c:v>
                </c:pt>
                <c:pt idx="152">
                  <c:v>25</c:v>
                </c:pt>
                <c:pt idx="153">
                  <c:v>2</c:v>
                </c:pt>
                <c:pt idx="154">
                  <c:v>5</c:v>
                </c:pt>
                <c:pt idx="155">
                  <c:v>10</c:v>
                </c:pt>
                <c:pt idx="156">
                  <c:v>3</c:v>
                </c:pt>
                <c:pt idx="157">
                  <c:v>10</c:v>
                </c:pt>
                <c:pt idx="158">
                  <c:v>5</c:v>
                </c:pt>
                <c:pt idx="159">
                  <c:v>2</c:v>
                </c:pt>
                <c:pt idx="160">
                  <c:v>10</c:v>
                </c:pt>
              </c:numCache>
            </c:numRef>
          </c:xVal>
          <c:yVal>
            <c:numRef>
              <c:f>'Height vs % shrub Cover'!$H$218:$H$418</c:f>
              <c:numCache>
                <c:formatCode>General</c:formatCode>
                <c:ptCount val="161"/>
                <c:pt idx="0">
                  <c:v>20.5</c:v>
                </c:pt>
                <c:pt idx="1">
                  <c:v>23.5</c:v>
                </c:pt>
                <c:pt idx="2">
                  <c:v>18</c:v>
                </c:pt>
                <c:pt idx="3">
                  <c:v>29</c:v>
                </c:pt>
                <c:pt idx="4">
                  <c:v>16</c:v>
                </c:pt>
                <c:pt idx="5">
                  <c:v>25.5</c:v>
                </c:pt>
                <c:pt idx="6">
                  <c:v>17.5</c:v>
                </c:pt>
                <c:pt idx="7">
                  <c:v>9</c:v>
                </c:pt>
                <c:pt idx="8">
                  <c:v>20.5</c:v>
                </c:pt>
                <c:pt idx="9">
                  <c:v>14</c:v>
                </c:pt>
                <c:pt idx="10">
                  <c:v>14.5</c:v>
                </c:pt>
                <c:pt idx="11">
                  <c:v>9</c:v>
                </c:pt>
                <c:pt idx="12">
                  <c:v>17</c:v>
                </c:pt>
                <c:pt idx="13">
                  <c:v>17</c:v>
                </c:pt>
                <c:pt idx="14">
                  <c:v>25</c:v>
                </c:pt>
                <c:pt idx="15">
                  <c:v>49</c:v>
                </c:pt>
                <c:pt idx="16">
                  <c:v>33</c:v>
                </c:pt>
                <c:pt idx="17">
                  <c:v>24</c:v>
                </c:pt>
                <c:pt idx="18">
                  <c:v>33.5</c:v>
                </c:pt>
                <c:pt idx="19">
                  <c:v>34</c:v>
                </c:pt>
                <c:pt idx="20">
                  <c:v>44</c:v>
                </c:pt>
                <c:pt idx="21">
                  <c:v>54</c:v>
                </c:pt>
                <c:pt idx="22">
                  <c:v>21</c:v>
                </c:pt>
                <c:pt idx="23">
                  <c:v>16.5</c:v>
                </c:pt>
                <c:pt idx="24">
                  <c:v>10</c:v>
                </c:pt>
                <c:pt idx="25">
                  <c:v>12</c:v>
                </c:pt>
                <c:pt idx="26">
                  <c:v>11</c:v>
                </c:pt>
                <c:pt idx="27">
                  <c:v>21</c:v>
                </c:pt>
                <c:pt idx="28">
                  <c:v>23</c:v>
                </c:pt>
                <c:pt idx="29">
                  <c:v>30.5</c:v>
                </c:pt>
                <c:pt idx="30">
                  <c:v>25.5</c:v>
                </c:pt>
                <c:pt idx="31">
                  <c:v>23.5</c:v>
                </c:pt>
                <c:pt idx="32">
                  <c:v>24</c:v>
                </c:pt>
                <c:pt idx="33">
                  <c:v>9</c:v>
                </c:pt>
                <c:pt idx="34">
                  <c:v>15</c:v>
                </c:pt>
                <c:pt idx="35">
                  <c:v>9</c:v>
                </c:pt>
                <c:pt idx="36">
                  <c:v>36.5</c:v>
                </c:pt>
                <c:pt idx="37">
                  <c:v>19</c:v>
                </c:pt>
                <c:pt idx="38">
                  <c:v>14</c:v>
                </c:pt>
                <c:pt idx="39">
                  <c:v>36.5</c:v>
                </c:pt>
                <c:pt idx="40">
                  <c:v>18.5</c:v>
                </c:pt>
                <c:pt idx="41">
                  <c:v>48</c:v>
                </c:pt>
                <c:pt idx="42">
                  <c:v>18</c:v>
                </c:pt>
                <c:pt idx="43">
                  <c:v>65</c:v>
                </c:pt>
                <c:pt idx="44">
                  <c:v>17.5</c:v>
                </c:pt>
                <c:pt idx="45">
                  <c:v>32.5</c:v>
                </c:pt>
                <c:pt idx="46">
                  <c:v>13</c:v>
                </c:pt>
                <c:pt idx="47">
                  <c:v>14</c:v>
                </c:pt>
                <c:pt idx="48">
                  <c:v>17.5</c:v>
                </c:pt>
                <c:pt idx="49">
                  <c:v>17</c:v>
                </c:pt>
                <c:pt idx="50">
                  <c:v>19</c:v>
                </c:pt>
                <c:pt idx="51">
                  <c:v>20</c:v>
                </c:pt>
                <c:pt idx="52">
                  <c:v>22.5</c:v>
                </c:pt>
                <c:pt idx="53">
                  <c:v>17</c:v>
                </c:pt>
                <c:pt idx="54">
                  <c:v>27</c:v>
                </c:pt>
                <c:pt idx="55">
                  <c:v>19.5</c:v>
                </c:pt>
                <c:pt idx="56">
                  <c:v>17</c:v>
                </c:pt>
                <c:pt idx="57">
                  <c:v>18</c:v>
                </c:pt>
                <c:pt idx="58">
                  <c:v>19</c:v>
                </c:pt>
                <c:pt idx="59">
                  <c:v>49</c:v>
                </c:pt>
                <c:pt idx="60">
                  <c:v>18</c:v>
                </c:pt>
                <c:pt idx="61">
                  <c:v>6</c:v>
                </c:pt>
                <c:pt idx="62">
                  <c:v>29</c:v>
                </c:pt>
                <c:pt idx="63">
                  <c:v>22</c:v>
                </c:pt>
                <c:pt idx="64">
                  <c:v>22</c:v>
                </c:pt>
                <c:pt idx="65">
                  <c:v>25</c:v>
                </c:pt>
                <c:pt idx="66">
                  <c:v>20</c:v>
                </c:pt>
                <c:pt idx="67">
                  <c:v>36</c:v>
                </c:pt>
                <c:pt idx="68">
                  <c:v>33</c:v>
                </c:pt>
                <c:pt idx="69">
                  <c:v>21</c:v>
                </c:pt>
                <c:pt idx="70">
                  <c:v>33</c:v>
                </c:pt>
                <c:pt idx="71">
                  <c:v>19.5</c:v>
                </c:pt>
                <c:pt idx="72">
                  <c:v>31</c:v>
                </c:pt>
                <c:pt idx="73">
                  <c:v>18</c:v>
                </c:pt>
                <c:pt idx="74">
                  <c:v>40</c:v>
                </c:pt>
                <c:pt idx="75">
                  <c:v>38</c:v>
                </c:pt>
                <c:pt idx="76">
                  <c:v>20</c:v>
                </c:pt>
                <c:pt idx="77">
                  <c:v>31</c:v>
                </c:pt>
                <c:pt idx="78">
                  <c:v>18</c:v>
                </c:pt>
                <c:pt idx="79">
                  <c:v>19</c:v>
                </c:pt>
                <c:pt idx="80">
                  <c:v>26</c:v>
                </c:pt>
                <c:pt idx="81">
                  <c:v>16</c:v>
                </c:pt>
                <c:pt idx="82">
                  <c:v>10.5</c:v>
                </c:pt>
                <c:pt idx="83">
                  <c:v>19</c:v>
                </c:pt>
                <c:pt idx="84">
                  <c:v>50</c:v>
                </c:pt>
                <c:pt idx="85">
                  <c:v>21</c:v>
                </c:pt>
                <c:pt idx="86">
                  <c:v>25.5</c:v>
                </c:pt>
                <c:pt idx="87">
                  <c:v>13</c:v>
                </c:pt>
                <c:pt idx="88">
                  <c:v>35.5</c:v>
                </c:pt>
                <c:pt idx="89">
                  <c:v>21.5</c:v>
                </c:pt>
                <c:pt idx="90">
                  <c:v>33</c:v>
                </c:pt>
                <c:pt idx="91">
                  <c:v>21.5</c:v>
                </c:pt>
                <c:pt idx="92">
                  <c:v>22</c:v>
                </c:pt>
                <c:pt idx="93">
                  <c:v>17</c:v>
                </c:pt>
                <c:pt idx="94">
                  <c:v>13</c:v>
                </c:pt>
                <c:pt idx="95">
                  <c:v>17</c:v>
                </c:pt>
                <c:pt idx="96">
                  <c:v>29</c:v>
                </c:pt>
                <c:pt idx="97">
                  <c:v>37</c:v>
                </c:pt>
                <c:pt idx="98">
                  <c:v>24.5</c:v>
                </c:pt>
                <c:pt idx="99">
                  <c:v>54</c:v>
                </c:pt>
                <c:pt idx="100">
                  <c:v>13</c:v>
                </c:pt>
                <c:pt idx="101">
                  <c:v>37</c:v>
                </c:pt>
                <c:pt idx="102">
                  <c:v>19.5</c:v>
                </c:pt>
                <c:pt idx="103">
                  <c:v>19</c:v>
                </c:pt>
                <c:pt idx="104">
                  <c:v>33</c:v>
                </c:pt>
                <c:pt idx="105">
                  <c:v>19.5</c:v>
                </c:pt>
                <c:pt idx="106">
                  <c:v>14.5</c:v>
                </c:pt>
                <c:pt idx="107">
                  <c:v>23.5</c:v>
                </c:pt>
                <c:pt idx="108">
                  <c:v>34</c:v>
                </c:pt>
                <c:pt idx="109">
                  <c:v>13</c:v>
                </c:pt>
                <c:pt idx="110">
                  <c:v>33</c:v>
                </c:pt>
                <c:pt idx="111">
                  <c:v>21.5</c:v>
                </c:pt>
                <c:pt idx="112">
                  <c:v>21</c:v>
                </c:pt>
                <c:pt idx="113">
                  <c:v>31</c:v>
                </c:pt>
                <c:pt idx="114">
                  <c:v>29.5</c:v>
                </c:pt>
                <c:pt idx="115">
                  <c:v>13</c:v>
                </c:pt>
                <c:pt idx="116">
                  <c:v>59</c:v>
                </c:pt>
                <c:pt idx="117">
                  <c:v>41</c:v>
                </c:pt>
                <c:pt idx="118">
                  <c:v>32</c:v>
                </c:pt>
                <c:pt idx="119">
                  <c:v>50.5</c:v>
                </c:pt>
                <c:pt idx="120">
                  <c:v>41</c:v>
                </c:pt>
                <c:pt idx="121">
                  <c:v>30.5</c:v>
                </c:pt>
                <c:pt idx="122">
                  <c:v>15.5</c:v>
                </c:pt>
                <c:pt idx="123">
                  <c:v>10.5</c:v>
                </c:pt>
                <c:pt idx="124">
                  <c:v>19.5</c:v>
                </c:pt>
                <c:pt idx="125">
                  <c:v>27</c:v>
                </c:pt>
                <c:pt idx="126">
                  <c:v>12.5</c:v>
                </c:pt>
                <c:pt idx="127">
                  <c:v>11.5</c:v>
                </c:pt>
                <c:pt idx="128">
                  <c:v>22</c:v>
                </c:pt>
                <c:pt idx="129">
                  <c:v>29</c:v>
                </c:pt>
                <c:pt idx="130">
                  <c:v>25</c:v>
                </c:pt>
                <c:pt idx="131">
                  <c:v>17</c:v>
                </c:pt>
                <c:pt idx="132">
                  <c:v>9</c:v>
                </c:pt>
                <c:pt idx="133">
                  <c:v>26</c:v>
                </c:pt>
                <c:pt idx="134">
                  <c:v>14.5</c:v>
                </c:pt>
                <c:pt idx="135">
                  <c:v>38</c:v>
                </c:pt>
                <c:pt idx="136">
                  <c:v>35.5</c:v>
                </c:pt>
                <c:pt idx="137">
                  <c:v>16</c:v>
                </c:pt>
                <c:pt idx="138">
                  <c:v>18.5</c:v>
                </c:pt>
                <c:pt idx="139">
                  <c:v>20</c:v>
                </c:pt>
                <c:pt idx="140">
                  <c:v>46</c:v>
                </c:pt>
                <c:pt idx="141">
                  <c:v>50</c:v>
                </c:pt>
                <c:pt idx="142">
                  <c:v>9</c:v>
                </c:pt>
                <c:pt idx="143">
                  <c:v>13</c:v>
                </c:pt>
                <c:pt idx="144">
                  <c:v>24</c:v>
                </c:pt>
                <c:pt idx="145">
                  <c:v>11.5</c:v>
                </c:pt>
                <c:pt idx="146">
                  <c:v>9</c:v>
                </c:pt>
                <c:pt idx="147">
                  <c:v>10.5</c:v>
                </c:pt>
                <c:pt idx="148">
                  <c:v>20</c:v>
                </c:pt>
                <c:pt idx="149">
                  <c:v>30.5</c:v>
                </c:pt>
                <c:pt idx="150">
                  <c:v>26</c:v>
                </c:pt>
                <c:pt idx="151">
                  <c:v>40</c:v>
                </c:pt>
                <c:pt idx="152">
                  <c:v>19</c:v>
                </c:pt>
                <c:pt idx="153">
                  <c:v>7</c:v>
                </c:pt>
                <c:pt idx="154">
                  <c:v>9</c:v>
                </c:pt>
                <c:pt idx="155">
                  <c:v>7.5</c:v>
                </c:pt>
                <c:pt idx="156">
                  <c:v>8.5</c:v>
                </c:pt>
                <c:pt idx="157">
                  <c:v>9</c:v>
                </c:pt>
                <c:pt idx="158">
                  <c:v>5</c:v>
                </c:pt>
                <c:pt idx="159">
                  <c:v>6</c:v>
                </c:pt>
                <c:pt idx="16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9D-4858-89AF-7FCF5751D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61344"/>
        <c:axId val="96763264"/>
      </c:scatterChart>
      <c:valAx>
        <c:axId val="96761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Shrub Cover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6763264"/>
        <c:crosses val="autoZero"/>
        <c:crossBetween val="midCat"/>
      </c:valAx>
      <c:valAx>
        <c:axId val="96763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67613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Height vs</a:t>
            </a:r>
            <a:r>
              <a:rPr lang="en-US" baseline="0"/>
              <a:t> % shrub cover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2013 site 4</c:v>
          </c:tx>
          <c:spPr>
            <a:ln w="28575">
              <a:noFill/>
            </a:ln>
          </c:spPr>
          <c:xVal>
            <c:numRef>
              <c:f>'Height vs % shrub Cover'!$O$2:$O$217</c:f>
              <c:numCache>
                <c:formatCode>General</c:formatCode>
                <c:ptCount val="165"/>
                <c:pt idx="0">
                  <c:v>5</c:v>
                </c:pt>
                <c:pt idx="1">
                  <c:v>0</c:v>
                </c:pt>
                <c:pt idx="2">
                  <c:v>5</c:v>
                </c:pt>
                <c:pt idx="3">
                  <c:v>20</c:v>
                </c:pt>
                <c:pt idx="4">
                  <c:v>50</c:v>
                </c:pt>
                <c:pt idx="5">
                  <c:v>0</c:v>
                </c:pt>
                <c:pt idx="6">
                  <c:v>25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20</c:v>
                </c:pt>
                <c:pt idx="11">
                  <c:v>30</c:v>
                </c:pt>
                <c:pt idx="12">
                  <c:v>10</c:v>
                </c:pt>
                <c:pt idx="13">
                  <c:v>5</c:v>
                </c:pt>
                <c:pt idx="14">
                  <c:v>5</c:v>
                </c:pt>
                <c:pt idx="15">
                  <c:v>10</c:v>
                </c:pt>
                <c:pt idx="16">
                  <c:v>5</c:v>
                </c:pt>
                <c:pt idx="17">
                  <c:v>2</c:v>
                </c:pt>
                <c:pt idx="18">
                  <c:v>50</c:v>
                </c:pt>
                <c:pt idx="19">
                  <c:v>5</c:v>
                </c:pt>
                <c:pt idx="20">
                  <c:v>3</c:v>
                </c:pt>
                <c:pt idx="21">
                  <c:v>5</c:v>
                </c:pt>
                <c:pt idx="22">
                  <c:v>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5</c:v>
                </c:pt>
                <c:pt idx="31">
                  <c:v>0</c:v>
                </c:pt>
                <c:pt idx="32">
                  <c:v>1</c:v>
                </c:pt>
                <c:pt idx="33">
                  <c:v>35</c:v>
                </c:pt>
                <c:pt idx="34">
                  <c:v>0</c:v>
                </c:pt>
                <c:pt idx="35">
                  <c:v>0</c:v>
                </c:pt>
                <c:pt idx="36">
                  <c:v>15</c:v>
                </c:pt>
                <c:pt idx="37">
                  <c:v>0</c:v>
                </c:pt>
                <c:pt idx="38">
                  <c:v>20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5</c:v>
                </c:pt>
                <c:pt idx="43">
                  <c:v>0</c:v>
                </c:pt>
                <c:pt idx="44">
                  <c:v>0</c:v>
                </c:pt>
                <c:pt idx="45">
                  <c:v>30</c:v>
                </c:pt>
                <c:pt idx="46">
                  <c:v>15</c:v>
                </c:pt>
                <c:pt idx="47">
                  <c:v>0</c:v>
                </c:pt>
                <c:pt idx="48">
                  <c:v>5</c:v>
                </c:pt>
                <c:pt idx="49">
                  <c:v>10</c:v>
                </c:pt>
                <c:pt idx="50">
                  <c:v>10</c:v>
                </c:pt>
                <c:pt idx="51">
                  <c:v>25</c:v>
                </c:pt>
                <c:pt idx="52">
                  <c:v>2</c:v>
                </c:pt>
                <c:pt idx="53">
                  <c:v>30</c:v>
                </c:pt>
                <c:pt idx="54">
                  <c:v>1</c:v>
                </c:pt>
                <c:pt idx="55">
                  <c:v>5</c:v>
                </c:pt>
                <c:pt idx="56">
                  <c:v>1</c:v>
                </c:pt>
                <c:pt idx="57">
                  <c:v>0</c:v>
                </c:pt>
                <c:pt idx="58">
                  <c:v>3</c:v>
                </c:pt>
                <c:pt idx="59">
                  <c:v>1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20</c:v>
                </c:pt>
                <c:pt idx="64">
                  <c:v>5</c:v>
                </c:pt>
                <c:pt idx="65">
                  <c:v>15</c:v>
                </c:pt>
                <c:pt idx="66">
                  <c:v>5</c:v>
                </c:pt>
                <c:pt idx="67">
                  <c:v>3</c:v>
                </c:pt>
                <c:pt idx="68">
                  <c:v>2</c:v>
                </c:pt>
                <c:pt idx="69">
                  <c:v>15</c:v>
                </c:pt>
                <c:pt idx="70">
                  <c:v>20</c:v>
                </c:pt>
                <c:pt idx="71">
                  <c:v>5</c:v>
                </c:pt>
                <c:pt idx="72">
                  <c:v>25</c:v>
                </c:pt>
                <c:pt idx="73">
                  <c:v>5</c:v>
                </c:pt>
                <c:pt idx="74">
                  <c:v>0</c:v>
                </c:pt>
                <c:pt idx="75">
                  <c:v>3</c:v>
                </c:pt>
                <c:pt idx="76">
                  <c:v>12</c:v>
                </c:pt>
                <c:pt idx="77">
                  <c:v>15</c:v>
                </c:pt>
                <c:pt idx="78">
                  <c:v>9</c:v>
                </c:pt>
                <c:pt idx="79">
                  <c:v>40</c:v>
                </c:pt>
                <c:pt idx="80">
                  <c:v>20</c:v>
                </c:pt>
                <c:pt idx="81">
                  <c:v>0</c:v>
                </c:pt>
                <c:pt idx="82">
                  <c:v>20</c:v>
                </c:pt>
                <c:pt idx="83">
                  <c:v>0</c:v>
                </c:pt>
                <c:pt idx="84">
                  <c:v>0</c:v>
                </c:pt>
                <c:pt idx="85">
                  <c:v>30</c:v>
                </c:pt>
                <c:pt idx="86">
                  <c:v>8</c:v>
                </c:pt>
                <c:pt idx="87">
                  <c:v>15</c:v>
                </c:pt>
                <c:pt idx="88">
                  <c:v>25</c:v>
                </c:pt>
                <c:pt idx="89">
                  <c:v>0</c:v>
                </c:pt>
                <c:pt idx="90">
                  <c:v>20</c:v>
                </c:pt>
                <c:pt idx="91">
                  <c:v>0</c:v>
                </c:pt>
                <c:pt idx="92">
                  <c:v>25</c:v>
                </c:pt>
                <c:pt idx="93">
                  <c:v>5</c:v>
                </c:pt>
                <c:pt idx="94">
                  <c:v>0</c:v>
                </c:pt>
                <c:pt idx="95">
                  <c:v>1</c:v>
                </c:pt>
                <c:pt idx="96">
                  <c:v>10</c:v>
                </c:pt>
                <c:pt idx="97">
                  <c:v>0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  <c:pt idx="101">
                  <c:v>8</c:v>
                </c:pt>
                <c:pt idx="102">
                  <c:v>10</c:v>
                </c:pt>
                <c:pt idx="103">
                  <c:v>50</c:v>
                </c:pt>
                <c:pt idx="104">
                  <c:v>9</c:v>
                </c:pt>
                <c:pt idx="105">
                  <c:v>5</c:v>
                </c:pt>
                <c:pt idx="106">
                  <c:v>40</c:v>
                </c:pt>
                <c:pt idx="107">
                  <c:v>30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5</c:v>
                </c:pt>
                <c:pt idx="112">
                  <c:v>5</c:v>
                </c:pt>
                <c:pt idx="113">
                  <c:v>12</c:v>
                </c:pt>
                <c:pt idx="114">
                  <c:v>20</c:v>
                </c:pt>
                <c:pt idx="115">
                  <c:v>7</c:v>
                </c:pt>
                <c:pt idx="116">
                  <c:v>8</c:v>
                </c:pt>
                <c:pt idx="117">
                  <c:v>20</c:v>
                </c:pt>
                <c:pt idx="118">
                  <c:v>5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5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8</c:v>
                </c:pt>
                <c:pt idx="127">
                  <c:v>30</c:v>
                </c:pt>
                <c:pt idx="128">
                  <c:v>10</c:v>
                </c:pt>
                <c:pt idx="129">
                  <c:v>12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4</c:v>
                </c:pt>
                <c:pt idx="135">
                  <c:v>3</c:v>
                </c:pt>
                <c:pt idx="136">
                  <c:v>2</c:v>
                </c:pt>
                <c:pt idx="137">
                  <c:v>0</c:v>
                </c:pt>
                <c:pt idx="138">
                  <c:v>50</c:v>
                </c:pt>
                <c:pt idx="139">
                  <c:v>25</c:v>
                </c:pt>
                <c:pt idx="140">
                  <c:v>10</c:v>
                </c:pt>
                <c:pt idx="141">
                  <c:v>8</c:v>
                </c:pt>
                <c:pt idx="142">
                  <c:v>45</c:v>
                </c:pt>
                <c:pt idx="143">
                  <c:v>0</c:v>
                </c:pt>
                <c:pt idx="144">
                  <c:v>10</c:v>
                </c:pt>
                <c:pt idx="145">
                  <c:v>1</c:v>
                </c:pt>
                <c:pt idx="146">
                  <c:v>0</c:v>
                </c:pt>
                <c:pt idx="147">
                  <c:v>2</c:v>
                </c:pt>
                <c:pt idx="148">
                  <c:v>8</c:v>
                </c:pt>
                <c:pt idx="149">
                  <c:v>1</c:v>
                </c:pt>
                <c:pt idx="150">
                  <c:v>2</c:v>
                </c:pt>
                <c:pt idx="151">
                  <c:v>15</c:v>
                </c:pt>
                <c:pt idx="152">
                  <c:v>0</c:v>
                </c:pt>
                <c:pt idx="153">
                  <c:v>5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5</c:v>
                </c:pt>
                <c:pt idx="159">
                  <c:v>15</c:v>
                </c:pt>
                <c:pt idx="160">
                  <c:v>8</c:v>
                </c:pt>
                <c:pt idx="161">
                  <c:v>10</c:v>
                </c:pt>
                <c:pt idx="162">
                  <c:v>0</c:v>
                </c:pt>
                <c:pt idx="163">
                  <c:v>10</c:v>
                </c:pt>
                <c:pt idx="164">
                  <c:v>5</c:v>
                </c:pt>
              </c:numCache>
            </c:numRef>
          </c:xVal>
          <c:yVal>
            <c:numRef>
              <c:f>'Height vs % shrub Cover'!$I$2:$I$217</c:f>
              <c:numCache>
                <c:formatCode>General</c:formatCode>
                <c:ptCount val="165"/>
                <c:pt idx="0">
                  <c:v>4.5</c:v>
                </c:pt>
                <c:pt idx="1">
                  <c:v>6.5</c:v>
                </c:pt>
                <c:pt idx="2">
                  <c:v>3.5</c:v>
                </c:pt>
                <c:pt idx="3">
                  <c:v>32.5</c:v>
                </c:pt>
                <c:pt idx="4">
                  <c:v>15</c:v>
                </c:pt>
                <c:pt idx="5">
                  <c:v>21.5</c:v>
                </c:pt>
                <c:pt idx="6">
                  <c:v>18.5</c:v>
                </c:pt>
                <c:pt idx="7">
                  <c:v>10.5</c:v>
                </c:pt>
                <c:pt idx="8">
                  <c:v>11.5</c:v>
                </c:pt>
                <c:pt idx="9">
                  <c:v>10</c:v>
                </c:pt>
                <c:pt idx="10">
                  <c:v>9.5</c:v>
                </c:pt>
                <c:pt idx="11">
                  <c:v>17</c:v>
                </c:pt>
                <c:pt idx="12">
                  <c:v>32</c:v>
                </c:pt>
                <c:pt idx="13">
                  <c:v>36.5</c:v>
                </c:pt>
                <c:pt idx="14">
                  <c:v>25</c:v>
                </c:pt>
                <c:pt idx="15">
                  <c:v>25</c:v>
                </c:pt>
                <c:pt idx="16">
                  <c:v>16.5</c:v>
                </c:pt>
                <c:pt idx="17">
                  <c:v>36.5</c:v>
                </c:pt>
                <c:pt idx="18">
                  <c:v>32</c:v>
                </c:pt>
                <c:pt idx="19">
                  <c:v>26.5</c:v>
                </c:pt>
                <c:pt idx="20">
                  <c:v>28.5</c:v>
                </c:pt>
                <c:pt idx="21">
                  <c:v>34.5</c:v>
                </c:pt>
                <c:pt idx="22">
                  <c:v>45.5</c:v>
                </c:pt>
                <c:pt idx="23">
                  <c:v>18.5</c:v>
                </c:pt>
                <c:pt idx="24">
                  <c:v>38</c:v>
                </c:pt>
                <c:pt idx="26">
                  <c:v>77</c:v>
                </c:pt>
                <c:pt idx="27">
                  <c:v>54</c:v>
                </c:pt>
                <c:pt idx="28">
                  <c:v>5.5</c:v>
                </c:pt>
                <c:pt idx="29">
                  <c:v>32</c:v>
                </c:pt>
                <c:pt idx="30">
                  <c:v>21.5</c:v>
                </c:pt>
                <c:pt idx="32">
                  <c:v>17</c:v>
                </c:pt>
                <c:pt idx="33">
                  <c:v>25.5</c:v>
                </c:pt>
                <c:pt idx="35">
                  <c:v>41</c:v>
                </c:pt>
                <c:pt idx="36">
                  <c:v>44.5</c:v>
                </c:pt>
                <c:pt idx="37">
                  <c:v>16.5</c:v>
                </c:pt>
                <c:pt idx="38">
                  <c:v>23.5</c:v>
                </c:pt>
                <c:pt idx="39">
                  <c:v>26.5</c:v>
                </c:pt>
                <c:pt idx="40">
                  <c:v>26</c:v>
                </c:pt>
                <c:pt idx="41">
                  <c:v>14.5</c:v>
                </c:pt>
                <c:pt idx="42">
                  <c:v>18.5</c:v>
                </c:pt>
                <c:pt idx="43">
                  <c:v>10.5</c:v>
                </c:pt>
                <c:pt idx="44">
                  <c:v>15</c:v>
                </c:pt>
                <c:pt idx="45">
                  <c:v>7</c:v>
                </c:pt>
                <c:pt idx="46">
                  <c:v>48.5</c:v>
                </c:pt>
                <c:pt idx="47">
                  <c:v>53</c:v>
                </c:pt>
                <c:pt idx="48">
                  <c:v>10</c:v>
                </c:pt>
                <c:pt idx="49">
                  <c:v>7.5</c:v>
                </c:pt>
                <c:pt idx="50">
                  <c:v>12</c:v>
                </c:pt>
                <c:pt idx="51">
                  <c:v>24</c:v>
                </c:pt>
                <c:pt idx="52">
                  <c:v>24.5</c:v>
                </c:pt>
                <c:pt idx="53">
                  <c:v>23</c:v>
                </c:pt>
                <c:pt idx="54">
                  <c:v>19.5</c:v>
                </c:pt>
                <c:pt idx="55">
                  <c:v>12.5</c:v>
                </c:pt>
                <c:pt idx="56">
                  <c:v>19.5</c:v>
                </c:pt>
                <c:pt idx="57">
                  <c:v>20.5</c:v>
                </c:pt>
                <c:pt idx="58">
                  <c:v>4</c:v>
                </c:pt>
                <c:pt idx="59">
                  <c:v>21.5</c:v>
                </c:pt>
                <c:pt idx="60">
                  <c:v>14.5</c:v>
                </c:pt>
                <c:pt idx="61">
                  <c:v>7</c:v>
                </c:pt>
                <c:pt idx="62">
                  <c:v>12</c:v>
                </c:pt>
                <c:pt idx="63">
                  <c:v>22</c:v>
                </c:pt>
                <c:pt idx="64">
                  <c:v>20.5</c:v>
                </c:pt>
                <c:pt idx="65">
                  <c:v>23.5</c:v>
                </c:pt>
                <c:pt idx="66">
                  <c:v>21.5</c:v>
                </c:pt>
                <c:pt idx="67">
                  <c:v>11.5</c:v>
                </c:pt>
                <c:pt idx="68">
                  <c:v>25</c:v>
                </c:pt>
                <c:pt idx="69">
                  <c:v>25</c:v>
                </c:pt>
                <c:pt idx="70">
                  <c:v>45.5</c:v>
                </c:pt>
                <c:pt idx="71">
                  <c:v>65.5</c:v>
                </c:pt>
                <c:pt idx="72">
                  <c:v>34.5</c:v>
                </c:pt>
                <c:pt idx="73">
                  <c:v>13</c:v>
                </c:pt>
                <c:pt idx="74">
                  <c:v>43</c:v>
                </c:pt>
                <c:pt idx="75">
                  <c:v>26.5</c:v>
                </c:pt>
                <c:pt idx="76">
                  <c:v>7.5</c:v>
                </c:pt>
                <c:pt idx="77">
                  <c:v>12.5</c:v>
                </c:pt>
                <c:pt idx="78">
                  <c:v>11</c:v>
                </c:pt>
                <c:pt idx="79">
                  <c:v>38</c:v>
                </c:pt>
                <c:pt idx="80">
                  <c:v>32</c:v>
                </c:pt>
                <c:pt idx="81">
                  <c:v>19</c:v>
                </c:pt>
                <c:pt idx="82">
                  <c:v>65.5</c:v>
                </c:pt>
                <c:pt idx="83">
                  <c:v>47</c:v>
                </c:pt>
                <c:pt idx="84">
                  <c:v>65</c:v>
                </c:pt>
                <c:pt idx="85">
                  <c:v>14</c:v>
                </c:pt>
                <c:pt idx="86">
                  <c:v>16.5</c:v>
                </c:pt>
                <c:pt idx="87">
                  <c:v>11</c:v>
                </c:pt>
                <c:pt idx="88">
                  <c:v>21.5</c:v>
                </c:pt>
                <c:pt idx="89">
                  <c:v>12.5</c:v>
                </c:pt>
                <c:pt idx="90">
                  <c:v>51</c:v>
                </c:pt>
                <c:pt idx="91">
                  <c:v>37</c:v>
                </c:pt>
                <c:pt idx="92">
                  <c:v>53.5</c:v>
                </c:pt>
                <c:pt idx="93">
                  <c:v>15</c:v>
                </c:pt>
                <c:pt idx="94">
                  <c:v>13</c:v>
                </c:pt>
                <c:pt idx="95">
                  <c:v>22</c:v>
                </c:pt>
                <c:pt idx="96">
                  <c:v>10</c:v>
                </c:pt>
                <c:pt idx="97">
                  <c:v>16</c:v>
                </c:pt>
                <c:pt idx="98">
                  <c:v>26</c:v>
                </c:pt>
                <c:pt idx="99">
                  <c:v>23</c:v>
                </c:pt>
                <c:pt idx="100">
                  <c:v>32</c:v>
                </c:pt>
                <c:pt idx="101">
                  <c:v>14</c:v>
                </c:pt>
                <c:pt idx="102">
                  <c:v>27</c:v>
                </c:pt>
                <c:pt idx="103">
                  <c:v>14</c:v>
                </c:pt>
                <c:pt idx="104">
                  <c:v>17</c:v>
                </c:pt>
                <c:pt idx="105">
                  <c:v>20</c:v>
                </c:pt>
                <c:pt idx="106">
                  <c:v>19</c:v>
                </c:pt>
                <c:pt idx="107">
                  <c:v>17</c:v>
                </c:pt>
                <c:pt idx="108">
                  <c:v>25</c:v>
                </c:pt>
                <c:pt idx="109">
                  <c:v>18</c:v>
                </c:pt>
                <c:pt idx="110">
                  <c:v>9</c:v>
                </c:pt>
                <c:pt idx="111">
                  <c:v>17</c:v>
                </c:pt>
                <c:pt idx="112">
                  <c:v>25.5</c:v>
                </c:pt>
                <c:pt idx="113">
                  <c:v>27.5</c:v>
                </c:pt>
                <c:pt idx="114">
                  <c:v>30</c:v>
                </c:pt>
                <c:pt idx="115">
                  <c:v>31</c:v>
                </c:pt>
                <c:pt idx="116">
                  <c:v>56</c:v>
                </c:pt>
                <c:pt idx="117">
                  <c:v>22</c:v>
                </c:pt>
                <c:pt idx="118">
                  <c:v>13</c:v>
                </c:pt>
                <c:pt idx="119">
                  <c:v>12</c:v>
                </c:pt>
                <c:pt idx="120">
                  <c:v>7.5</c:v>
                </c:pt>
                <c:pt idx="121">
                  <c:v>14</c:v>
                </c:pt>
                <c:pt idx="122">
                  <c:v>13</c:v>
                </c:pt>
                <c:pt idx="123">
                  <c:v>11.5</c:v>
                </c:pt>
                <c:pt idx="124">
                  <c:v>14.5</c:v>
                </c:pt>
                <c:pt idx="126">
                  <c:v>23</c:v>
                </c:pt>
                <c:pt idx="127">
                  <c:v>11</c:v>
                </c:pt>
                <c:pt idx="128">
                  <c:v>33</c:v>
                </c:pt>
                <c:pt idx="129">
                  <c:v>20.5</c:v>
                </c:pt>
                <c:pt idx="130">
                  <c:v>19</c:v>
                </c:pt>
                <c:pt idx="131">
                  <c:v>14</c:v>
                </c:pt>
                <c:pt idx="132">
                  <c:v>19</c:v>
                </c:pt>
                <c:pt idx="133">
                  <c:v>5</c:v>
                </c:pt>
                <c:pt idx="134">
                  <c:v>11</c:v>
                </c:pt>
                <c:pt idx="135">
                  <c:v>20</c:v>
                </c:pt>
                <c:pt idx="136">
                  <c:v>15</c:v>
                </c:pt>
                <c:pt idx="137">
                  <c:v>25</c:v>
                </c:pt>
                <c:pt idx="138">
                  <c:v>21.5</c:v>
                </c:pt>
                <c:pt idx="139">
                  <c:v>21</c:v>
                </c:pt>
                <c:pt idx="140">
                  <c:v>25</c:v>
                </c:pt>
                <c:pt idx="141">
                  <c:v>17</c:v>
                </c:pt>
                <c:pt idx="142">
                  <c:v>36</c:v>
                </c:pt>
                <c:pt idx="143">
                  <c:v>50</c:v>
                </c:pt>
                <c:pt idx="144">
                  <c:v>31</c:v>
                </c:pt>
                <c:pt idx="145">
                  <c:v>44</c:v>
                </c:pt>
                <c:pt idx="146">
                  <c:v>46</c:v>
                </c:pt>
                <c:pt idx="147">
                  <c:v>48.5</c:v>
                </c:pt>
                <c:pt idx="148">
                  <c:v>33</c:v>
                </c:pt>
                <c:pt idx="149">
                  <c:v>43</c:v>
                </c:pt>
                <c:pt idx="150">
                  <c:v>17.5</c:v>
                </c:pt>
                <c:pt idx="151">
                  <c:v>17.5</c:v>
                </c:pt>
                <c:pt idx="152">
                  <c:v>16</c:v>
                </c:pt>
                <c:pt idx="153">
                  <c:v>17</c:v>
                </c:pt>
                <c:pt idx="154">
                  <c:v>8</c:v>
                </c:pt>
                <c:pt idx="155">
                  <c:v>17.5</c:v>
                </c:pt>
                <c:pt idx="156">
                  <c:v>10</c:v>
                </c:pt>
                <c:pt idx="157">
                  <c:v>12.5</c:v>
                </c:pt>
                <c:pt idx="158">
                  <c:v>17.5</c:v>
                </c:pt>
                <c:pt idx="159">
                  <c:v>16</c:v>
                </c:pt>
                <c:pt idx="160">
                  <c:v>16</c:v>
                </c:pt>
                <c:pt idx="161">
                  <c:v>13</c:v>
                </c:pt>
                <c:pt idx="162">
                  <c:v>24.5</c:v>
                </c:pt>
                <c:pt idx="163">
                  <c:v>14.5</c:v>
                </c:pt>
                <c:pt idx="164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27-4FFA-9DB7-8646F931912A}"/>
            </c:ext>
          </c:extLst>
        </c:ser>
        <c:ser>
          <c:idx val="1"/>
          <c:order val="1"/>
          <c:tx>
            <c:v>2013 Site 5</c:v>
          </c:tx>
          <c:spPr>
            <a:ln w="28575">
              <a:noFill/>
            </a:ln>
          </c:spPr>
          <c:xVal>
            <c:numRef>
              <c:f>'Height vs % shrub Cover'!$O$218:$O$418</c:f>
              <c:numCache>
                <c:formatCode>General</c:formatCode>
                <c:ptCount val="161"/>
                <c:pt idx="0">
                  <c:v>10</c:v>
                </c:pt>
                <c:pt idx="1">
                  <c:v>5</c:v>
                </c:pt>
                <c:pt idx="2">
                  <c:v>5</c:v>
                </c:pt>
                <c:pt idx="3">
                  <c:v>0</c:v>
                </c:pt>
                <c:pt idx="4">
                  <c:v>20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50</c:v>
                </c:pt>
                <c:pt idx="16">
                  <c:v>25</c:v>
                </c:pt>
                <c:pt idx="17">
                  <c:v>50</c:v>
                </c:pt>
                <c:pt idx="18">
                  <c:v>25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20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2</c:v>
                </c:pt>
                <c:pt idx="32">
                  <c:v>5</c:v>
                </c:pt>
                <c:pt idx="33">
                  <c:v>1</c:v>
                </c:pt>
                <c:pt idx="34">
                  <c:v>0</c:v>
                </c:pt>
                <c:pt idx="35">
                  <c:v>15</c:v>
                </c:pt>
                <c:pt idx="36">
                  <c:v>2</c:v>
                </c:pt>
                <c:pt idx="37">
                  <c:v>10</c:v>
                </c:pt>
                <c:pt idx="38">
                  <c:v>0</c:v>
                </c:pt>
                <c:pt idx="39">
                  <c:v>40</c:v>
                </c:pt>
                <c:pt idx="40">
                  <c:v>5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50</c:v>
                </c:pt>
                <c:pt idx="45">
                  <c:v>0</c:v>
                </c:pt>
                <c:pt idx="46">
                  <c:v>70</c:v>
                </c:pt>
                <c:pt idx="47">
                  <c:v>1</c:v>
                </c:pt>
                <c:pt idx="48">
                  <c:v>1</c:v>
                </c:pt>
                <c:pt idx="49">
                  <c:v>5</c:v>
                </c:pt>
                <c:pt idx="50">
                  <c:v>0</c:v>
                </c:pt>
                <c:pt idx="51">
                  <c:v>1</c:v>
                </c:pt>
                <c:pt idx="52">
                  <c:v>15</c:v>
                </c:pt>
                <c:pt idx="53">
                  <c:v>20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15</c:v>
                </c:pt>
                <c:pt idx="59">
                  <c:v>10</c:v>
                </c:pt>
                <c:pt idx="60">
                  <c:v>25</c:v>
                </c:pt>
                <c:pt idx="61">
                  <c:v>5</c:v>
                </c:pt>
                <c:pt idx="62">
                  <c:v>0</c:v>
                </c:pt>
                <c:pt idx="63">
                  <c:v>5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</c:v>
                </c:pt>
                <c:pt idx="69">
                  <c:v>0</c:v>
                </c:pt>
                <c:pt idx="70">
                  <c:v>10</c:v>
                </c:pt>
                <c:pt idx="71">
                  <c:v>2</c:v>
                </c:pt>
                <c:pt idx="72">
                  <c:v>15</c:v>
                </c:pt>
                <c:pt idx="73">
                  <c:v>1</c:v>
                </c:pt>
                <c:pt idx="74">
                  <c:v>15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2</c:v>
                </c:pt>
                <c:pt idx="79">
                  <c:v>30</c:v>
                </c:pt>
                <c:pt idx="80">
                  <c:v>25</c:v>
                </c:pt>
                <c:pt idx="81">
                  <c:v>25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20</c:v>
                </c:pt>
                <c:pt idx="86">
                  <c:v>1</c:v>
                </c:pt>
                <c:pt idx="87">
                  <c:v>10</c:v>
                </c:pt>
                <c:pt idx="88">
                  <c:v>0</c:v>
                </c:pt>
                <c:pt idx="89">
                  <c:v>20</c:v>
                </c:pt>
                <c:pt idx="90">
                  <c:v>0</c:v>
                </c:pt>
                <c:pt idx="91">
                  <c:v>2</c:v>
                </c:pt>
                <c:pt idx="92">
                  <c:v>15</c:v>
                </c:pt>
                <c:pt idx="93">
                  <c:v>0</c:v>
                </c:pt>
                <c:pt idx="94">
                  <c:v>45</c:v>
                </c:pt>
                <c:pt idx="95">
                  <c:v>5</c:v>
                </c:pt>
                <c:pt idx="96">
                  <c:v>30</c:v>
                </c:pt>
                <c:pt idx="97">
                  <c:v>1</c:v>
                </c:pt>
                <c:pt idx="98">
                  <c:v>5</c:v>
                </c:pt>
                <c:pt idx="99">
                  <c:v>15</c:v>
                </c:pt>
                <c:pt idx="100">
                  <c:v>30</c:v>
                </c:pt>
                <c:pt idx="101">
                  <c:v>0</c:v>
                </c:pt>
                <c:pt idx="102">
                  <c:v>10</c:v>
                </c:pt>
                <c:pt idx="103">
                  <c:v>0</c:v>
                </c:pt>
                <c:pt idx="104">
                  <c:v>2</c:v>
                </c:pt>
                <c:pt idx="105">
                  <c:v>40</c:v>
                </c:pt>
                <c:pt idx="106">
                  <c:v>0</c:v>
                </c:pt>
                <c:pt idx="107">
                  <c:v>45</c:v>
                </c:pt>
                <c:pt idx="108">
                  <c:v>45</c:v>
                </c:pt>
                <c:pt idx="109">
                  <c:v>0</c:v>
                </c:pt>
                <c:pt idx="110">
                  <c:v>5</c:v>
                </c:pt>
                <c:pt idx="111">
                  <c:v>5</c:v>
                </c:pt>
                <c:pt idx="112">
                  <c:v>0</c:v>
                </c:pt>
                <c:pt idx="113">
                  <c:v>10</c:v>
                </c:pt>
                <c:pt idx="114">
                  <c:v>15</c:v>
                </c:pt>
                <c:pt idx="115">
                  <c:v>15</c:v>
                </c:pt>
                <c:pt idx="116">
                  <c:v>0</c:v>
                </c:pt>
                <c:pt idx="117">
                  <c:v>25</c:v>
                </c:pt>
                <c:pt idx="118">
                  <c:v>0</c:v>
                </c:pt>
                <c:pt idx="119">
                  <c:v>5</c:v>
                </c:pt>
                <c:pt idx="120">
                  <c:v>10</c:v>
                </c:pt>
                <c:pt idx="121">
                  <c:v>10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5</c:v>
                </c:pt>
                <c:pt idx="126">
                  <c:v>2</c:v>
                </c:pt>
                <c:pt idx="127">
                  <c:v>20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10</c:v>
                </c:pt>
                <c:pt idx="134">
                  <c:v>10</c:v>
                </c:pt>
                <c:pt idx="135">
                  <c:v>5</c:v>
                </c:pt>
                <c:pt idx="136">
                  <c:v>55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15</c:v>
                </c:pt>
                <c:pt idx="144">
                  <c:v>5</c:v>
                </c:pt>
                <c:pt idx="145">
                  <c:v>0</c:v>
                </c:pt>
                <c:pt idx="146">
                  <c:v>5</c:v>
                </c:pt>
                <c:pt idx="147">
                  <c:v>25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40</c:v>
                </c:pt>
                <c:pt idx="152">
                  <c:v>25</c:v>
                </c:pt>
                <c:pt idx="153">
                  <c:v>0</c:v>
                </c:pt>
                <c:pt idx="154">
                  <c:v>1</c:v>
                </c:pt>
                <c:pt idx="155">
                  <c:v>5</c:v>
                </c:pt>
                <c:pt idx="156">
                  <c:v>1</c:v>
                </c:pt>
                <c:pt idx="157">
                  <c:v>15</c:v>
                </c:pt>
                <c:pt idx="158">
                  <c:v>30</c:v>
                </c:pt>
                <c:pt idx="159">
                  <c:v>15</c:v>
                </c:pt>
                <c:pt idx="160">
                  <c:v>20</c:v>
                </c:pt>
              </c:numCache>
            </c:numRef>
          </c:xVal>
          <c:yVal>
            <c:numRef>
              <c:f>'Height vs % shrub Cover'!$H$218:$H$418</c:f>
              <c:numCache>
                <c:formatCode>General</c:formatCode>
                <c:ptCount val="161"/>
                <c:pt idx="0">
                  <c:v>20.5</c:v>
                </c:pt>
                <c:pt idx="1">
                  <c:v>23.5</c:v>
                </c:pt>
                <c:pt idx="2">
                  <c:v>18</c:v>
                </c:pt>
                <c:pt idx="3">
                  <c:v>29</c:v>
                </c:pt>
                <c:pt idx="4">
                  <c:v>16</c:v>
                </c:pt>
                <c:pt idx="5">
                  <c:v>25.5</c:v>
                </c:pt>
                <c:pt idx="6">
                  <c:v>17.5</c:v>
                </c:pt>
                <c:pt idx="7">
                  <c:v>9</c:v>
                </c:pt>
                <c:pt idx="8">
                  <c:v>20.5</c:v>
                </c:pt>
                <c:pt idx="9">
                  <c:v>14</c:v>
                </c:pt>
                <c:pt idx="10">
                  <c:v>14.5</c:v>
                </c:pt>
                <c:pt idx="11">
                  <c:v>9</c:v>
                </c:pt>
                <c:pt idx="12">
                  <c:v>17</c:v>
                </c:pt>
                <c:pt idx="13">
                  <c:v>17</c:v>
                </c:pt>
                <c:pt idx="14">
                  <c:v>25</c:v>
                </c:pt>
                <c:pt idx="15">
                  <c:v>49</c:v>
                </c:pt>
                <c:pt idx="16">
                  <c:v>33</c:v>
                </c:pt>
                <c:pt idx="17">
                  <c:v>24</c:v>
                </c:pt>
                <c:pt idx="18">
                  <c:v>33.5</c:v>
                </c:pt>
                <c:pt idx="19">
                  <c:v>34</c:v>
                </c:pt>
                <c:pt idx="20">
                  <c:v>44</c:v>
                </c:pt>
                <c:pt idx="21">
                  <c:v>54</c:v>
                </c:pt>
                <c:pt idx="22">
                  <c:v>21</c:v>
                </c:pt>
                <c:pt idx="23">
                  <c:v>16.5</c:v>
                </c:pt>
                <c:pt idx="24">
                  <c:v>10</c:v>
                </c:pt>
                <c:pt idx="25">
                  <c:v>12</c:v>
                </c:pt>
                <c:pt idx="26">
                  <c:v>11</c:v>
                </c:pt>
                <c:pt idx="27">
                  <c:v>21</c:v>
                </c:pt>
                <c:pt idx="28">
                  <c:v>23</c:v>
                </c:pt>
                <c:pt idx="29">
                  <c:v>30.5</c:v>
                </c:pt>
                <c:pt idx="30">
                  <c:v>25.5</c:v>
                </c:pt>
                <c:pt idx="31">
                  <c:v>23.5</c:v>
                </c:pt>
                <c:pt idx="32">
                  <c:v>24</c:v>
                </c:pt>
                <c:pt idx="33">
                  <c:v>9</c:v>
                </c:pt>
                <c:pt idx="34">
                  <c:v>15</c:v>
                </c:pt>
                <c:pt idx="35">
                  <c:v>9</c:v>
                </c:pt>
                <c:pt idx="36">
                  <c:v>36.5</c:v>
                </c:pt>
                <c:pt idx="37">
                  <c:v>19</c:v>
                </c:pt>
                <c:pt idx="38">
                  <c:v>14</c:v>
                </c:pt>
                <c:pt idx="39">
                  <c:v>36.5</c:v>
                </c:pt>
                <c:pt idx="40">
                  <c:v>18.5</c:v>
                </c:pt>
                <c:pt idx="41">
                  <c:v>48</c:v>
                </c:pt>
                <c:pt idx="42">
                  <c:v>18</c:v>
                </c:pt>
                <c:pt idx="43">
                  <c:v>65</c:v>
                </c:pt>
                <c:pt idx="44">
                  <c:v>17.5</c:v>
                </c:pt>
                <c:pt idx="45">
                  <c:v>32.5</c:v>
                </c:pt>
                <c:pt idx="46">
                  <c:v>13</c:v>
                </c:pt>
                <c:pt idx="47">
                  <c:v>14</c:v>
                </c:pt>
                <c:pt idx="48">
                  <c:v>17.5</c:v>
                </c:pt>
                <c:pt idx="49">
                  <c:v>17</c:v>
                </c:pt>
                <c:pt idx="50">
                  <c:v>19</c:v>
                </c:pt>
                <c:pt idx="51">
                  <c:v>20</c:v>
                </c:pt>
                <c:pt idx="52">
                  <c:v>22.5</c:v>
                </c:pt>
                <c:pt idx="53">
                  <c:v>17</c:v>
                </c:pt>
                <c:pt idx="54">
                  <c:v>27</c:v>
                </c:pt>
                <c:pt idx="55">
                  <c:v>19.5</c:v>
                </c:pt>
                <c:pt idx="56">
                  <c:v>17</c:v>
                </c:pt>
                <c:pt idx="57">
                  <c:v>18</c:v>
                </c:pt>
                <c:pt idx="58">
                  <c:v>19</c:v>
                </c:pt>
                <c:pt idx="59">
                  <c:v>49</c:v>
                </c:pt>
                <c:pt idx="60">
                  <c:v>18</c:v>
                </c:pt>
                <c:pt idx="61">
                  <c:v>6</c:v>
                </c:pt>
                <c:pt idx="62">
                  <c:v>29</c:v>
                </c:pt>
                <c:pt idx="63">
                  <c:v>22</c:v>
                </c:pt>
                <c:pt idx="64">
                  <c:v>22</c:v>
                </c:pt>
                <c:pt idx="65">
                  <c:v>25</c:v>
                </c:pt>
                <c:pt idx="66">
                  <c:v>20</c:v>
                </c:pt>
                <c:pt idx="67">
                  <c:v>36</c:v>
                </c:pt>
                <c:pt idx="68">
                  <c:v>33</c:v>
                </c:pt>
                <c:pt idx="69">
                  <c:v>21</c:v>
                </c:pt>
                <c:pt idx="70">
                  <c:v>33</c:v>
                </c:pt>
                <c:pt idx="71">
                  <c:v>19.5</c:v>
                </c:pt>
                <c:pt idx="72">
                  <c:v>31</c:v>
                </c:pt>
                <c:pt idx="73">
                  <c:v>18</c:v>
                </c:pt>
                <c:pt idx="74">
                  <c:v>40</c:v>
                </c:pt>
                <c:pt idx="75">
                  <c:v>38</c:v>
                </c:pt>
                <c:pt idx="76">
                  <c:v>20</c:v>
                </c:pt>
                <c:pt idx="77">
                  <c:v>31</c:v>
                </c:pt>
                <c:pt idx="78">
                  <c:v>18</c:v>
                </c:pt>
                <c:pt idx="79">
                  <c:v>19</c:v>
                </c:pt>
                <c:pt idx="80">
                  <c:v>26</c:v>
                </c:pt>
                <c:pt idx="81">
                  <c:v>16</c:v>
                </c:pt>
                <c:pt idx="82">
                  <c:v>10.5</c:v>
                </c:pt>
                <c:pt idx="83">
                  <c:v>19</c:v>
                </c:pt>
                <c:pt idx="84">
                  <c:v>50</c:v>
                </c:pt>
                <c:pt idx="85">
                  <c:v>21</c:v>
                </c:pt>
                <c:pt idx="86">
                  <c:v>25.5</c:v>
                </c:pt>
                <c:pt idx="87">
                  <c:v>13</c:v>
                </c:pt>
                <c:pt idx="88">
                  <c:v>35.5</c:v>
                </c:pt>
                <c:pt idx="89">
                  <c:v>21.5</c:v>
                </c:pt>
                <c:pt idx="90">
                  <c:v>33</c:v>
                </c:pt>
                <c:pt idx="91">
                  <c:v>21.5</c:v>
                </c:pt>
                <c:pt idx="92">
                  <c:v>22</c:v>
                </c:pt>
                <c:pt idx="93">
                  <c:v>17</c:v>
                </c:pt>
                <c:pt idx="94">
                  <c:v>13</c:v>
                </c:pt>
                <c:pt idx="95">
                  <c:v>17</c:v>
                </c:pt>
                <c:pt idx="96">
                  <c:v>29</c:v>
                </c:pt>
                <c:pt idx="97">
                  <c:v>37</c:v>
                </c:pt>
                <c:pt idx="98">
                  <c:v>24.5</c:v>
                </c:pt>
                <c:pt idx="99">
                  <c:v>54</c:v>
                </c:pt>
                <c:pt idx="100">
                  <c:v>13</c:v>
                </c:pt>
                <c:pt idx="101">
                  <c:v>37</c:v>
                </c:pt>
                <c:pt idx="102">
                  <c:v>19.5</c:v>
                </c:pt>
                <c:pt idx="103">
                  <c:v>19</c:v>
                </c:pt>
                <c:pt idx="104">
                  <c:v>33</c:v>
                </c:pt>
                <c:pt idx="105">
                  <c:v>19.5</c:v>
                </c:pt>
                <c:pt idx="106">
                  <c:v>14.5</c:v>
                </c:pt>
                <c:pt idx="107">
                  <c:v>23.5</c:v>
                </c:pt>
                <c:pt idx="108">
                  <c:v>34</c:v>
                </c:pt>
                <c:pt idx="109">
                  <c:v>13</c:v>
                </c:pt>
                <c:pt idx="110">
                  <c:v>33</c:v>
                </c:pt>
                <c:pt idx="111">
                  <c:v>21.5</c:v>
                </c:pt>
                <c:pt idx="112">
                  <c:v>21</c:v>
                </c:pt>
                <c:pt idx="113">
                  <c:v>31</c:v>
                </c:pt>
                <c:pt idx="114">
                  <c:v>29.5</c:v>
                </c:pt>
                <c:pt idx="115">
                  <c:v>13</c:v>
                </c:pt>
                <c:pt idx="116">
                  <c:v>59</c:v>
                </c:pt>
                <c:pt idx="117">
                  <c:v>41</c:v>
                </c:pt>
                <c:pt idx="118">
                  <c:v>32</c:v>
                </c:pt>
                <c:pt idx="119">
                  <c:v>50.5</c:v>
                </c:pt>
                <c:pt idx="120">
                  <c:v>41</c:v>
                </c:pt>
                <c:pt idx="121">
                  <c:v>30.5</c:v>
                </c:pt>
                <c:pt idx="122">
                  <c:v>15.5</c:v>
                </c:pt>
                <c:pt idx="123">
                  <c:v>10.5</c:v>
                </c:pt>
                <c:pt idx="124">
                  <c:v>19.5</c:v>
                </c:pt>
                <c:pt idx="125">
                  <c:v>27</c:v>
                </c:pt>
                <c:pt idx="126">
                  <c:v>12.5</c:v>
                </c:pt>
                <c:pt idx="127">
                  <c:v>11.5</c:v>
                </c:pt>
                <c:pt idx="128">
                  <c:v>22</c:v>
                </c:pt>
                <c:pt idx="129">
                  <c:v>29</c:v>
                </c:pt>
                <c:pt idx="130">
                  <c:v>25</c:v>
                </c:pt>
                <c:pt idx="131">
                  <c:v>17</c:v>
                </c:pt>
                <c:pt idx="132">
                  <c:v>9</c:v>
                </c:pt>
                <c:pt idx="133">
                  <c:v>26</c:v>
                </c:pt>
                <c:pt idx="134">
                  <c:v>14.5</c:v>
                </c:pt>
                <c:pt idx="135">
                  <c:v>38</c:v>
                </c:pt>
                <c:pt idx="136">
                  <c:v>35.5</c:v>
                </c:pt>
                <c:pt idx="137">
                  <c:v>16</c:v>
                </c:pt>
                <c:pt idx="138">
                  <c:v>18.5</c:v>
                </c:pt>
                <c:pt idx="139">
                  <c:v>20</c:v>
                </c:pt>
                <c:pt idx="140">
                  <c:v>46</c:v>
                </c:pt>
                <c:pt idx="141">
                  <c:v>50</c:v>
                </c:pt>
                <c:pt idx="142">
                  <c:v>9</c:v>
                </c:pt>
                <c:pt idx="143">
                  <c:v>13</c:v>
                </c:pt>
                <c:pt idx="144">
                  <c:v>24</c:v>
                </c:pt>
                <c:pt idx="145">
                  <c:v>11.5</c:v>
                </c:pt>
                <c:pt idx="146">
                  <c:v>9</c:v>
                </c:pt>
                <c:pt idx="147">
                  <c:v>10.5</c:v>
                </c:pt>
                <c:pt idx="148">
                  <c:v>20</c:v>
                </c:pt>
                <c:pt idx="149">
                  <c:v>30.5</c:v>
                </c:pt>
                <c:pt idx="150">
                  <c:v>26</c:v>
                </c:pt>
                <c:pt idx="151">
                  <c:v>40</c:v>
                </c:pt>
                <c:pt idx="152">
                  <c:v>19</c:v>
                </c:pt>
                <c:pt idx="153">
                  <c:v>7</c:v>
                </c:pt>
                <c:pt idx="154">
                  <c:v>9</c:v>
                </c:pt>
                <c:pt idx="155">
                  <c:v>7.5</c:v>
                </c:pt>
                <c:pt idx="156">
                  <c:v>8.5</c:v>
                </c:pt>
                <c:pt idx="157">
                  <c:v>9</c:v>
                </c:pt>
                <c:pt idx="158">
                  <c:v>5</c:v>
                </c:pt>
                <c:pt idx="159">
                  <c:v>6</c:v>
                </c:pt>
                <c:pt idx="16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27-4FFA-9DB7-8646F9319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78976"/>
        <c:axId val="96880896"/>
      </c:scatterChart>
      <c:valAx>
        <c:axId val="9687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Shrub Cover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6880896"/>
        <c:crosses val="autoZero"/>
        <c:crossBetween val="midCat"/>
      </c:valAx>
      <c:valAx>
        <c:axId val="96880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68789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Height vs</a:t>
            </a:r>
            <a:r>
              <a:rPr lang="en-US" baseline="0"/>
              <a:t> % shrub cover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2014 site 4</c:v>
          </c:tx>
          <c:spPr>
            <a:ln w="28575">
              <a:noFill/>
            </a:ln>
          </c:spPr>
          <c:xVal>
            <c:numRef>
              <c:f>'Height vs % shrub Cover'!$P$2:$P$217</c:f>
              <c:numCache>
                <c:formatCode>General</c:formatCode>
                <c:ptCount val="1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</c:v>
                </c:pt>
                <c:pt idx="4">
                  <c:v>65</c:v>
                </c:pt>
                <c:pt idx="5">
                  <c:v>8</c:v>
                </c:pt>
                <c:pt idx="6">
                  <c:v>0</c:v>
                </c:pt>
                <c:pt idx="7">
                  <c:v>5</c:v>
                </c:pt>
                <c:pt idx="8">
                  <c:v>35</c:v>
                </c:pt>
                <c:pt idx="9">
                  <c:v>20</c:v>
                </c:pt>
                <c:pt idx="10">
                  <c:v>15</c:v>
                </c:pt>
                <c:pt idx="11">
                  <c:v>25</c:v>
                </c:pt>
                <c:pt idx="12">
                  <c:v>35</c:v>
                </c:pt>
                <c:pt idx="13">
                  <c:v>20</c:v>
                </c:pt>
                <c:pt idx="14">
                  <c:v>15</c:v>
                </c:pt>
                <c:pt idx="15">
                  <c:v>25</c:v>
                </c:pt>
                <c:pt idx="16">
                  <c:v>0</c:v>
                </c:pt>
                <c:pt idx="17">
                  <c:v>8</c:v>
                </c:pt>
                <c:pt idx="18">
                  <c:v>0</c:v>
                </c:pt>
                <c:pt idx="19">
                  <c:v>0</c:v>
                </c:pt>
                <c:pt idx="20">
                  <c:v>30</c:v>
                </c:pt>
                <c:pt idx="21">
                  <c:v>35</c:v>
                </c:pt>
                <c:pt idx="22">
                  <c:v>0</c:v>
                </c:pt>
                <c:pt idx="23">
                  <c:v>0</c:v>
                </c:pt>
                <c:pt idx="24">
                  <c:v>5</c:v>
                </c:pt>
                <c:pt idx="25">
                  <c:v>0</c:v>
                </c:pt>
                <c:pt idx="26">
                  <c:v>20</c:v>
                </c:pt>
                <c:pt idx="27">
                  <c:v>7</c:v>
                </c:pt>
                <c:pt idx="28">
                  <c:v>0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5</c:v>
                </c:pt>
                <c:pt idx="33">
                  <c:v>35</c:v>
                </c:pt>
                <c:pt idx="34">
                  <c:v>0</c:v>
                </c:pt>
                <c:pt idx="35">
                  <c:v>0</c:v>
                </c:pt>
                <c:pt idx="36">
                  <c:v>10</c:v>
                </c:pt>
                <c:pt idx="37">
                  <c:v>0</c:v>
                </c:pt>
                <c:pt idx="38">
                  <c:v>12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40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10</c:v>
                </c:pt>
                <c:pt idx="47">
                  <c:v>20</c:v>
                </c:pt>
                <c:pt idx="48">
                  <c:v>0</c:v>
                </c:pt>
                <c:pt idx="49">
                  <c:v>0</c:v>
                </c:pt>
                <c:pt idx="50">
                  <c:v>20</c:v>
                </c:pt>
                <c:pt idx="51">
                  <c:v>50</c:v>
                </c:pt>
                <c:pt idx="52">
                  <c:v>3</c:v>
                </c:pt>
                <c:pt idx="53">
                  <c:v>40</c:v>
                </c:pt>
                <c:pt idx="54">
                  <c:v>0</c:v>
                </c:pt>
                <c:pt idx="55">
                  <c:v>18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5</c:v>
                </c:pt>
                <c:pt idx="61">
                  <c:v>3</c:v>
                </c:pt>
                <c:pt idx="62">
                  <c:v>1</c:v>
                </c:pt>
                <c:pt idx="63">
                  <c:v>22</c:v>
                </c:pt>
                <c:pt idx="64">
                  <c:v>20</c:v>
                </c:pt>
                <c:pt idx="65">
                  <c:v>12</c:v>
                </c:pt>
                <c:pt idx="66">
                  <c:v>7</c:v>
                </c:pt>
                <c:pt idx="67">
                  <c:v>18</c:v>
                </c:pt>
                <c:pt idx="68">
                  <c:v>15</c:v>
                </c:pt>
                <c:pt idx="69">
                  <c:v>2</c:v>
                </c:pt>
                <c:pt idx="70">
                  <c:v>2</c:v>
                </c:pt>
                <c:pt idx="71">
                  <c:v>4</c:v>
                </c:pt>
                <c:pt idx="72">
                  <c:v>35</c:v>
                </c:pt>
                <c:pt idx="73">
                  <c:v>0</c:v>
                </c:pt>
                <c:pt idx="74">
                  <c:v>0</c:v>
                </c:pt>
                <c:pt idx="75">
                  <c:v>7</c:v>
                </c:pt>
                <c:pt idx="76">
                  <c:v>0</c:v>
                </c:pt>
                <c:pt idx="77">
                  <c:v>30</c:v>
                </c:pt>
                <c:pt idx="78">
                  <c:v>15</c:v>
                </c:pt>
                <c:pt idx="79">
                  <c:v>35</c:v>
                </c:pt>
                <c:pt idx="80">
                  <c:v>25</c:v>
                </c:pt>
                <c:pt idx="81">
                  <c:v>5</c:v>
                </c:pt>
                <c:pt idx="82">
                  <c:v>60</c:v>
                </c:pt>
                <c:pt idx="83">
                  <c:v>20</c:v>
                </c:pt>
                <c:pt idx="84">
                  <c:v>35</c:v>
                </c:pt>
                <c:pt idx="85">
                  <c:v>40</c:v>
                </c:pt>
                <c:pt idx="86">
                  <c:v>0</c:v>
                </c:pt>
                <c:pt idx="87">
                  <c:v>0</c:v>
                </c:pt>
                <c:pt idx="88">
                  <c:v>30</c:v>
                </c:pt>
                <c:pt idx="89">
                  <c:v>5</c:v>
                </c:pt>
                <c:pt idx="90">
                  <c:v>1</c:v>
                </c:pt>
                <c:pt idx="91">
                  <c:v>0</c:v>
                </c:pt>
                <c:pt idx="92">
                  <c:v>45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3</c:v>
                </c:pt>
                <c:pt idx="100">
                  <c:v>20</c:v>
                </c:pt>
                <c:pt idx="101">
                  <c:v>10</c:v>
                </c:pt>
                <c:pt idx="102">
                  <c:v>12</c:v>
                </c:pt>
                <c:pt idx="103">
                  <c:v>0</c:v>
                </c:pt>
                <c:pt idx="104">
                  <c:v>10</c:v>
                </c:pt>
                <c:pt idx="105">
                  <c:v>15</c:v>
                </c:pt>
                <c:pt idx="106">
                  <c:v>40</c:v>
                </c:pt>
                <c:pt idx="107">
                  <c:v>20</c:v>
                </c:pt>
                <c:pt idx="108">
                  <c:v>5</c:v>
                </c:pt>
                <c:pt idx="109">
                  <c:v>3</c:v>
                </c:pt>
                <c:pt idx="110">
                  <c:v>1</c:v>
                </c:pt>
                <c:pt idx="111">
                  <c:v>3</c:v>
                </c:pt>
                <c:pt idx="112">
                  <c:v>6</c:v>
                </c:pt>
                <c:pt idx="113">
                  <c:v>30</c:v>
                </c:pt>
                <c:pt idx="114">
                  <c:v>10</c:v>
                </c:pt>
                <c:pt idx="115">
                  <c:v>20</c:v>
                </c:pt>
                <c:pt idx="116">
                  <c:v>8</c:v>
                </c:pt>
                <c:pt idx="117">
                  <c:v>25</c:v>
                </c:pt>
                <c:pt idx="118">
                  <c:v>2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10</c:v>
                </c:pt>
                <c:pt idx="123">
                  <c:v>1</c:v>
                </c:pt>
                <c:pt idx="124">
                  <c:v>2</c:v>
                </c:pt>
                <c:pt idx="125">
                  <c:v>0</c:v>
                </c:pt>
                <c:pt idx="126">
                  <c:v>15</c:v>
                </c:pt>
                <c:pt idx="127">
                  <c:v>0</c:v>
                </c:pt>
                <c:pt idx="128">
                  <c:v>2</c:v>
                </c:pt>
                <c:pt idx="129">
                  <c:v>3</c:v>
                </c:pt>
                <c:pt idx="130">
                  <c:v>1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0</c:v>
                </c:pt>
                <c:pt idx="135">
                  <c:v>15</c:v>
                </c:pt>
                <c:pt idx="136">
                  <c:v>0</c:v>
                </c:pt>
                <c:pt idx="137">
                  <c:v>5</c:v>
                </c:pt>
                <c:pt idx="138">
                  <c:v>25</c:v>
                </c:pt>
                <c:pt idx="139">
                  <c:v>25</c:v>
                </c:pt>
                <c:pt idx="140">
                  <c:v>20</c:v>
                </c:pt>
                <c:pt idx="141">
                  <c:v>10</c:v>
                </c:pt>
                <c:pt idx="142">
                  <c:v>22</c:v>
                </c:pt>
                <c:pt idx="143">
                  <c:v>10</c:v>
                </c:pt>
                <c:pt idx="144">
                  <c:v>20</c:v>
                </c:pt>
                <c:pt idx="145">
                  <c:v>5</c:v>
                </c:pt>
                <c:pt idx="146">
                  <c:v>2</c:v>
                </c:pt>
                <c:pt idx="147">
                  <c:v>0</c:v>
                </c:pt>
                <c:pt idx="148">
                  <c:v>30</c:v>
                </c:pt>
                <c:pt idx="149">
                  <c:v>15</c:v>
                </c:pt>
                <c:pt idx="150">
                  <c:v>5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3</c:v>
                </c:pt>
              </c:numCache>
            </c:numRef>
          </c:xVal>
          <c:yVal>
            <c:numRef>
              <c:f>'Height vs % shrub Cover'!$J$2:$J$217</c:f>
              <c:numCache>
                <c:formatCode>General</c:formatCode>
                <c:ptCount val="165"/>
                <c:pt idx="3">
                  <c:v>37</c:v>
                </c:pt>
                <c:pt idx="4">
                  <c:v>16</c:v>
                </c:pt>
                <c:pt idx="5">
                  <c:v>25</c:v>
                </c:pt>
                <c:pt idx="7">
                  <c:v>12</c:v>
                </c:pt>
                <c:pt idx="8">
                  <c:v>14</c:v>
                </c:pt>
                <c:pt idx="9">
                  <c:v>10</c:v>
                </c:pt>
                <c:pt idx="10">
                  <c:v>12</c:v>
                </c:pt>
                <c:pt idx="11">
                  <c:v>20</c:v>
                </c:pt>
                <c:pt idx="12">
                  <c:v>35</c:v>
                </c:pt>
                <c:pt idx="13">
                  <c:v>41</c:v>
                </c:pt>
                <c:pt idx="14">
                  <c:v>29</c:v>
                </c:pt>
                <c:pt idx="15">
                  <c:v>20</c:v>
                </c:pt>
                <c:pt idx="16">
                  <c:v>18</c:v>
                </c:pt>
                <c:pt idx="17">
                  <c:v>51</c:v>
                </c:pt>
                <c:pt idx="18">
                  <c:v>44</c:v>
                </c:pt>
                <c:pt idx="20">
                  <c:v>36</c:v>
                </c:pt>
                <c:pt idx="21">
                  <c:v>44</c:v>
                </c:pt>
                <c:pt idx="22">
                  <c:v>52</c:v>
                </c:pt>
                <c:pt idx="23">
                  <c:v>19</c:v>
                </c:pt>
                <c:pt idx="24">
                  <c:v>45</c:v>
                </c:pt>
                <c:pt idx="26">
                  <c:v>99</c:v>
                </c:pt>
                <c:pt idx="27">
                  <c:v>74</c:v>
                </c:pt>
                <c:pt idx="29">
                  <c:v>38</c:v>
                </c:pt>
                <c:pt idx="30">
                  <c:v>23</c:v>
                </c:pt>
                <c:pt idx="32">
                  <c:v>19</c:v>
                </c:pt>
                <c:pt idx="33">
                  <c:v>31</c:v>
                </c:pt>
                <c:pt idx="36">
                  <c:v>50</c:v>
                </c:pt>
                <c:pt idx="37">
                  <c:v>20</c:v>
                </c:pt>
                <c:pt idx="38">
                  <c:v>27</c:v>
                </c:pt>
                <c:pt idx="40">
                  <c:v>36</c:v>
                </c:pt>
                <c:pt idx="42">
                  <c:v>23</c:v>
                </c:pt>
                <c:pt idx="43">
                  <c:v>22</c:v>
                </c:pt>
                <c:pt idx="44">
                  <c:v>16</c:v>
                </c:pt>
                <c:pt idx="46">
                  <c:v>48</c:v>
                </c:pt>
                <c:pt idx="47">
                  <c:v>30</c:v>
                </c:pt>
                <c:pt idx="50">
                  <c:v>12</c:v>
                </c:pt>
                <c:pt idx="51">
                  <c:v>29</c:v>
                </c:pt>
                <c:pt idx="52">
                  <c:v>36</c:v>
                </c:pt>
                <c:pt idx="53">
                  <c:v>28</c:v>
                </c:pt>
                <c:pt idx="54">
                  <c:v>26</c:v>
                </c:pt>
                <c:pt idx="55">
                  <c:v>20</c:v>
                </c:pt>
                <c:pt idx="56">
                  <c:v>23</c:v>
                </c:pt>
                <c:pt idx="57">
                  <c:v>25</c:v>
                </c:pt>
                <c:pt idx="59">
                  <c:v>21</c:v>
                </c:pt>
                <c:pt idx="60">
                  <c:v>17</c:v>
                </c:pt>
                <c:pt idx="61">
                  <c:v>7</c:v>
                </c:pt>
                <c:pt idx="62">
                  <c:v>13</c:v>
                </c:pt>
                <c:pt idx="63">
                  <c:v>23</c:v>
                </c:pt>
                <c:pt idx="64">
                  <c:v>24</c:v>
                </c:pt>
                <c:pt idx="65">
                  <c:v>29</c:v>
                </c:pt>
                <c:pt idx="66">
                  <c:v>26</c:v>
                </c:pt>
                <c:pt idx="67">
                  <c:v>15</c:v>
                </c:pt>
                <c:pt idx="68">
                  <c:v>28</c:v>
                </c:pt>
                <c:pt idx="69">
                  <c:v>30</c:v>
                </c:pt>
                <c:pt idx="70">
                  <c:v>58</c:v>
                </c:pt>
                <c:pt idx="71">
                  <c:v>83</c:v>
                </c:pt>
                <c:pt idx="72">
                  <c:v>36</c:v>
                </c:pt>
                <c:pt idx="74">
                  <c:v>46</c:v>
                </c:pt>
                <c:pt idx="75">
                  <c:v>30</c:v>
                </c:pt>
                <c:pt idx="77">
                  <c:v>14</c:v>
                </c:pt>
                <c:pt idx="78">
                  <c:v>13</c:v>
                </c:pt>
                <c:pt idx="79">
                  <c:v>47</c:v>
                </c:pt>
                <c:pt idx="80">
                  <c:v>43</c:v>
                </c:pt>
                <c:pt idx="81">
                  <c:v>23</c:v>
                </c:pt>
                <c:pt idx="82">
                  <c:v>72</c:v>
                </c:pt>
                <c:pt idx="83">
                  <c:v>58</c:v>
                </c:pt>
                <c:pt idx="84">
                  <c:v>72</c:v>
                </c:pt>
                <c:pt idx="85">
                  <c:v>12</c:v>
                </c:pt>
                <c:pt idx="88">
                  <c:v>26</c:v>
                </c:pt>
                <c:pt idx="89">
                  <c:v>21</c:v>
                </c:pt>
                <c:pt idx="90">
                  <c:v>45</c:v>
                </c:pt>
                <c:pt idx="91">
                  <c:v>53</c:v>
                </c:pt>
                <c:pt idx="92">
                  <c:v>61</c:v>
                </c:pt>
                <c:pt idx="94">
                  <c:v>17</c:v>
                </c:pt>
                <c:pt idx="97">
                  <c:v>19</c:v>
                </c:pt>
                <c:pt idx="99">
                  <c:v>20</c:v>
                </c:pt>
                <c:pt idx="100">
                  <c:v>37</c:v>
                </c:pt>
                <c:pt idx="101">
                  <c:v>17</c:v>
                </c:pt>
                <c:pt idx="102">
                  <c:v>29</c:v>
                </c:pt>
                <c:pt idx="104">
                  <c:v>22</c:v>
                </c:pt>
                <c:pt idx="105">
                  <c:v>24</c:v>
                </c:pt>
                <c:pt idx="106">
                  <c:v>24</c:v>
                </c:pt>
                <c:pt idx="107">
                  <c:v>18</c:v>
                </c:pt>
                <c:pt idx="108">
                  <c:v>28</c:v>
                </c:pt>
                <c:pt idx="109">
                  <c:v>20</c:v>
                </c:pt>
                <c:pt idx="110">
                  <c:v>11</c:v>
                </c:pt>
                <c:pt idx="111">
                  <c:v>18</c:v>
                </c:pt>
                <c:pt idx="112">
                  <c:v>32</c:v>
                </c:pt>
                <c:pt idx="113">
                  <c:v>31</c:v>
                </c:pt>
                <c:pt idx="114">
                  <c:v>29</c:v>
                </c:pt>
                <c:pt idx="115">
                  <c:v>34</c:v>
                </c:pt>
                <c:pt idx="116">
                  <c:v>58</c:v>
                </c:pt>
                <c:pt idx="117">
                  <c:v>26</c:v>
                </c:pt>
                <c:pt idx="118">
                  <c:v>14</c:v>
                </c:pt>
                <c:pt idx="119">
                  <c:v>10</c:v>
                </c:pt>
                <c:pt idx="121">
                  <c:v>20</c:v>
                </c:pt>
                <c:pt idx="122">
                  <c:v>15</c:v>
                </c:pt>
                <c:pt idx="123">
                  <c:v>12</c:v>
                </c:pt>
                <c:pt idx="124">
                  <c:v>18</c:v>
                </c:pt>
                <c:pt idx="126">
                  <c:v>32</c:v>
                </c:pt>
                <c:pt idx="128">
                  <c:v>48</c:v>
                </c:pt>
                <c:pt idx="129">
                  <c:v>22</c:v>
                </c:pt>
                <c:pt idx="130">
                  <c:v>26</c:v>
                </c:pt>
                <c:pt idx="131">
                  <c:v>17</c:v>
                </c:pt>
                <c:pt idx="132">
                  <c:v>23</c:v>
                </c:pt>
                <c:pt idx="135">
                  <c:v>22</c:v>
                </c:pt>
                <c:pt idx="137">
                  <c:v>29</c:v>
                </c:pt>
                <c:pt idx="138">
                  <c:v>22</c:v>
                </c:pt>
                <c:pt idx="139">
                  <c:v>26</c:v>
                </c:pt>
                <c:pt idx="140">
                  <c:v>29</c:v>
                </c:pt>
                <c:pt idx="141">
                  <c:v>22</c:v>
                </c:pt>
                <c:pt idx="142">
                  <c:v>51</c:v>
                </c:pt>
                <c:pt idx="143">
                  <c:v>60</c:v>
                </c:pt>
                <c:pt idx="144">
                  <c:v>52</c:v>
                </c:pt>
                <c:pt idx="145">
                  <c:v>53</c:v>
                </c:pt>
                <c:pt idx="146">
                  <c:v>56</c:v>
                </c:pt>
                <c:pt idx="147">
                  <c:v>60</c:v>
                </c:pt>
                <c:pt idx="148">
                  <c:v>40</c:v>
                </c:pt>
                <c:pt idx="149">
                  <c:v>49</c:v>
                </c:pt>
                <c:pt idx="150">
                  <c:v>21</c:v>
                </c:pt>
                <c:pt idx="162">
                  <c:v>25</c:v>
                </c:pt>
                <c:pt idx="163">
                  <c:v>14.5</c:v>
                </c:pt>
                <c:pt idx="16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68-4541-ACB3-CD391A8ED1F7}"/>
            </c:ext>
          </c:extLst>
        </c:ser>
        <c:ser>
          <c:idx val="1"/>
          <c:order val="1"/>
          <c:tx>
            <c:v>2014 Site 5</c:v>
          </c:tx>
          <c:spPr>
            <a:ln w="28575">
              <a:noFill/>
            </a:ln>
          </c:spPr>
          <c:xVal>
            <c:numRef>
              <c:f>'Height vs % shrub Cover'!$P$218:$P$418</c:f>
              <c:numCache>
                <c:formatCode>General</c:formatCode>
                <c:ptCount val="161"/>
                <c:pt idx="0">
                  <c:v>22</c:v>
                </c:pt>
                <c:pt idx="1">
                  <c:v>1</c:v>
                </c:pt>
                <c:pt idx="2">
                  <c:v>10</c:v>
                </c:pt>
                <c:pt idx="3">
                  <c:v>1</c:v>
                </c:pt>
                <c:pt idx="4">
                  <c:v>25</c:v>
                </c:pt>
                <c:pt idx="5">
                  <c:v>10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30</c:v>
                </c:pt>
                <c:pt idx="16">
                  <c:v>45</c:v>
                </c:pt>
                <c:pt idx="17">
                  <c:v>50</c:v>
                </c:pt>
                <c:pt idx="18">
                  <c:v>30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22</c:v>
                </c:pt>
                <c:pt idx="28">
                  <c:v>0</c:v>
                </c:pt>
                <c:pt idx="29">
                  <c:v>7</c:v>
                </c:pt>
                <c:pt idx="30">
                  <c:v>0</c:v>
                </c:pt>
                <c:pt idx="31">
                  <c:v>10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15</c:v>
                </c:pt>
                <c:pt idx="37">
                  <c:v>10</c:v>
                </c:pt>
                <c:pt idx="38">
                  <c:v>0</c:v>
                </c:pt>
                <c:pt idx="39">
                  <c:v>40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5</c:v>
                </c:pt>
                <c:pt idx="50">
                  <c:v>0</c:v>
                </c:pt>
                <c:pt idx="51">
                  <c:v>0</c:v>
                </c:pt>
                <c:pt idx="52">
                  <c:v>12</c:v>
                </c:pt>
                <c:pt idx="53">
                  <c:v>0</c:v>
                </c:pt>
                <c:pt idx="54">
                  <c:v>0</c:v>
                </c:pt>
                <c:pt idx="55">
                  <c:v>5</c:v>
                </c:pt>
                <c:pt idx="56">
                  <c:v>10</c:v>
                </c:pt>
                <c:pt idx="57">
                  <c:v>0</c:v>
                </c:pt>
                <c:pt idx="58">
                  <c:v>30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15</c:v>
                </c:pt>
                <c:pt idx="73">
                  <c:v>0</c:v>
                </c:pt>
                <c:pt idx="74">
                  <c:v>10</c:v>
                </c:pt>
                <c:pt idx="75">
                  <c:v>0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</c:v>
                </c:pt>
                <c:pt idx="81">
                  <c:v>15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10</c:v>
                </c:pt>
                <c:pt idx="90">
                  <c:v>15</c:v>
                </c:pt>
                <c:pt idx="91">
                  <c:v>0</c:v>
                </c:pt>
                <c:pt idx="92">
                  <c:v>10</c:v>
                </c:pt>
                <c:pt idx="93">
                  <c:v>0</c:v>
                </c:pt>
                <c:pt idx="94">
                  <c:v>0</c:v>
                </c:pt>
                <c:pt idx="95">
                  <c:v>30</c:v>
                </c:pt>
                <c:pt idx="96">
                  <c:v>2</c:v>
                </c:pt>
                <c:pt idx="97">
                  <c:v>55</c:v>
                </c:pt>
                <c:pt idx="98">
                  <c:v>1</c:v>
                </c:pt>
                <c:pt idx="99">
                  <c:v>10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25</c:v>
                </c:pt>
                <c:pt idx="109">
                  <c:v>0</c:v>
                </c:pt>
                <c:pt idx="110">
                  <c:v>15</c:v>
                </c:pt>
                <c:pt idx="111">
                  <c:v>0</c:v>
                </c:pt>
                <c:pt idx="112">
                  <c:v>0</c:v>
                </c:pt>
                <c:pt idx="113">
                  <c:v>10</c:v>
                </c:pt>
                <c:pt idx="114">
                  <c:v>15</c:v>
                </c:pt>
                <c:pt idx="115">
                  <c:v>2</c:v>
                </c:pt>
                <c:pt idx="116">
                  <c:v>0</c:v>
                </c:pt>
                <c:pt idx="117">
                  <c:v>15</c:v>
                </c:pt>
                <c:pt idx="118">
                  <c:v>0</c:v>
                </c:pt>
                <c:pt idx="119">
                  <c:v>15</c:v>
                </c:pt>
                <c:pt idx="120">
                  <c:v>10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25</c:v>
                </c:pt>
                <c:pt idx="136">
                  <c:v>0</c:v>
                </c:pt>
                <c:pt idx="137">
                  <c:v>0</c:v>
                </c:pt>
                <c:pt idx="138">
                  <c:v>20</c:v>
                </c:pt>
                <c:pt idx="139">
                  <c:v>5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40</c:v>
                </c:pt>
                <c:pt idx="144">
                  <c:v>0</c:v>
                </c:pt>
                <c:pt idx="145">
                  <c:v>5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30</c:v>
                </c:pt>
                <c:pt idx="151">
                  <c:v>60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15</c:v>
                </c:pt>
                <c:pt idx="158">
                  <c:v>10</c:v>
                </c:pt>
                <c:pt idx="159">
                  <c:v>0</c:v>
                </c:pt>
                <c:pt idx="160">
                  <c:v>25</c:v>
                </c:pt>
              </c:numCache>
            </c:numRef>
          </c:xVal>
          <c:yVal>
            <c:numRef>
              <c:f>'Height vs % shrub Cover'!$J$218:$J$418</c:f>
              <c:numCache>
                <c:formatCode>General</c:formatCode>
                <c:ptCount val="161"/>
                <c:pt idx="0">
                  <c:v>16.5</c:v>
                </c:pt>
                <c:pt idx="1">
                  <c:v>19</c:v>
                </c:pt>
                <c:pt idx="2">
                  <c:v>7</c:v>
                </c:pt>
                <c:pt idx="3">
                  <c:v>14.5</c:v>
                </c:pt>
                <c:pt idx="4">
                  <c:v>10</c:v>
                </c:pt>
                <c:pt idx="5">
                  <c:v>6</c:v>
                </c:pt>
                <c:pt idx="12">
                  <c:v>12</c:v>
                </c:pt>
                <c:pt idx="14">
                  <c:v>13</c:v>
                </c:pt>
                <c:pt idx="15">
                  <c:v>68</c:v>
                </c:pt>
                <c:pt idx="16">
                  <c:v>33</c:v>
                </c:pt>
                <c:pt idx="17">
                  <c:v>33</c:v>
                </c:pt>
                <c:pt idx="18">
                  <c:v>39</c:v>
                </c:pt>
                <c:pt idx="19">
                  <c:v>34</c:v>
                </c:pt>
                <c:pt idx="20">
                  <c:v>24</c:v>
                </c:pt>
                <c:pt idx="21">
                  <c:v>56</c:v>
                </c:pt>
                <c:pt idx="27">
                  <c:v>14</c:v>
                </c:pt>
                <c:pt idx="29">
                  <c:v>11</c:v>
                </c:pt>
                <c:pt idx="31">
                  <c:v>23</c:v>
                </c:pt>
                <c:pt idx="36">
                  <c:v>27</c:v>
                </c:pt>
                <c:pt idx="37">
                  <c:v>24</c:v>
                </c:pt>
                <c:pt idx="39">
                  <c:v>40</c:v>
                </c:pt>
                <c:pt idx="41">
                  <c:v>44</c:v>
                </c:pt>
                <c:pt idx="42">
                  <c:v>22</c:v>
                </c:pt>
                <c:pt idx="43">
                  <c:v>58</c:v>
                </c:pt>
                <c:pt idx="45">
                  <c:v>36</c:v>
                </c:pt>
                <c:pt idx="47">
                  <c:v>9</c:v>
                </c:pt>
                <c:pt idx="49">
                  <c:v>6</c:v>
                </c:pt>
                <c:pt idx="52">
                  <c:v>9</c:v>
                </c:pt>
                <c:pt idx="55">
                  <c:v>6</c:v>
                </c:pt>
                <c:pt idx="56">
                  <c:v>10</c:v>
                </c:pt>
                <c:pt idx="58">
                  <c:v>9</c:v>
                </c:pt>
                <c:pt idx="59">
                  <c:v>13</c:v>
                </c:pt>
                <c:pt idx="62">
                  <c:v>22</c:v>
                </c:pt>
                <c:pt idx="68">
                  <c:v>28</c:v>
                </c:pt>
                <c:pt idx="69">
                  <c:v>12</c:v>
                </c:pt>
                <c:pt idx="72">
                  <c:v>15</c:v>
                </c:pt>
                <c:pt idx="74">
                  <c:v>36</c:v>
                </c:pt>
                <c:pt idx="76">
                  <c:v>19.5</c:v>
                </c:pt>
                <c:pt idx="80">
                  <c:v>37</c:v>
                </c:pt>
                <c:pt idx="81">
                  <c:v>4</c:v>
                </c:pt>
                <c:pt idx="84">
                  <c:v>15</c:v>
                </c:pt>
                <c:pt idx="85">
                  <c:v>18</c:v>
                </c:pt>
                <c:pt idx="89">
                  <c:v>10</c:v>
                </c:pt>
                <c:pt idx="90">
                  <c:v>10</c:v>
                </c:pt>
                <c:pt idx="91">
                  <c:v>12</c:v>
                </c:pt>
                <c:pt idx="92">
                  <c:v>18</c:v>
                </c:pt>
                <c:pt idx="94">
                  <c:v>16</c:v>
                </c:pt>
                <c:pt idx="95">
                  <c:v>2</c:v>
                </c:pt>
                <c:pt idx="96">
                  <c:v>43</c:v>
                </c:pt>
                <c:pt idx="97">
                  <c:v>39</c:v>
                </c:pt>
                <c:pt idx="98">
                  <c:v>18</c:v>
                </c:pt>
                <c:pt idx="99">
                  <c:v>47</c:v>
                </c:pt>
                <c:pt idx="104">
                  <c:v>30</c:v>
                </c:pt>
                <c:pt idx="105">
                  <c:v>18</c:v>
                </c:pt>
                <c:pt idx="108">
                  <c:v>50</c:v>
                </c:pt>
                <c:pt idx="110">
                  <c:v>17</c:v>
                </c:pt>
                <c:pt idx="113">
                  <c:v>24</c:v>
                </c:pt>
                <c:pt idx="114">
                  <c:v>40</c:v>
                </c:pt>
                <c:pt idx="115">
                  <c:v>6</c:v>
                </c:pt>
                <c:pt idx="116">
                  <c:v>40</c:v>
                </c:pt>
                <c:pt idx="117">
                  <c:v>56</c:v>
                </c:pt>
                <c:pt idx="118">
                  <c:v>39</c:v>
                </c:pt>
                <c:pt idx="119">
                  <c:v>51</c:v>
                </c:pt>
                <c:pt idx="120">
                  <c:v>32</c:v>
                </c:pt>
                <c:pt idx="122">
                  <c:v>16</c:v>
                </c:pt>
                <c:pt idx="124">
                  <c:v>20</c:v>
                </c:pt>
                <c:pt idx="125">
                  <c:v>15</c:v>
                </c:pt>
                <c:pt idx="129">
                  <c:v>26</c:v>
                </c:pt>
                <c:pt idx="130">
                  <c:v>4</c:v>
                </c:pt>
                <c:pt idx="135">
                  <c:v>22</c:v>
                </c:pt>
                <c:pt idx="138">
                  <c:v>4</c:v>
                </c:pt>
                <c:pt idx="139">
                  <c:v>14</c:v>
                </c:pt>
                <c:pt idx="141">
                  <c:v>34</c:v>
                </c:pt>
                <c:pt idx="143">
                  <c:v>1</c:v>
                </c:pt>
                <c:pt idx="145">
                  <c:v>10</c:v>
                </c:pt>
                <c:pt idx="148">
                  <c:v>1</c:v>
                </c:pt>
                <c:pt idx="150">
                  <c:v>12</c:v>
                </c:pt>
                <c:pt idx="151">
                  <c:v>50</c:v>
                </c:pt>
                <c:pt idx="152">
                  <c:v>10</c:v>
                </c:pt>
                <c:pt idx="157">
                  <c:v>2</c:v>
                </c:pt>
                <c:pt idx="158">
                  <c:v>1</c:v>
                </c:pt>
                <c:pt idx="16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68-4541-ACB3-CD391A8ED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02144"/>
        <c:axId val="96920704"/>
      </c:scatterChart>
      <c:valAx>
        <c:axId val="9690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Shrub Cover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6920704"/>
        <c:crosses val="autoZero"/>
        <c:crossBetween val="midCat"/>
      </c:valAx>
      <c:valAx>
        <c:axId val="9692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69021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Height vs</a:t>
            </a:r>
            <a:r>
              <a:rPr lang="en-US" baseline="0"/>
              <a:t> % shrub cover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2015 site 4</c:v>
          </c:tx>
          <c:spPr>
            <a:ln w="28575">
              <a:noFill/>
            </a:ln>
          </c:spPr>
          <c:xVal>
            <c:numRef>
              <c:f>'Height vs % shrub Cover'!$Q$2:$Q$217</c:f>
              <c:numCache>
                <c:formatCode>General</c:formatCode>
                <c:ptCount val="165"/>
                <c:pt idx="0">
                  <c:v>0</c:v>
                </c:pt>
                <c:pt idx="1">
                  <c:v>0</c:v>
                </c:pt>
                <c:pt idx="2">
                  <c:v>30</c:v>
                </c:pt>
                <c:pt idx="3">
                  <c:v>35</c:v>
                </c:pt>
                <c:pt idx="4">
                  <c:v>70</c:v>
                </c:pt>
                <c:pt idx="5">
                  <c:v>5</c:v>
                </c:pt>
                <c:pt idx="6">
                  <c:v>65</c:v>
                </c:pt>
                <c:pt idx="7">
                  <c:v>5</c:v>
                </c:pt>
                <c:pt idx="8">
                  <c:v>50</c:v>
                </c:pt>
                <c:pt idx="9">
                  <c:v>35</c:v>
                </c:pt>
                <c:pt idx="10">
                  <c:v>10</c:v>
                </c:pt>
                <c:pt idx="11">
                  <c:v>50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70</c:v>
                </c:pt>
                <c:pt idx="16">
                  <c:v>0</c:v>
                </c:pt>
                <c:pt idx="17">
                  <c:v>30</c:v>
                </c:pt>
                <c:pt idx="18">
                  <c:v>0</c:v>
                </c:pt>
                <c:pt idx="19">
                  <c:v>25</c:v>
                </c:pt>
                <c:pt idx="20">
                  <c:v>30</c:v>
                </c:pt>
                <c:pt idx="21">
                  <c:v>20</c:v>
                </c:pt>
                <c:pt idx="22">
                  <c:v>2</c:v>
                </c:pt>
                <c:pt idx="23">
                  <c:v>0</c:v>
                </c:pt>
                <c:pt idx="24">
                  <c:v>5</c:v>
                </c:pt>
                <c:pt idx="25">
                  <c:v>0</c:v>
                </c:pt>
                <c:pt idx="26">
                  <c:v>50</c:v>
                </c:pt>
                <c:pt idx="27">
                  <c:v>10</c:v>
                </c:pt>
                <c:pt idx="28">
                  <c:v>5</c:v>
                </c:pt>
                <c:pt idx="29">
                  <c:v>25</c:v>
                </c:pt>
                <c:pt idx="30">
                  <c:v>0</c:v>
                </c:pt>
                <c:pt idx="31">
                  <c:v>0</c:v>
                </c:pt>
                <c:pt idx="32">
                  <c:v>15</c:v>
                </c:pt>
                <c:pt idx="33">
                  <c:v>15</c:v>
                </c:pt>
                <c:pt idx="34">
                  <c:v>10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35</c:v>
                </c:pt>
                <c:pt idx="39">
                  <c:v>30</c:v>
                </c:pt>
                <c:pt idx="40">
                  <c:v>2</c:v>
                </c:pt>
                <c:pt idx="41">
                  <c:v>0</c:v>
                </c:pt>
                <c:pt idx="42">
                  <c:v>50</c:v>
                </c:pt>
                <c:pt idx="43">
                  <c:v>10</c:v>
                </c:pt>
                <c:pt idx="44">
                  <c:v>10</c:v>
                </c:pt>
                <c:pt idx="45">
                  <c:v>50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25</c:v>
                </c:pt>
                <c:pt idx="51">
                  <c:v>80</c:v>
                </c:pt>
                <c:pt idx="52">
                  <c:v>15</c:v>
                </c:pt>
                <c:pt idx="53">
                  <c:v>60</c:v>
                </c:pt>
                <c:pt idx="54">
                  <c:v>5</c:v>
                </c:pt>
                <c:pt idx="55">
                  <c:v>25</c:v>
                </c:pt>
                <c:pt idx="56">
                  <c:v>20</c:v>
                </c:pt>
                <c:pt idx="57">
                  <c:v>0</c:v>
                </c:pt>
                <c:pt idx="58">
                  <c:v>30</c:v>
                </c:pt>
                <c:pt idx="59">
                  <c:v>5</c:v>
                </c:pt>
                <c:pt idx="60">
                  <c:v>40</c:v>
                </c:pt>
                <c:pt idx="61">
                  <c:v>10</c:v>
                </c:pt>
                <c:pt idx="62">
                  <c:v>10</c:v>
                </c:pt>
                <c:pt idx="63">
                  <c:v>30</c:v>
                </c:pt>
                <c:pt idx="64">
                  <c:v>20</c:v>
                </c:pt>
                <c:pt idx="65">
                  <c:v>10</c:v>
                </c:pt>
                <c:pt idx="66">
                  <c:v>20</c:v>
                </c:pt>
                <c:pt idx="67">
                  <c:v>30</c:v>
                </c:pt>
                <c:pt idx="68">
                  <c:v>15</c:v>
                </c:pt>
                <c:pt idx="69">
                  <c:v>5</c:v>
                </c:pt>
                <c:pt idx="70">
                  <c:v>10</c:v>
                </c:pt>
                <c:pt idx="71">
                  <c:v>5</c:v>
                </c:pt>
                <c:pt idx="72">
                  <c:v>45</c:v>
                </c:pt>
                <c:pt idx="73">
                  <c:v>0</c:v>
                </c:pt>
                <c:pt idx="74">
                  <c:v>0</c:v>
                </c:pt>
                <c:pt idx="75">
                  <c:v>45</c:v>
                </c:pt>
                <c:pt idx="76">
                  <c:v>0</c:v>
                </c:pt>
                <c:pt idx="77">
                  <c:v>15</c:v>
                </c:pt>
                <c:pt idx="78">
                  <c:v>1</c:v>
                </c:pt>
                <c:pt idx="79">
                  <c:v>15</c:v>
                </c:pt>
                <c:pt idx="80">
                  <c:v>35</c:v>
                </c:pt>
                <c:pt idx="81">
                  <c:v>5</c:v>
                </c:pt>
                <c:pt idx="82">
                  <c:v>30</c:v>
                </c:pt>
                <c:pt idx="83">
                  <c:v>35</c:v>
                </c:pt>
                <c:pt idx="84">
                  <c:v>20</c:v>
                </c:pt>
                <c:pt idx="85">
                  <c:v>30</c:v>
                </c:pt>
                <c:pt idx="86">
                  <c:v>0</c:v>
                </c:pt>
                <c:pt idx="87">
                  <c:v>0</c:v>
                </c:pt>
                <c:pt idx="88">
                  <c:v>20</c:v>
                </c:pt>
                <c:pt idx="89">
                  <c:v>3</c:v>
                </c:pt>
                <c:pt idx="90">
                  <c:v>0</c:v>
                </c:pt>
                <c:pt idx="91">
                  <c:v>0</c:v>
                </c:pt>
                <c:pt idx="92">
                  <c:v>50</c:v>
                </c:pt>
                <c:pt idx="93">
                  <c:v>0</c:v>
                </c:pt>
                <c:pt idx="94">
                  <c:v>15</c:v>
                </c:pt>
                <c:pt idx="95">
                  <c:v>0</c:v>
                </c:pt>
                <c:pt idx="96">
                  <c:v>0</c:v>
                </c:pt>
                <c:pt idx="97">
                  <c:v>15</c:v>
                </c:pt>
                <c:pt idx="98">
                  <c:v>0</c:v>
                </c:pt>
                <c:pt idx="99">
                  <c:v>0</c:v>
                </c:pt>
                <c:pt idx="100">
                  <c:v>18</c:v>
                </c:pt>
                <c:pt idx="101">
                  <c:v>25</c:v>
                </c:pt>
                <c:pt idx="102">
                  <c:v>40</c:v>
                </c:pt>
                <c:pt idx="103">
                  <c:v>0</c:v>
                </c:pt>
                <c:pt idx="104">
                  <c:v>15</c:v>
                </c:pt>
                <c:pt idx="105">
                  <c:v>35</c:v>
                </c:pt>
                <c:pt idx="106">
                  <c:v>0</c:v>
                </c:pt>
                <c:pt idx="107">
                  <c:v>75</c:v>
                </c:pt>
                <c:pt idx="108">
                  <c:v>0</c:v>
                </c:pt>
                <c:pt idx="109">
                  <c:v>3</c:v>
                </c:pt>
                <c:pt idx="110">
                  <c:v>15</c:v>
                </c:pt>
                <c:pt idx="111">
                  <c:v>10</c:v>
                </c:pt>
                <c:pt idx="112">
                  <c:v>0</c:v>
                </c:pt>
                <c:pt idx="113">
                  <c:v>1</c:v>
                </c:pt>
                <c:pt idx="114">
                  <c:v>20</c:v>
                </c:pt>
                <c:pt idx="115">
                  <c:v>3</c:v>
                </c:pt>
                <c:pt idx="116">
                  <c:v>15</c:v>
                </c:pt>
                <c:pt idx="117">
                  <c:v>12</c:v>
                </c:pt>
                <c:pt idx="118">
                  <c:v>5</c:v>
                </c:pt>
                <c:pt idx="119">
                  <c:v>18</c:v>
                </c:pt>
                <c:pt idx="120">
                  <c:v>15</c:v>
                </c:pt>
                <c:pt idx="121">
                  <c:v>0</c:v>
                </c:pt>
                <c:pt idx="122">
                  <c:v>25</c:v>
                </c:pt>
                <c:pt idx="123">
                  <c:v>5</c:v>
                </c:pt>
                <c:pt idx="124">
                  <c:v>12</c:v>
                </c:pt>
                <c:pt idx="125">
                  <c:v>0</c:v>
                </c:pt>
                <c:pt idx="126">
                  <c:v>30</c:v>
                </c:pt>
                <c:pt idx="127">
                  <c:v>2</c:v>
                </c:pt>
                <c:pt idx="128">
                  <c:v>3</c:v>
                </c:pt>
                <c:pt idx="129">
                  <c:v>7</c:v>
                </c:pt>
                <c:pt idx="130">
                  <c:v>2</c:v>
                </c:pt>
                <c:pt idx="131">
                  <c:v>1</c:v>
                </c:pt>
                <c:pt idx="132">
                  <c:v>0</c:v>
                </c:pt>
                <c:pt idx="133">
                  <c:v>15</c:v>
                </c:pt>
                <c:pt idx="134">
                  <c:v>2</c:v>
                </c:pt>
                <c:pt idx="135">
                  <c:v>20</c:v>
                </c:pt>
                <c:pt idx="136">
                  <c:v>0</c:v>
                </c:pt>
                <c:pt idx="137">
                  <c:v>15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10</c:v>
                </c:pt>
                <c:pt idx="142">
                  <c:v>15</c:v>
                </c:pt>
                <c:pt idx="143">
                  <c:v>40</c:v>
                </c:pt>
                <c:pt idx="144">
                  <c:v>0</c:v>
                </c:pt>
                <c:pt idx="145">
                  <c:v>0</c:v>
                </c:pt>
                <c:pt idx="146">
                  <c:v>12</c:v>
                </c:pt>
                <c:pt idx="147">
                  <c:v>0</c:v>
                </c:pt>
                <c:pt idx="148">
                  <c:v>35</c:v>
                </c:pt>
                <c:pt idx="149">
                  <c:v>35</c:v>
                </c:pt>
                <c:pt idx="150">
                  <c:v>0</c:v>
                </c:pt>
                <c:pt idx="151">
                  <c:v>15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35</c:v>
                </c:pt>
                <c:pt idx="160">
                  <c:v>0</c:v>
                </c:pt>
                <c:pt idx="161">
                  <c:v>0</c:v>
                </c:pt>
                <c:pt idx="162">
                  <c:v>2</c:v>
                </c:pt>
                <c:pt idx="163">
                  <c:v>2</c:v>
                </c:pt>
                <c:pt idx="164">
                  <c:v>4</c:v>
                </c:pt>
              </c:numCache>
            </c:numRef>
          </c:xVal>
          <c:yVal>
            <c:numRef>
              <c:f>'Height vs % shrub Cover'!$K$2:$K$217</c:f>
              <c:numCache>
                <c:formatCode>General</c:formatCode>
                <c:ptCount val="165"/>
                <c:pt idx="3">
                  <c:v>54.5</c:v>
                </c:pt>
                <c:pt idx="4">
                  <c:v>28</c:v>
                </c:pt>
                <c:pt idx="5">
                  <c:v>38.5</c:v>
                </c:pt>
                <c:pt idx="6">
                  <c:v>16.5</c:v>
                </c:pt>
                <c:pt idx="7">
                  <c:v>18</c:v>
                </c:pt>
                <c:pt idx="8">
                  <c:v>17.5</c:v>
                </c:pt>
                <c:pt idx="9">
                  <c:v>13</c:v>
                </c:pt>
                <c:pt idx="10">
                  <c:v>17.5</c:v>
                </c:pt>
                <c:pt idx="11">
                  <c:v>16</c:v>
                </c:pt>
                <c:pt idx="12">
                  <c:v>47</c:v>
                </c:pt>
                <c:pt idx="13">
                  <c:v>51</c:v>
                </c:pt>
                <c:pt idx="14">
                  <c:v>40</c:v>
                </c:pt>
                <c:pt idx="15">
                  <c:v>23</c:v>
                </c:pt>
                <c:pt idx="16">
                  <c:v>22.5</c:v>
                </c:pt>
                <c:pt idx="17">
                  <c:v>74</c:v>
                </c:pt>
                <c:pt idx="18">
                  <c:v>57</c:v>
                </c:pt>
                <c:pt idx="19">
                  <c:v>23.5</c:v>
                </c:pt>
                <c:pt idx="20">
                  <c:v>54.5</c:v>
                </c:pt>
                <c:pt idx="21">
                  <c:v>66</c:v>
                </c:pt>
                <c:pt idx="22">
                  <c:v>65.5</c:v>
                </c:pt>
                <c:pt idx="23">
                  <c:v>29</c:v>
                </c:pt>
                <c:pt idx="24">
                  <c:v>58</c:v>
                </c:pt>
                <c:pt idx="26">
                  <c:v>119.5</c:v>
                </c:pt>
                <c:pt idx="27">
                  <c:v>74</c:v>
                </c:pt>
                <c:pt idx="29">
                  <c:v>55</c:v>
                </c:pt>
                <c:pt idx="30">
                  <c:v>32</c:v>
                </c:pt>
                <c:pt idx="32">
                  <c:v>28.5</c:v>
                </c:pt>
                <c:pt idx="33">
                  <c:v>42</c:v>
                </c:pt>
                <c:pt idx="36">
                  <c:v>64.5</c:v>
                </c:pt>
                <c:pt idx="37">
                  <c:v>31.5</c:v>
                </c:pt>
                <c:pt idx="38">
                  <c:v>39</c:v>
                </c:pt>
                <c:pt idx="39">
                  <c:v>25</c:v>
                </c:pt>
                <c:pt idx="40">
                  <c:v>56.5</c:v>
                </c:pt>
                <c:pt idx="41">
                  <c:v>13</c:v>
                </c:pt>
                <c:pt idx="42">
                  <c:v>30.5</c:v>
                </c:pt>
                <c:pt idx="43">
                  <c:v>28.5</c:v>
                </c:pt>
                <c:pt idx="44">
                  <c:v>19.5</c:v>
                </c:pt>
                <c:pt idx="45">
                  <c:v>4</c:v>
                </c:pt>
                <c:pt idx="46">
                  <c:v>55</c:v>
                </c:pt>
                <c:pt idx="47">
                  <c:v>63.5</c:v>
                </c:pt>
                <c:pt idx="48">
                  <c:v>7</c:v>
                </c:pt>
                <c:pt idx="50">
                  <c:v>17.5</c:v>
                </c:pt>
                <c:pt idx="51">
                  <c:v>38</c:v>
                </c:pt>
                <c:pt idx="52">
                  <c:v>39.5</c:v>
                </c:pt>
                <c:pt idx="53">
                  <c:v>42</c:v>
                </c:pt>
                <c:pt idx="54">
                  <c:v>34.5</c:v>
                </c:pt>
                <c:pt idx="55">
                  <c:v>29.5</c:v>
                </c:pt>
                <c:pt idx="56">
                  <c:v>22</c:v>
                </c:pt>
                <c:pt idx="57">
                  <c:v>39</c:v>
                </c:pt>
                <c:pt idx="58">
                  <c:v>5</c:v>
                </c:pt>
                <c:pt idx="59">
                  <c:v>20</c:v>
                </c:pt>
                <c:pt idx="60">
                  <c:v>26</c:v>
                </c:pt>
                <c:pt idx="61">
                  <c:v>10</c:v>
                </c:pt>
                <c:pt idx="62">
                  <c:v>15.5</c:v>
                </c:pt>
                <c:pt idx="63">
                  <c:v>32</c:v>
                </c:pt>
                <c:pt idx="64">
                  <c:v>36</c:v>
                </c:pt>
                <c:pt idx="65">
                  <c:v>37</c:v>
                </c:pt>
                <c:pt idx="66">
                  <c:v>34</c:v>
                </c:pt>
                <c:pt idx="67">
                  <c:v>30.5</c:v>
                </c:pt>
                <c:pt idx="68">
                  <c:v>41.5</c:v>
                </c:pt>
                <c:pt idx="69">
                  <c:v>44.5</c:v>
                </c:pt>
                <c:pt idx="70">
                  <c:v>76.5</c:v>
                </c:pt>
                <c:pt idx="71">
                  <c:v>106.5</c:v>
                </c:pt>
                <c:pt idx="72">
                  <c:v>44.5</c:v>
                </c:pt>
                <c:pt idx="74">
                  <c:v>68.5</c:v>
                </c:pt>
                <c:pt idx="75">
                  <c:v>47.5</c:v>
                </c:pt>
                <c:pt idx="77">
                  <c:v>15</c:v>
                </c:pt>
                <c:pt idx="78">
                  <c:v>15</c:v>
                </c:pt>
                <c:pt idx="79">
                  <c:v>73</c:v>
                </c:pt>
                <c:pt idx="80">
                  <c:v>53</c:v>
                </c:pt>
                <c:pt idx="81">
                  <c:v>35</c:v>
                </c:pt>
                <c:pt idx="82">
                  <c:v>86</c:v>
                </c:pt>
                <c:pt idx="83">
                  <c:v>65</c:v>
                </c:pt>
                <c:pt idx="84">
                  <c:v>75</c:v>
                </c:pt>
                <c:pt idx="85">
                  <c:v>13</c:v>
                </c:pt>
                <c:pt idx="86">
                  <c:v>17</c:v>
                </c:pt>
                <c:pt idx="88">
                  <c:v>37</c:v>
                </c:pt>
                <c:pt idx="89">
                  <c:v>34</c:v>
                </c:pt>
                <c:pt idx="90">
                  <c:v>76</c:v>
                </c:pt>
                <c:pt idx="91">
                  <c:v>72</c:v>
                </c:pt>
                <c:pt idx="92">
                  <c:v>68</c:v>
                </c:pt>
                <c:pt idx="93">
                  <c:v>11</c:v>
                </c:pt>
                <c:pt idx="94">
                  <c:v>15</c:v>
                </c:pt>
                <c:pt idx="97">
                  <c:v>19</c:v>
                </c:pt>
                <c:pt idx="100">
                  <c:v>55</c:v>
                </c:pt>
                <c:pt idx="101">
                  <c:v>24</c:v>
                </c:pt>
                <c:pt idx="102">
                  <c:v>44</c:v>
                </c:pt>
                <c:pt idx="104">
                  <c:v>33</c:v>
                </c:pt>
                <c:pt idx="105">
                  <c:v>32</c:v>
                </c:pt>
                <c:pt idx="106">
                  <c:v>42</c:v>
                </c:pt>
                <c:pt idx="107">
                  <c:v>22</c:v>
                </c:pt>
                <c:pt idx="108">
                  <c:v>29</c:v>
                </c:pt>
                <c:pt idx="109">
                  <c:v>19</c:v>
                </c:pt>
                <c:pt idx="110">
                  <c:v>15</c:v>
                </c:pt>
                <c:pt idx="111">
                  <c:v>14</c:v>
                </c:pt>
                <c:pt idx="112">
                  <c:v>39</c:v>
                </c:pt>
                <c:pt idx="113">
                  <c:v>38</c:v>
                </c:pt>
                <c:pt idx="114">
                  <c:v>29</c:v>
                </c:pt>
                <c:pt idx="115">
                  <c:v>37</c:v>
                </c:pt>
                <c:pt idx="116">
                  <c:v>59</c:v>
                </c:pt>
                <c:pt idx="117">
                  <c:v>36</c:v>
                </c:pt>
                <c:pt idx="118">
                  <c:v>17</c:v>
                </c:pt>
                <c:pt idx="119">
                  <c:v>12</c:v>
                </c:pt>
                <c:pt idx="120">
                  <c:v>7.5</c:v>
                </c:pt>
                <c:pt idx="121">
                  <c:v>20</c:v>
                </c:pt>
                <c:pt idx="122">
                  <c:v>17</c:v>
                </c:pt>
                <c:pt idx="123">
                  <c:v>11</c:v>
                </c:pt>
                <c:pt idx="124">
                  <c:v>20</c:v>
                </c:pt>
                <c:pt idx="125">
                  <c:v>0</c:v>
                </c:pt>
                <c:pt idx="126">
                  <c:v>59</c:v>
                </c:pt>
                <c:pt idx="127">
                  <c:v>12</c:v>
                </c:pt>
                <c:pt idx="128">
                  <c:v>70</c:v>
                </c:pt>
                <c:pt idx="129">
                  <c:v>25</c:v>
                </c:pt>
                <c:pt idx="130">
                  <c:v>43</c:v>
                </c:pt>
                <c:pt idx="131">
                  <c:v>14</c:v>
                </c:pt>
                <c:pt idx="132">
                  <c:v>29</c:v>
                </c:pt>
                <c:pt idx="133">
                  <c:v>4</c:v>
                </c:pt>
                <c:pt idx="134">
                  <c:v>11</c:v>
                </c:pt>
                <c:pt idx="135">
                  <c:v>28</c:v>
                </c:pt>
                <c:pt idx="136">
                  <c:v>0</c:v>
                </c:pt>
                <c:pt idx="137">
                  <c:v>40.5</c:v>
                </c:pt>
                <c:pt idx="138">
                  <c:v>22.5</c:v>
                </c:pt>
                <c:pt idx="139">
                  <c:v>36</c:v>
                </c:pt>
                <c:pt idx="140">
                  <c:v>35</c:v>
                </c:pt>
                <c:pt idx="141">
                  <c:v>33</c:v>
                </c:pt>
                <c:pt idx="142">
                  <c:v>68.5</c:v>
                </c:pt>
                <c:pt idx="143">
                  <c:v>74</c:v>
                </c:pt>
                <c:pt idx="144">
                  <c:v>71.5</c:v>
                </c:pt>
                <c:pt idx="145">
                  <c:v>76</c:v>
                </c:pt>
                <c:pt idx="146">
                  <c:v>70</c:v>
                </c:pt>
                <c:pt idx="147">
                  <c:v>64</c:v>
                </c:pt>
                <c:pt idx="148">
                  <c:v>65</c:v>
                </c:pt>
                <c:pt idx="149">
                  <c:v>66</c:v>
                </c:pt>
                <c:pt idx="150">
                  <c:v>21.5</c:v>
                </c:pt>
                <c:pt idx="151">
                  <c:v>14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9</c:v>
                </c:pt>
                <c:pt idx="157">
                  <c:v>9</c:v>
                </c:pt>
                <c:pt idx="158">
                  <c:v>11</c:v>
                </c:pt>
                <c:pt idx="159">
                  <c:v>17</c:v>
                </c:pt>
                <c:pt idx="161">
                  <c:v>0</c:v>
                </c:pt>
                <c:pt idx="162">
                  <c:v>32</c:v>
                </c:pt>
                <c:pt idx="163">
                  <c:v>15.5</c:v>
                </c:pt>
                <c:pt idx="164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C-44DD-817D-841ACF97C23C}"/>
            </c:ext>
          </c:extLst>
        </c:ser>
        <c:ser>
          <c:idx val="1"/>
          <c:order val="1"/>
          <c:tx>
            <c:v>2015 Site 5</c:v>
          </c:tx>
          <c:spPr>
            <a:ln w="28575">
              <a:noFill/>
            </a:ln>
          </c:spPr>
          <c:xVal>
            <c:numRef>
              <c:f>'Height vs % shrub Cover'!$Q$218:$Q$418</c:f>
              <c:numCache>
                <c:formatCode>General</c:formatCode>
                <c:ptCount val="161"/>
                <c:pt idx="0">
                  <c:v>35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  <c:pt idx="4">
                  <c:v>20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50</c:v>
                </c:pt>
                <c:pt idx="17">
                  <c:v>45</c:v>
                </c:pt>
                <c:pt idx="18">
                  <c:v>12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20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20</c:v>
                </c:pt>
                <c:pt idx="37">
                  <c:v>35</c:v>
                </c:pt>
                <c:pt idx="38">
                  <c:v>0</c:v>
                </c:pt>
                <c:pt idx="39">
                  <c:v>25</c:v>
                </c:pt>
                <c:pt idx="40">
                  <c:v>0</c:v>
                </c:pt>
                <c:pt idx="41">
                  <c:v>0</c:v>
                </c:pt>
                <c:pt idx="42">
                  <c:v>15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5</c:v>
                </c:pt>
                <c:pt idx="48">
                  <c:v>0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30</c:v>
                </c:pt>
                <c:pt idx="56">
                  <c:v>0</c:v>
                </c:pt>
                <c:pt idx="57">
                  <c:v>0</c:v>
                </c:pt>
                <c:pt idx="58">
                  <c:v>20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25</c:v>
                </c:pt>
                <c:pt idx="75">
                  <c:v>0</c:v>
                </c:pt>
                <c:pt idx="76">
                  <c:v>12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8</c:v>
                </c:pt>
                <c:pt idx="81">
                  <c:v>10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35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10</c:v>
                </c:pt>
                <c:pt idx="90">
                  <c:v>25</c:v>
                </c:pt>
                <c:pt idx="91">
                  <c:v>5</c:v>
                </c:pt>
                <c:pt idx="92">
                  <c:v>5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40</c:v>
                </c:pt>
                <c:pt idx="98">
                  <c:v>12</c:v>
                </c:pt>
                <c:pt idx="99">
                  <c:v>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45</c:v>
                </c:pt>
                <c:pt idx="109">
                  <c:v>0</c:v>
                </c:pt>
                <c:pt idx="110">
                  <c:v>10</c:v>
                </c:pt>
                <c:pt idx="111">
                  <c:v>0</c:v>
                </c:pt>
                <c:pt idx="112">
                  <c:v>0</c:v>
                </c:pt>
                <c:pt idx="113">
                  <c:v>18</c:v>
                </c:pt>
                <c:pt idx="114">
                  <c:v>8</c:v>
                </c:pt>
                <c:pt idx="115">
                  <c:v>2</c:v>
                </c:pt>
                <c:pt idx="116">
                  <c:v>0</c:v>
                </c:pt>
                <c:pt idx="117">
                  <c:v>15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40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5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5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10</c:v>
                </c:pt>
                <c:pt idx="151">
                  <c:v>60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30</c:v>
                </c:pt>
                <c:pt idx="159">
                  <c:v>0</c:v>
                </c:pt>
                <c:pt idx="160">
                  <c:v>5</c:v>
                </c:pt>
              </c:numCache>
            </c:numRef>
          </c:xVal>
          <c:yVal>
            <c:numRef>
              <c:f>'Height vs % shrub Cover'!$K$218:$K$418</c:f>
              <c:numCache>
                <c:formatCode>General</c:formatCode>
                <c:ptCount val="161"/>
                <c:pt idx="0">
                  <c:v>20</c:v>
                </c:pt>
                <c:pt idx="1">
                  <c:v>22</c:v>
                </c:pt>
                <c:pt idx="2">
                  <c:v>17.5</c:v>
                </c:pt>
                <c:pt idx="3">
                  <c:v>22</c:v>
                </c:pt>
                <c:pt idx="4">
                  <c:v>30</c:v>
                </c:pt>
                <c:pt idx="12">
                  <c:v>17</c:v>
                </c:pt>
                <c:pt idx="15">
                  <c:v>93</c:v>
                </c:pt>
                <c:pt idx="16">
                  <c:v>51</c:v>
                </c:pt>
                <c:pt idx="17">
                  <c:v>52</c:v>
                </c:pt>
                <c:pt idx="18">
                  <c:v>60</c:v>
                </c:pt>
                <c:pt idx="19">
                  <c:v>57</c:v>
                </c:pt>
                <c:pt idx="20">
                  <c:v>57</c:v>
                </c:pt>
                <c:pt idx="21">
                  <c:v>72</c:v>
                </c:pt>
                <c:pt idx="27">
                  <c:v>15</c:v>
                </c:pt>
                <c:pt idx="29">
                  <c:v>23</c:v>
                </c:pt>
                <c:pt idx="31">
                  <c:v>23.5</c:v>
                </c:pt>
                <c:pt idx="32">
                  <c:v>18</c:v>
                </c:pt>
                <c:pt idx="36">
                  <c:v>50</c:v>
                </c:pt>
                <c:pt idx="37">
                  <c:v>33</c:v>
                </c:pt>
                <c:pt idx="39">
                  <c:v>65</c:v>
                </c:pt>
                <c:pt idx="41">
                  <c:v>69</c:v>
                </c:pt>
                <c:pt idx="42">
                  <c:v>26.5</c:v>
                </c:pt>
                <c:pt idx="43">
                  <c:v>78</c:v>
                </c:pt>
                <c:pt idx="45">
                  <c:v>39</c:v>
                </c:pt>
                <c:pt idx="47">
                  <c:v>18</c:v>
                </c:pt>
                <c:pt idx="49">
                  <c:v>17</c:v>
                </c:pt>
                <c:pt idx="55">
                  <c:v>14</c:v>
                </c:pt>
                <c:pt idx="58">
                  <c:v>13</c:v>
                </c:pt>
                <c:pt idx="59">
                  <c:v>13</c:v>
                </c:pt>
                <c:pt idx="62">
                  <c:v>20</c:v>
                </c:pt>
                <c:pt idx="68">
                  <c:v>41</c:v>
                </c:pt>
                <c:pt idx="74">
                  <c:v>43</c:v>
                </c:pt>
                <c:pt idx="76">
                  <c:v>22</c:v>
                </c:pt>
                <c:pt idx="80">
                  <c:v>47</c:v>
                </c:pt>
                <c:pt idx="81">
                  <c:v>6</c:v>
                </c:pt>
                <c:pt idx="84">
                  <c:v>35.5</c:v>
                </c:pt>
                <c:pt idx="85">
                  <c:v>28</c:v>
                </c:pt>
                <c:pt idx="89">
                  <c:v>20.5</c:v>
                </c:pt>
                <c:pt idx="90">
                  <c:v>22</c:v>
                </c:pt>
                <c:pt idx="91">
                  <c:v>13</c:v>
                </c:pt>
                <c:pt idx="92">
                  <c:v>34</c:v>
                </c:pt>
                <c:pt idx="94">
                  <c:v>21</c:v>
                </c:pt>
                <c:pt idx="96">
                  <c:v>57</c:v>
                </c:pt>
                <c:pt idx="97">
                  <c:v>57</c:v>
                </c:pt>
                <c:pt idx="98">
                  <c:v>18</c:v>
                </c:pt>
                <c:pt idx="99">
                  <c:v>50</c:v>
                </c:pt>
                <c:pt idx="104">
                  <c:v>32</c:v>
                </c:pt>
                <c:pt idx="105">
                  <c:v>17</c:v>
                </c:pt>
                <c:pt idx="108">
                  <c:v>65</c:v>
                </c:pt>
                <c:pt idx="110">
                  <c:v>16.5</c:v>
                </c:pt>
                <c:pt idx="113">
                  <c:v>39</c:v>
                </c:pt>
                <c:pt idx="114">
                  <c:v>59.5</c:v>
                </c:pt>
                <c:pt idx="115">
                  <c:v>15</c:v>
                </c:pt>
                <c:pt idx="116">
                  <c:v>60</c:v>
                </c:pt>
                <c:pt idx="117">
                  <c:v>70</c:v>
                </c:pt>
                <c:pt idx="118">
                  <c:v>49</c:v>
                </c:pt>
                <c:pt idx="119">
                  <c:v>71</c:v>
                </c:pt>
                <c:pt idx="120">
                  <c:v>31</c:v>
                </c:pt>
                <c:pt idx="122">
                  <c:v>15</c:v>
                </c:pt>
                <c:pt idx="125">
                  <c:v>23</c:v>
                </c:pt>
                <c:pt idx="135">
                  <c:v>32</c:v>
                </c:pt>
                <c:pt idx="139">
                  <c:v>15</c:v>
                </c:pt>
                <c:pt idx="141">
                  <c:v>45</c:v>
                </c:pt>
                <c:pt idx="143">
                  <c:v>0</c:v>
                </c:pt>
                <c:pt idx="150">
                  <c:v>11</c:v>
                </c:pt>
                <c:pt idx="151">
                  <c:v>89</c:v>
                </c:pt>
                <c:pt idx="158">
                  <c:v>4</c:v>
                </c:pt>
                <c:pt idx="16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8C-44DD-817D-841ACF97C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34752"/>
        <c:axId val="96653312"/>
      </c:scatterChart>
      <c:valAx>
        <c:axId val="96634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Shrub Cover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6653312"/>
        <c:crosses val="autoZero"/>
        <c:crossBetween val="midCat"/>
      </c:valAx>
      <c:valAx>
        <c:axId val="966533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66347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Height vs</a:t>
            </a:r>
            <a:r>
              <a:rPr lang="en-US" baseline="0"/>
              <a:t> % shrub cover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2016 site 4</c:v>
          </c:tx>
          <c:spPr>
            <a:ln w="28575">
              <a:noFill/>
            </a:ln>
          </c:spPr>
          <c:xVal>
            <c:numRef>
              <c:f>'Height vs % shrub Cover'!$R$2:$R$217</c:f>
              <c:numCache>
                <c:formatCode>General</c:formatCode>
                <c:ptCount val="1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85</c:v>
                </c:pt>
                <c:pt idx="5">
                  <c:v>10</c:v>
                </c:pt>
                <c:pt idx="6">
                  <c:v>0</c:v>
                </c:pt>
                <c:pt idx="7">
                  <c:v>8</c:v>
                </c:pt>
                <c:pt idx="8">
                  <c:v>20</c:v>
                </c:pt>
                <c:pt idx="9">
                  <c:v>25</c:v>
                </c:pt>
                <c:pt idx="10">
                  <c:v>0</c:v>
                </c:pt>
                <c:pt idx="11">
                  <c:v>0</c:v>
                </c:pt>
                <c:pt idx="12">
                  <c:v>30</c:v>
                </c:pt>
                <c:pt idx="13">
                  <c:v>20</c:v>
                </c:pt>
                <c:pt idx="14">
                  <c:v>45</c:v>
                </c:pt>
                <c:pt idx="15">
                  <c:v>0</c:v>
                </c:pt>
                <c:pt idx="16">
                  <c:v>0</c:v>
                </c:pt>
                <c:pt idx="17">
                  <c:v>25</c:v>
                </c:pt>
                <c:pt idx="18">
                  <c:v>5</c:v>
                </c:pt>
                <c:pt idx="19">
                  <c:v>0</c:v>
                </c:pt>
                <c:pt idx="20">
                  <c:v>35</c:v>
                </c:pt>
                <c:pt idx="21">
                  <c:v>45</c:v>
                </c:pt>
                <c:pt idx="22">
                  <c:v>3</c:v>
                </c:pt>
                <c:pt idx="23">
                  <c:v>2</c:v>
                </c:pt>
                <c:pt idx="24">
                  <c:v>10</c:v>
                </c:pt>
                <c:pt idx="25">
                  <c:v>0</c:v>
                </c:pt>
                <c:pt idx="26">
                  <c:v>30</c:v>
                </c:pt>
                <c:pt idx="27">
                  <c:v>8</c:v>
                </c:pt>
                <c:pt idx="28">
                  <c:v>0</c:v>
                </c:pt>
                <c:pt idx="29">
                  <c:v>45</c:v>
                </c:pt>
                <c:pt idx="30">
                  <c:v>0</c:v>
                </c:pt>
                <c:pt idx="31">
                  <c:v>0</c:v>
                </c:pt>
                <c:pt idx="32">
                  <c:v>50</c:v>
                </c:pt>
                <c:pt idx="33">
                  <c:v>15</c:v>
                </c:pt>
                <c:pt idx="34">
                  <c:v>0</c:v>
                </c:pt>
                <c:pt idx="35">
                  <c:v>0</c:v>
                </c:pt>
                <c:pt idx="36">
                  <c:v>10</c:v>
                </c:pt>
                <c:pt idx="37">
                  <c:v>2</c:v>
                </c:pt>
                <c:pt idx="38">
                  <c:v>35</c:v>
                </c:pt>
                <c:pt idx="39">
                  <c:v>0</c:v>
                </c:pt>
                <c:pt idx="40">
                  <c:v>10</c:v>
                </c:pt>
                <c:pt idx="41">
                  <c:v>0</c:v>
                </c:pt>
                <c:pt idx="42">
                  <c:v>30</c:v>
                </c:pt>
                <c:pt idx="43">
                  <c:v>12</c:v>
                </c:pt>
                <c:pt idx="44">
                  <c:v>10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25</c:v>
                </c:pt>
                <c:pt idx="51">
                  <c:v>80</c:v>
                </c:pt>
                <c:pt idx="52">
                  <c:v>70</c:v>
                </c:pt>
                <c:pt idx="53">
                  <c:v>75</c:v>
                </c:pt>
                <c:pt idx="54">
                  <c:v>8</c:v>
                </c:pt>
                <c:pt idx="55">
                  <c:v>80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10</c:v>
                </c:pt>
                <c:pt idx="61">
                  <c:v>15</c:v>
                </c:pt>
                <c:pt idx="62">
                  <c:v>15</c:v>
                </c:pt>
                <c:pt idx="63">
                  <c:v>30</c:v>
                </c:pt>
                <c:pt idx="64">
                  <c:v>10</c:v>
                </c:pt>
                <c:pt idx="65">
                  <c:v>20</c:v>
                </c:pt>
                <c:pt idx="66">
                  <c:v>40</c:v>
                </c:pt>
                <c:pt idx="67">
                  <c:v>20</c:v>
                </c:pt>
                <c:pt idx="68">
                  <c:v>30</c:v>
                </c:pt>
                <c:pt idx="69">
                  <c:v>15</c:v>
                </c:pt>
                <c:pt idx="70">
                  <c:v>20</c:v>
                </c:pt>
                <c:pt idx="71">
                  <c:v>45</c:v>
                </c:pt>
                <c:pt idx="72">
                  <c:v>20</c:v>
                </c:pt>
                <c:pt idx="73">
                  <c:v>0</c:v>
                </c:pt>
                <c:pt idx="74">
                  <c:v>0</c:v>
                </c:pt>
                <c:pt idx="75">
                  <c:v>15</c:v>
                </c:pt>
                <c:pt idx="76">
                  <c:v>0</c:v>
                </c:pt>
                <c:pt idx="77">
                  <c:v>40</c:v>
                </c:pt>
                <c:pt idx="78">
                  <c:v>20</c:v>
                </c:pt>
                <c:pt idx="79">
                  <c:v>30</c:v>
                </c:pt>
                <c:pt idx="80">
                  <c:v>40</c:v>
                </c:pt>
                <c:pt idx="81">
                  <c:v>10</c:v>
                </c:pt>
                <c:pt idx="82">
                  <c:v>50</c:v>
                </c:pt>
                <c:pt idx="83">
                  <c:v>20</c:v>
                </c:pt>
                <c:pt idx="84">
                  <c:v>10</c:v>
                </c:pt>
                <c:pt idx="85">
                  <c:v>70</c:v>
                </c:pt>
                <c:pt idx="86">
                  <c:v>0</c:v>
                </c:pt>
                <c:pt idx="87">
                  <c:v>0</c:v>
                </c:pt>
                <c:pt idx="88">
                  <c:v>80</c:v>
                </c:pt>
                <c:pt idx="89">
                  <c:v>10</c:v>
                </c:pt>
                <c:pt idx="90">
                  <c:v>5</c:v>
                </c:pt>
                <c:pt idx="91">
                  <c:v>5</c:v>
                </c:pt>
                <c:pt idx="92">
                  <c:v>15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20</c:v>
                </c:pt>
                <c:pt idx="98">
                  <c:v>0</c:v>
                </c:pt>
                <c:pt idx="99">
                  <c:v>0</c:v>
                </c:pt>
                <c:pt idx="100">
                  <c:v>10</c:v>
                </c:pt>
                <c:pt idx="101">
                  <c:v>10</c:v>
                </c:pt>
                <c:pt idx="102">
                  <c:v>35</c:v>
                </c:pt>
                <c:pt idx="103">
                  <c:v>0</c:v>
                </c:pt>
                <c:pt idx="104">
                  <c:v>50</c:v>
                </c:pt>
                <c:pt idx="105">
                  <c:v>20</c:v>
                </c:pt>
                <c:pt idx="106">
                  <c:v>2</c:v>
                </c:pt>
                <c:pt idx="107">
                  <c:v>15</c:v>
                </c:pt>
                <c:pt idx="108">
                  <c:v>2</c:v>
                </c:pt>
                <c:pt idx="109">
                  <c:v>20</c:v>
                </c:pt>
                <c:pt idx="110">
                  <c:v>5</c:v>
                </c:pt>
                <c:pt idx="111">
                  <c:v>5</c:v>
                </c:pt>
                <c:pt idx="112">
                  <c:v>10</c:v>
                </c:pt>
                <c:pt idx="113">
                  <c:v>40</c:v>
                </c:pt>
                <c:pt idx="114">
                  <c:v>20</c:v>
                </c:pt>
                <c:pt idx="115">
                  <c:v>20</c:v>
                </c:pt>
                <c:pt idx="116">
                  <c:v>65</c:v>
                </c:pt>
                <c:pt idx="117">
                  <c:v>30</c:v>
                </c:pt>
                <c:pt idx="118">
                  <c:v>20</c:v>
                </c:pt>
                <c:pt idx="119">
                  <c:v>25</c:v>
                </c:pt>
                <c:pt idx="120">
                  <c:v>0</c:v>
                </c:pt>
                <c:pt idx="121">
                  <c:v>0</c:v>
                </c:pt>
                <c:pt idx="122">
                  <c:v>30</c:v>
                </c:pt>
                <c:pt idx="123">
                  <c:v>45</c:v>
                </c:pt>
                <c:pt idx="124">
                  <c:v>60</c:v>
                </c:pt>
                <c:pt idx="125">
                  <c:v>0</c:v>
                </c:pt>
                <c:pt idx="126">
                  <c:v>25</c:v>
                </c:pt>
                <c:pt idx="127">
                  <c:v>0</c:v>
                </c:pt>
                <c:pt idx="128">
                  <c:v>15</c:v>
                </c:pt>
                <c:pt idx="129">
                  <c:v>30</c:v>
                </c:pt>
                <c:pt idx="130">
                  <c:v>2</c:v>
                </c:pt>
                <c:pt idx="131">
                  <c:v>5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15</c:v>
                </c:pt>
                <c:pt idx="136">
                  <c:v>0</c:v>
                </c:pt>
                <c:pt idx="137">
                  <c:v>10</c:v>
                </c:pt>
                <c:pt idx="138">
                  <c:v>56</c:v>
                </c:pt>
                <c:pt idx="139">
                  <c:v>0</c:v>
                </c:pt>
                <c:pt idx="140">
                  <c:v>0</c:v>
                </c:pt>
                <c:pt idx="141">
                  <c:v>10</c:v>
                </c:pt>
                <c:pt idx="142">
                  <c:v>25</c:v>
                </c:pt>
                <c:pt idx="143">
                  <c:v>25</c:v>
                </c:pt>
                <c:pt idx="144">
                  <c:v>0</c:v>
                </c:pt>
                <c:pt idx="145">
                  <c:v>0</c:v>
                </c:pt>
                <c:pt idx="146">
                  <c:v>20</c:v>
                </c:pt>
                <c:pt idx="147">
                  <c:v>0</c:v>
                </c:pt>
                <c:pt idx="148">
                  <c:v>50</c:v>
                </c:pt>
                <c:pt idx="149">
                  <c:v>50</c:v>
                </c:pt>
                <c:pt idx="150">
                  <c:v>10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5</c:v>
                </c:pt>
                <c:pt idx="163">
                  <c:v>2</c:v>
                </c:pt>
                <c:pt idx="164">
                  <c:v>5</c:v>
                </c:pt>
              </c:numCache>
            </c:numRef>
          </c:xVal>
          <c:yVal>
            <c:numRef>
              <c:f>'Height vs % shrub Cover'!$L$2:$L$217</c:f>
              <c:numCache>
                <c:formatCode>General</c:formatCode>
                <c:ptCount val="165"/>
                <c:pt idx="3">
                  <c:v>56</c:v>
                </c:pt>
                <c:pt idx="4">
                  <c:v>51</c:v>
                </c:pt>
                <c:pt idx="5">
                  <c:v>57</c:v>
                </c:pt>
                <c:pt idx="7">
                  <c:v>21</c:v>
                </c:pt>
                <c:pt idx="8">
                  <c:v>24.5</c:v>
                </c:pt>
                <c:pt idx="9">
                  <c:v>15</c:v>
                </c:pt>
                <c:pt idx="10">
                  <c:v>27</c:v>
                </c:pt>
                <c:pt idx="11">
                  <c:v>15</c:v>
                </c:pt>
                <c:pt idx="12">
                  <c:v>62</c:v>
                </c:pt>
                <c:pt idx="13">
                  <c:v>74</c:v>
                </c:pt>
                <c:pt idx="14">
                  <c:v>39</c:v>
                </c:pt>
                <c:pt idx="15">
                  <c:v>22</c:v>
                </c:pt>
                <c:pt idx="16">
                  <c:v>30</c:v>
                </c:pt>
                <c:pt idx="17">
                  <c:v>96</c:v>
                </c:pt>
                <c:pt idx="18">
                  <c:v>84</c:v>
                </c:pt>
                <c:pt idx="20">
                  <c:v>66</c:v>
                </c:pt>
                <c:pt idx="21">
                  <c:v>82</c:v>
                </c:pt>
                <c:pt idx="22">
                  <c:v>71</c:v>
                </c:pt>
                <c:pt idx="23">
                  <c:v>35</c:v>
                </c:pt>
                <c:pt idx="24">
                  <c:v>67.5</c:v>
                </c:pt>
                <c:pt idx="26">
                  <c:v>147</c:v>
                </c:pt>
                <c:pt idx="27">
                  <c:v>98</c:v>
                </c:pt>
                <c:pt idx="29">
                  <c:v>68</c:v>
                </c:pt>
                <c:pt idx="30">
                  <c:v>35</c:v>
                </c:pt>
                <c:pt idx="32">
                  <c:v>31</c:v>
                </c:pt>
                <c:pt idx="33">
                  <c:v>49</c:v>
                </c:pt>
                <c:pt idx="36">
                  <c:v>69</c:v>
                </c:pt>
                <c:pt idx="37">
                  <c:v>45</c:v>
                </c:pt>
                <c:pt idx="38">
                  <c:v>48</c:v>
                </c:pt>
                <c:pt idx="40">
                  <c:v>64.5</c:v>
                </c:pt>
                <c:pt idx="42">
                  <c:v>44</c:v>
                </c:pt>
                <c:pt idx="43">
                  <c:v>34</c:v>
                </c:pt>
                <c:pt idx="44">
                  <c:v>23.5</c:v>
                </c:pt>
                <c:pt idx="46">
                  <c:v>62</c:v>
                </c:pt>
                <c:pt idx="47">
                  <c:v>70</c:v>
                </c:pt>
                <c:pt idx="48">
                  <c:v>9</c:v>
                </c:pt>
                <c:pt idx="50">
                  <c:v>22</c:v>
                </c:pt>
                <c:pt idx="51">
                  <c:v>51</c:v>
                </c:pt>
                <c:pt idx="52">
                  <c:v>54</c:v>
                </c:pt>
                <c:pt idx="53">
                  <c:v>58</c:v>
                </c:pt>
                <c:pt idx="54">
                  <c:v>44</c:v>
                </c:pt>
                <c:pt idx="55">
                  <c:v>39</c:v>
                </c:pt>
                <c:pt idx="56">
                  <c:v>21</c:v>
                </c:pt>
                <c:pt idx="57">
                  <c:v>43</c:v>
                </c:pt>
                <c:pt idx="60">
                  <c:v>33</c:v>
                </c:pt>
                <c:pt idx="61">
                  <c:v>11.5</c:v>
                </c:pt>
                <c:pt idx="62">
                  <c:v>16</c:v>
                </c:pt>
                <c:pt idx="63">
                  <c:v>41</c:v>
                </c:pt>
                <c:pt idx="64">
                  <c:v>53</c:v>
                </c:pt>
                <c:pt idx="65">
                  <c:v>48</c:v>
                </c:pt>
                <c:pt idx="66">
                  <c:v>41</c:v>
                </c:pt>
                <c:pt idx="67">
                  <c:v>33</c:v>
                </c:pt>
                <c:pt idx="68">
                  <c:v>50</c:v>
                </c:pt>
                <c:pt idx="69">
                  <c:v>48</c:v>
                </c:pt>
                <c:pt idx="70">
                  <c:v>92</c:v>
                </c:pt>
                <c:pt idx="71">
                  <c:v>170.5</c:v>
                </c:pt>
                <c:pt idx="72">
                  <c:v>49</c:v>
                </c:pt>
                <c:pt idx="74">
                  <c:v>76</c:v>
                </c:pt>
                <c:pt idx="75">
                  <c:v>53.5</c:v>
                </c:pt>
                <c:pt idx="77">
                  <c:v>18</c:v>
                </c:pt>
                <c:pt idx="78">
                  <c:v>15</c:v>
                </c:pt>
                <c:pt idx="79">
                  <c:v>82</c:v>
                </c:pt>
                <c:pt idx="80">
                  <c:v>62</c:v>
                </c:pt>
                <c:pt idx="81">
                  <c:v>59</c:v>
                </c:pt>
                <c:pt idx="82">
                  <c:v>87</c:v>
                </c:pt>
                <c:pt idx="83">
                  <c:v>85</c:v>
                </c:pt>
                <c:pt idx="84">
                  <c:v>91</c:v>
                </c:pt>
                <c:pt idx="85">
                  <c:v>12</c:v>
                </c:pt>
                <c:pt idx="88">
                  <c:v>42</c:v>
                </c:pt>
                <c:pt idx="89">
                  <c:v>46</c:v>
                </c:pt>
                <c:pt idx="90">
                  <c:v>91</c:v>
                </c:pt>
                <c:pt idx="91">
                  <c:v>86</c:v>
                </c:pt>
                <c:pt idx="92">
                  <c:v>87</c:v>
                </c:pt>
                <c:pt idx="97">
                  <c:v>23</c:v>
                </c:pt>
                <c:pt idx="100">
                  <c:v>59</c:v>
                </c:pt>
                <c:pt idx="101">
                  <c:v>28</c:v>
                </c:pt>
                <c:pt idx="102">
                  <c:v>57</c:v>
                </c:pt>
                <c:pt idx="104">
                  <c:v>43</c:v>
                </c:pt>
                <c:pt idx="105">
                  <c:v>52</c:v>
                </c:pt>
                <c:pt idx="106">
                  <c:v>55</c:v>
                </c:pt>
                <c:pt idx="107">
                  <c:v>22</c:v>
                </c:pt>
                <c:pt idx="108">
                  <c:v>31</c:v>
                </c:pt>
                <c:pt idx="109">
                  <c:v>17</c:v>
                </c:pt>
                <c:pt idx="110">
                  <c:v>18</c:v>
                </c:pt>
                <c:pt idx="111">
                  <c:v>8</c:v>
                </c:pt>
                <c:pt idx="112">
                  <c:v>45</c:v>
                </c:pt>
                <c:pt idx="113">
                  <c:v>50</c:v>
                </c:pt>
                <c:pt idx="114">
                  <c:v>39</c:v>
                </c:pt>
                <c:pt idx="115">
                  <c:v>39</c:v>
                </c:pt>
                <c:pt idx="116">
                  <c:v>54</c:v>
                </c:pt>
                <c:pt idx="117">
                  <c:v>52</c:v>
                </c:pt>
                <c:pt idx="118">
                  <c:v>22</c:v>
                </c:pt>
                <c:pt idx="119">
                  <c:v>13</c:v>
                </c:pt>
                <c:pt idx="121">
                  <c:v>25</c:v>
                </c:pt>
                <c:pt idx="122">
                  <c:v>16</c:v>
                </c:pt>
                <c:pt idx="123">
                  <c:v>10</c:v>
                </c:pt>
                <c:pt idx="124">
                  <c:v>18</c:v>
                </c:pt>
                <c:pt idx="126">
                  <c:v>61</c:v>
                </c:pt>
                <c:pt idx="128">
                  <c:v>83</c:v>
                </c:pt>
                <c:pt idx="129">
                  <c:v>31</c:v>
                </c:pt>
                <c:pt idx="130">
                  <c:v>64</c:v>
                </c:pt>
                <c:pt idx="131">
                  <c:v>14</c:v>
                </c:pt>
                <c:pt idx="132">
                  <c:v>37</c:v>
                </c:pt>
                <c:pt idx="135">
                  <c:v>40</c:v>
                </c:pt>
                <c:pt idx="137">
                  <c:v>56</c:v>
                </c:pt>
                <c:pt idx="138">
                  <c:v>17</c:v>
                </c:pt>
                <c:pt idx="139">
                  <c:v>45</c:v>
                </c:pt>
                <c:pt idx="140">
                  <c:v>44</c:v>
                </c:pt>
                <c:pt idx="141">
                  <c:v>51</c:v>
                </c:pt>
                <c:pt idx="142">
                  <c:v>89</c:v>
                </c:pt>
                <c:pt idx="143">
                  <c:v>91</c:v>
                </c:pt>
                <c:pt idx="144">
                  <c:v>87</c:v>
                </c:pt>
                <c:pt idx="145">
                  <c:v>94</c:v>
                </c:pt>
                <c:pt idx="146">
                  <c:v>75</c:v>
                </c:pt>
                <c:pt idx="147">
                  <c:v>71</c:v>
                </c:pt>
                <c:pt idx="148">
                  <c:v>92</c:v>
                </c:pt>
                <c:pt idx="149">
                  <c:v>79</c:v>
                </c:pt>
                <c:pt idx="150">
                  <c:v>22</c:v>
                </c:pt>
                <c:pt idx="162">
                  <c:v>35</c:v>
                </c:pt>
                <c:pt idx="163">
                  <c:v>16</c:v>
                </c:pt>
                <c:pt idx="16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03-44E0-B584-895607932B6D}"/>
            </c:ext>
          </c:extLst>
        </c:ser>
        <c:ser>
          <c:idx val="1"/>
          <c:order val="1"/>
          <c:tx>
            <c:v>2016 Site 5</c:v>
          </c:tx>
          <c:spPr>
            <a:ln w="28575">
              <a:noFill/>
            </a:ln>
          </c:spPr>
          <c:xVal>
            <c:numRef>
              <c:f>'Height vs % shrub Cover'!$R$218:$R$418</c:f>
              <c:numCache>
                <c:formatCode>General</c:formatCode>
                <c:ptCount val="161"/>
                <c:pt idx="0">
                  <c:v>25</c:v>
                </c:pt>
                <c:pt idx="1">
                  <c:v>0</c:v>
                </c:pt>
                <c:pt idx="2">
                  <c:v>5</c:v>
                </c:pt>
                <c:pt idx="3">
                  <c:v>2</c:v>
                </c:pt>
                <c:pt idx="4">
                  <c:v>75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16</c:v>
                </c:pt>
                <c:pt idx="16">
                  <c:v>55</c:v>
                </c:pt>
                <c:pt idx="17">
                  <c:v>85</c:v>
                </c:pt>
                <c:pt idx="18">
                  <c:v>30</c:v>
                </c:pt>
                <c:pt idx="19">
                  <c:v>5</c:v>
                </c:pt>
                <c:pt idx="20">
                  <c:v>5</c:v>
                </c:pt>
                <c:pt idx="21">
                  <c:v>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40</c:v>
                </c:pt>
                <c:pt idx="37">
                  <c:v>50</c:v>
                </c:pt>
                <c:pt idx="38">
                  <c:v>0</c:v>
                </c:pt>
                <c:pt idx="39">
                  <c:v>65</c:v>
                </c:pt>
                <c:pt idx="40">
                  <c:v>0</c:v>
                </c:pt>
                <c:pt idx="41">
                  <c:v>0</c:v>
                </c:pt>
                <c:pt idx="42">
                  <c:v>20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12</c:v>
                </c:pt>
                <c:pt idx="48">
                  <c:v>0</c:v>
                </c:pt>
                <c:pt idx="49">
                  <c:v>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35</c:v>
                </c:pt>
                <c:pt idx="56">
                  <c:v>0</c:v>
                </c:pt>
                <c:pt idx="57">
                  <c:v>0</c:v>
                </c:pt>
                <c:pt idx="58">
                  <c:v>30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65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18</c:v>
                </c:pt>
                <c:pt idx="75">
                  <c:v>0</c:v>
                </c:pt>
                <c:pt idx="76">
                  <c:v>75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10</c:v>
                </c:pt>
                <c:pt idx="81">
                  <c:v>50</c:v>
                </c:pt>
                <c:pt idx="82">
                  <c:v>0</c:v>
                </c:pt>
                <c:pt idx="83">
                  <c:v>0</c:v>
                </c:pt>
                <c:pt idx="84">
                  <c:v>20</c:v>
                </c:pt>
                <c:pt idx="85">
                  <c:v>60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10</c:v>
                </c:pt>
                <c:pt idx="90">
                  <c:v>15</c:v>
                </c:pt>
                <c:pt idx="91">
                  <c:v>2</c:v>
                </c:pt>
                <c:pt idx="92">
                  <c:v>15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2</c:v>
                </c:pt>
                <c:pt idx="97">
                  <c:v>55</c:v>
                </c:pt>
                <c:pt idx="98">
                  <c:v>0</c:v>
                </c:pt>
                <c:pt idx="99">
                  <c:v>15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15</c:v>
                </c:pt>
                <c:pt idx="106">
                  <c:v>0</c:v>
                </c:pt>
                <c:pt idx="107">
                  <c:v>0</c:v>
                </c:pt>
                <c:pt idx="108">
                  <c:v>30</c:v>
                </c:pt>
                <c:pt idx="109">
                  <c:v>0</c:v>
                </c:pt>
                <c:pt idx="110">
                  <c:v>40</c:v>
                </c:pt>
                <c:pt idx="111">
                  <c:v>0</c:v>
                </c:pt>
                <c:pt idx="112">
                  <c:v>0</c:v>
                </c:pt>
                <c:pt idx="113">
                  <c:v>15</c:v>
                </c:pt>
                <c:pt idx="114">
                  <c:v>20</c:v>
                </c:pt>
                <c:pt idx="115">
                  <c:v>5</c:v>
                </c:pt>
                <c:pt idx="116">
                  <c:v>2</c:v>
                </c:pt>
                <c:pt idx="117">
                  <c:v>30</c:v>
                </c:pt>
                <c:pt idx="118">
                  <c:v>0</c:v>
                </c:pt>
                <c:pt idx="119">
                  <c:v>0</c:v>
                </c:pt>
                <c:pt idx="120">
                  <c:v>10</c:v>
                </c:pt>
                <c:pt idx="121">
                  <c:v>0</c:v>
                </c:pt>
                <c:pt idx="122">
                  <c:v>10</c:v>
                </c:pt>
                <c:pt idx="123">
                  <c:v>0</c:v>
                </c:pt>
                <c:pt idx="124">
                  <c:v>0</c:v>
                </c:pt>
                <c:pt idx="125">
                  <c:v>20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20</c:v>
                </c:pt>
                <c:pt idx="151">
                  <c:v>90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5</c:v>
                </c:pt>
                <c:pt idx="159">
                  <c:v>0</c:v>
                </c:pt>
                <c:pt idx="160">
                  <c:v>15</c:v>
                </c:pt>
              </c:numCache>
            </c:numRef>
          </c:xVal>
          <c:yVal>
            <c:numRef>
              <c:f>'Height vs % shrub Cover'!$L$218:$L$418</c:f>
              <c:numCache>
                <c:formatCode>General</c:formatCode>
                <c:ptCount val="161"/>
                <c:pt idx="0">
                  <c:v>28</c:v>
                </c:pt>
                <c:pt idx="2">
                  <c:v>32</c:v>
                </c:pt>
                <c:pt idx="3">
                  <c:v>31</c:v>
                </c:pt>
                <c:pt idx="4">
                  <c:v>43.5</c:v>
                </c:pt>
                <c:pt idx="12">
                  <c:v>16.5</c:v>
                </c:pt>
                <c:pt idx="15">
                  <c:v>109.5</c:v>
                </c:pt>
                <c:pt idx="16">
                  <c:v>73</c:v>
                </c:pt>
                <c:pt idx="17">
                  <c:v>62</c:v>
                </c:pt>
                <c:pt idx="18">
                  <c:v>90</c:v>
                </c:pt>
                <c:pt idx="19">
                  <c:v>83.5</c:v>
                </c:pt>
                <c:pt idx="20">
                  <c:v>85</c:v>
                </c:pt>
                <c:pt idx="21">
                  <c:v>82</c:v>
                </c:pt>
                <c:pt idx="29">
                  <c:v>33</c:v>
                </c:pt>
                <c:pt idx="31">
                  <c:v>23</c:v>
                </c:pt>
                <c:pt idx="36">
                  <c:v>64.5</c:v>
                </c:pt>
                <c:pt idx="37">
                  <c:v>41</c:v>
                </c:pt>
                <c:pt idx="39">
                  <c:v>90</c:v>
                </c:pt>
                <c:pt idx="41">
                  <c:v>90.5</c:v>
                </c:pt>
                <c:pt idx="42">
                  <c:v>30.5</c:v>
                </c:pt>
                <c:pt idx="43">
                  <c:v>94.5</c:v>
                </c:pt>
                <c:pt idx="45">
                  <c:v>32.5</c:v>
                </c:pt>
                <c:pt idx="47">
                  <c:v>25</c:v>
                </c:pt>
                <c:pt idx="49">
                  <c:v>19</c:v>
                </c:pt>
                <c:pt idx="55">
                  <c:v>19.5</c:v>
                </c:pt>
                <c:pt idx="58">
                  <c:v>16.5</c:v>
                </c:pt>
                <c:pt idx="59">
                  <c:v>17.5</c:v>
                </c:pt>
                <c:pt idx="62">
                  <c:v>17.5</c:v>
                </c:pt>
                <c:pt idx="68">
                  <c:v>57.5</c:v>
                </c:pt>
                <c:pt idx="74">
                  <c:v>45</c:v>
                </c:pt>
                <c:pt idx="76">
                  <c:v>24.5</c:v>
                </c:pt>
                <c:pt idx="80">
                  <c:v>50</c:v>
                </c:pt>
                <c:pt idx="81">
                  <c:v>4</c:v>
                </c:pt>
                <c:pt idx="84">
                  <c:v>59</c:v>
                </c:pt>
                <c:pt idx="85">
                  <c:v>32</c:v>
                </c:pt>
                <c:pt idx="89">
                  <c:v>10</c:v>
                </c:pt>
                <c:pt idx="90">
                  <c:v>40</c:v>
                </c:pt>
                <c:pt idx="91">
                  <c:v>12</c:v>
                </c:pt>
                <c:pt idx="92">
                  <c:v>48</c:v>
                </c:pt>
                <c:pt idx="94">
                  <c:v>26</c:v>
                </c:pt>
                <c:pt idx="96">
                  <c:v>70</c:v>
                </c:pt>
                <c:pt idx="97">
                  <c:v>56</c:v>
                </c:pt>
                <c:pt idx="99">
                  <c:v>60</c:v>
                </c:pt>
                <c:pt idx="104">
                  <c:v>35</c:v>
                </c:pt>
                <c:pt idx="105">
                  <c:v>20</c:v>
                </c:pt>
                <c:pt idx="108">
                  <c:v>75</c:v>
                </c:pt>
                <c:pt idx="110">
                  <c:v>16</c:v>
                </c:pt>
                <c:pt idx="113">
                  <c:v>45</c:v>
                </c:pt>
                <c:pt idx="114">
                  <c:v>75</c:v>
                </c:pt>
                <c:pt idx="115">
                  <c:v>16</c:v>
                </c:pt>
                <c:pt idx="116">
                  <c:v>70</c:v>
                </c:pt>
                <c:pt idx="117">
                  <c:v>80</c:v>
                </c:pt>
                <c:pt idx="118">
                  <c:v>64</c:v>
                </c:pt>
                <c:pt idx="119">
                  <c:v>90</c:v>
                </c:pt>
                <c:pt idx="120">
                  <c:v>48</c:v>
                </c:pt>
                <c:pt idx="122">
                  <c:v>15</c:v>
                </c:pt>
                <c:pt idx="125">
                  <c:v>16</c:v>
                </c:pt>
                <c:pt idx="135">
                  <c:v>44</c:v>
                </c:pt>
                <c:pt idx="139">
                  <c:v>22</c:v>
                </c:pt>
                <c:pt idx="141">
                  <c:v>55</c:v>
                </c:pt>
                <c:pt idx="150">
                  <c:v>8</c:v>
                </c:pt>
                <c:pt idx="151">
                  <c:v>105</c:v>
                </c:pt>
                <c:pt idx="158">
                  <c:v>3</c:v>
                </c:pt>
                <c:pt idx="16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03-44E0-B584-895607932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59584"/>
        <c:axId val="97061504"/>
      </c:scatterChart>
      <c:valAx>
        <c:axId val="97059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Shrub Cover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7061504"/>
        <c:crosses val="autoZero"/>
        <c:crossBetween val="midCat"/>
      </c:valAx>
      <c:valAx>
        <c:axId val="97061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70595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Height vs</a:t>
            </a:r>
            <a:r>
              <a:rPr lang="en-US" baseline="0"/>
              <a:t> % shrub cover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2017 site 4</c:v>
          </c:tx>
          <c:spPr>
            <a:ln w="28575">
              <a:noFill/>
            </a:ln>
          </c:spPr>
          <c:xVal>
            <c:numRef>
              <c:f>'Height vs % shrub Cover'!$S$2:$S$217</c:f>
              <c:numCache>
                <c:formatCode>General</c:formatCode>
                <c:ptCount val="1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40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20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30</c:v>
                </c:pt>
                <c:pt idx="18">
                  <c:v>10</c:v>
                </c:pt>
                <c:pt idx="19">
                  <c:v>0</c:v>
                </c:pt>
                <c:pt idx="20">
                  <c:v>25</c:v>
                </c:pt>
                <c:pt idx="21">
                  <c:v>12</c:v>
                </c:pt>
                <c:pt idx="22">
                  <c:v>5</c:v>
                </c:pt>
                <c:pt idx="23">
                  <c:v>10</c:v>
                </c:pt>
                <c:pt idx="24">
                  <c:v>15</c:v>
                </c:pt>
                <c:pt idx="25">
                  <c:v>0</c:v>
                </c:pt>
                <c:pt idx="26">
                  <c:v>25</c:v>
                </c:pt>
                <c:pt idx="27">
                  <c:v>10</c:v>
                </c:pt>
                <c:pt idx="28">
                  <c:v>0</c:v>
                </c:pt>
                <c:pt idx="29">
                  <c:v>25</c:v>
                </c:pt>
                <c:pt idx="30">
                  <c:v>0</c:v>
                </c:pt>
                <c:pt idx="31">
                  <c:v>0</c:v>
                </c:pt>
                <c:pt idx="32">
                  <c:v>60</c:v>
                </c:pt>
                <c:pt idx="33">
                  <c:v>20</c:v>
                </c:pt>
                <c:pt idx="34">
                  <c:v>0</c:v>
                </c:pt>
                <c:pt idx="35">
                  <c:v>0</c:v>
                </c:pt>
                <c:pt idx="36">
                  <c:v>20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15</c:v>
                </c:pt>
                <c:pt idx="51">
                  <c:v>40</c:v>
                </c:pt>
                <c:pt idx="52">
                  <c:v>7</c:v>
                </c:pt>
                <c:pt idx="53">
                  <c:v>50</c:v>
                </c:pt>
                <c:pt idx="54">
                  <c:v>2</c:v>
                </c:pt>
                <c:pt idx="55">
                  <c:v>25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80</c:v>
                </c:pt>
                <c:pt idx="61">
                  <c:v>3</c:v>
                </c:pt>
                <c:pt idx="62">
                  <c:v>15</c:v>
                </c:pt>
                <c:pt idx="63">
                  <c:v>60</c:v>
                </c:pt>
                <c:pt idx="64">
                  <c:v>2</c:v>
                </c:pt>
                <c:pt idx="65">
                  <c:v>25</c:v>
                </c:pt>
                <c:pt idx="66">
                  <c:v>10</c:v>
                </c:pt>
                <c:pt idx="67">
                  <c:v>7</c:v>
                </c:pt>
                <c:pt idx="68">
                  <c:v>40</c:v>
                </c:pt>
                <c:pt idx="69">
                  <c:v>8</c:v>
                </c:pt>
                <c:pt idx="70">
                  <c:v>2</c:v>
                </c:pt>
                <c:pt idx="71">
                  <c:v>10</c:v>
                </c:pt>
                <c:pt idx="72">
                  <c:v>20</c:v>
                </c:pt>
                <c:pt idx="73">
                  <c:v>0</c:v>
                </c:pt>
                <c:pt idx="74">
                  <c:v>0</c:v>
                </c:pt>
                <c:pt idx="75">
                  <c:v>30</c:v>
                </c:pt>
                <c:pt idx="76">
                  <c:v>0</c:v>
                </c:pt>
                <c:pt idx="77">
                  <c:v>15</c:v>
                </c:pt>
                <c:pt idx="78">
                  <c:v>25</c:v>
                </c:pt>
                <c:pt idx="79">
                  <c:v>25</c:v>
                </c:pt>
                <c:pt idx="80">
                  <c:v>15</c:v>
                </c:pt>
                <c:pt idx="81">
                  <c:v>7</c:v>
                </c:pt>
                <c:pt idx="82">
                  <c:v>10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35</c:v>
                </c:pt>
                <c:pt idx="89">
                  <c:v>5</c:v>
                </c:pt>
                <c:pt idx="90">
                  <c:v>0</c:v>
                </c:pt>
                <c:pt idx="91">
                  <c:v>17</c:v>
                </c:pt>
                <c:pt idx="92">
                  <c:v>60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45</c:v>
                </c:pt>
                <c:pt idx="98">
                  <c:v>0</c:v>
                </c:pt>
                <c:pt idx="99">
                  <c:v>0</c:v>
                </c:pt>
                <c:pt idx="100">
                  <c:v>3</c:v>
                </c:pt>
                <c:pt idx="101">
                  <c:v>6</c:v>
                </c:pt>
                <c:pt idx="102">
                  <c:v>33</c:v>
                </c:pt>
                <c:pt idx="103">
                  <c:v>0</c:v>
                </c:pt>
                <c:pt idx="104">
                  <c:v>30</c:v>
                </c:pt>
                <c:pt idx="105">
                  <c:v>30</c:v>
                </c:pt>
                <c:pt idx="106">
                  <c:v>2</c:v>
                </c:pt>
                <c:pt idx="107">
                  <c:v>40</c:v>
                </c:pt>
                <c:pt idx="108">
                  <c:v>0</c:v>
                </c:pt>
                <c:pt idx="109">
                  <c:v>5</c:v>
                </c:pt>
                <c:pt idx="110">
                  <c:v>5</c:v>
                </c:pt>
                <c:pt idx="111">
                  <c:v>0</c:v>
                </c:pt>
                <c:pt idx="112">
                  <c:v>15</c:v>
                </c:pt>
                <c:pt idx="113">
                  <c:v>3</c:v>
                </c:pt>
                <c:pt idx="114">
                  <c:v>40</c:v>
                </c:pt>
                <c:pt idx="115">
                  <c:v>4</c:v>
                </c:pt>
                <c:pt idx="116">
                  <c:v>25</c:v>
                </c:pt>
                <c:pt idx="117">
                  <c:v>30</c:v>
                </c:pt>
                <c:pt idx="118">
                  <c:v>6</c:v>
                </c:pt>
                <c:pt idx="119">
                  <c:v>9</c:v>
                </c:pt>
                <c:pt idx="120">
                  <c:v>0</c:v>
                </c:pt>
                <c:pt idx="121">
                  <c:v>0</c:v>
                </c:pt>
                <c:pt idx="122">
                  <c:v>40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5</c:v>
                </c:pt>
                <c:pt idx="127">
                  <c:v>0</c:v>
                </c:pt>
                <c:pt idx="128">
                  <c:v>1</c:v>
                </c:pt>
                <c:pt idx="129">
                  <c:v>17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18</c:v>
                </c:pt>
                <c:pt idx="136">
                  <c:v>0</c:v>
                </c:pt>
                <c:pt idx="137">
                  <c:v>40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20</c:v>
                </c:pt>
                <c:pt idx="142">
                  <c:v>13</c:v>
                </c:pt>
                <c:pt idx="143">
                  <c:v>30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4</c:v>
                </c:pt>
                <c:pt idx="148">
                  <c:v>40</c:v>
                </c:pt>
                <c:pt idx="149">
                  <c:v>20</c:v>
                </c:pt>
                <c:pt idx="150">
                  <c:v>5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5</c:v>
                </c:pt>
                <c:pt idx="163">
                  <c:v>10</c:v>
                </c:pt>
                <c:pt idx="164">
                  <c:v>10</c:v>
                </c:pt>
              </c:numCache>
            </c:numRef>
          </c:xVal>
          <c:yVal>
            <c:numRef>
              <c:f>'Height vs % shrub Cover'!$M$2:$M$217</c:f>
              <c:numCache>
                <c:formatCode>General</c:formatCode>
                <c:ptCount val="165"/>
                <c:pt idx="3">
                  <c:v>78</c:v>
                </c:pt>
                <c:pt idx="4">
                  <c:v>64</c:v>
                </c:pt>
                <c:pt idx="5">
                  <c:v>86</c:v>
                </c:pt>
                <c:pt idx="7">
                  <c:v>36</c:v>
                </c:pt>
                <c:pt idx="8">
                  <c:v>38</c:v>
                </c:pt>
                <c:pt idx="9">
                  <c:v>19</c:v>
                </c:pt>
                <c:pt idx="10">
                  <c:v>28</c:v>
                </c:pt>
                <c:pt idx="12">
                  <c:v>75.5</c:v>
                </c:pt>
                <c:pt idx="13">
                  <c:v>105</c:v>
                </c:pt>
                <c:pt idx="15">
                  <c:v>22</c:v>
                </c:pt>
                <c:pt idx="16">
                  <c:v>52</c:v>
                </c:pt>
                <c:pt idx="17">
                  <c:v>135</c:v>
                </c:pt>
                <c:pt idx="18">
                  <c:v>120</c:v>
                </c:pt>
                <c:pt idx="20">
                  <c:v>85</c:v>
                </c:pt>
                <c:pt idx="21">
                  <c:v>105</c:v>
                </c:pt>
                <c:pt idx="22">
                  <c:v>90</c:v>
                </c:pt>
                <c:pt idx="23">
                  <c:v>62</c:v>
                </c:pt>
                <c:pt idx="24">
                  <c:v>96</c:v>
                </c:pt>
                <c:pt idx="26">
                  <c:v>189</c:v>
                </c:pt>
                <c:pt idx="27">
                  <c:v>160</c:v>
                </c:pt>
                <c:pt idx="29">
                  <c:v>95</c:v>
                </c:pt>
                <c:pt idx="30">
                  <c:v>38</c:v>
                </c:pt>
                <c:pt idx="32">
                  <c:v>44</c:v>
                </c:pt>
                <c:pt idx="33">
                  <c:v>72</c:v>
                </c:pt>
                <c:pt idx="36">
                  <c:v>98</c:v>
                </c:pt>
                <c:pt idx="37">
                  <c:v>71</c:v>
                </c:pt>
                <c:pt idx="38">
                  <c:v>42</c:v>
                </c:pt>
                <c:pt idx="40">
                  <c:v>90.5</c:v>
                </c:pt>
                <c:pt idx="42">
                  <c:v>69</c:v>
                </c:pt>
                <c:pt idx="43">
                  <c:v>53</c:v>
                </c:pt>
                <c:pt idx="44">
                  <c:v>32</c:v>
                </c:pt>
                <c:pt idx="47">
                  <c:v>95.5</c:v>
                </c:pt>
                <c:pt idx="50">
                  <c:v>31</c:v>
                </c:pt>
                <c:pt idx="51">
                  <c:v>83</c:v>
                </c:pt>
                <c:pt idx="52">
                  <c:v>70.5</c:v>
                </c:pt>
                <c:pt idx="53">
                  <c:v>87</c:v>
                </c:pt>
                <c:pt idx="54">
                  <c:v>57</c:v>
                </c:pt>
                <c:pt idx="55">
                  <c:v>47</c:v>
                </c:pt>
                <c:pt idx="57">
                  <c:v>66.5</c:v>
                </c:pt>
                <c:pt idx="60">
                  <c:v>59</c:v>
                </c:pt>
                <c:pt idx="61">
                  <c:v>92.5</c:v>
                </c:pt>
                <c:pt idx="62">
                  <c:v>21</c:v>
                </c:pt>
                <c:pt idx="63">
                  <c:v>56</c:v>
                </c:pt>
                <c:pt idx="64">
                  <c:v>81</c:v>
                </c:pt>
                <c:pt idx="65">
                  <c:v>67.5</c:v>
                </c:pt>
                <c:pt idx="66">
                  <c:v>61.5</c:v>
                </c:pt>
                <c:pt idx="67">
                  <c:v>47</c:v>
                </c:pt>
                <c:pt idx="68">
                  <c:v>81</c:v>
                </c:pt>
                <c:pt idx="69">
                  <c:v>79</c:v>
                </c:pt>
                <c:pt idx="70">
                  <c:v>122.5</c:v>
                </c:pt>
                <c:pt idx="71">
                  <c:v>148</c:v>
                </c:pt>
                <c:pt idx="72">
                  <c:v>67</c:v>
                </c:pt>
                <c:pt idx="74">
                  <c:v>124</c:v>
                </c:pt>
                <c:pt idx="75">
                  <c:v>80</c:v>
                </c:pt>
                <c:pt idx="77">
                  <c:v>28</c:v>
                </c:pt>
                <c:pt idx="78">
                  <c:v>23</c:v>
                </c:pt>
                <c:pt idx="79">
                  <c:v>118</c:v>
                </c:pt>
                <c:pt idx="80">
                  <c:v>86</c:v>
                </c:pt>
                <c:pt idx="81">
                  <c:v>77.5</c:v>
                </c:pt>
                <c:pt idx="82">
                  <c:v>120.5</c:v>
                </c:pt>
                <c:pt idx="83">
                  <c:v>114.5</c:v>
                </c:pt>
                <c:pt idx="84">
                  <c:v>123</c:v>
                </c:pt>
                <c:pt idx="88">
                  <c:v>60</c:v>
                </c:pt>
                <c:pt idx="89">
                  <c:v>71.5</c:v>
                </c:pt>
                <c:pt idx="90">
                  <c:v>123</c:v>
                </c:pt>
                <c:pt idx="91">
                  <c:v>125</c:v>
                </c:pt>
                <c:pt idx="92">
                  <c:v>94</c:v>
                </c:pt>
                <c:pt idx="97">
                  <c:v>25</c:v>
                </c:pt>
                <c:pt idx="100">
                  <c:v>86</c:v>
                </c:pt>
                <c:pt idx="101">
                  <c:v>46.5</c:v>
                </c:pt>
                <c:pt idx="102">
                  <c:v>79.5</c:v>
                </c:pt>
                <c:pt idx="104">
                  <c:v>58</c:v>
                </c:pt>
                <c:pt idx="105">
                  <c:v>76</c:v>
                </c:pt>
                <c:pt idx="106">
                  <c:v>82</c:v>
                </c:pt>
                <c:pt idx="107">
                  <c:v>33.5</c:v>
                </c:pt>
                <c:pt idx="108">
                  <c:v>35</c:v>
                </c:pt>
                <c:pt idx="109">
                  <c:v>21</c:v>
                </c:pt>
                <c:pt idx="110">
                  <c:v>26</c:v>
                </c:pt>
                <c:pt idx="112">
                  <c:v>51</c:v>
                </c:pt>
                <c:pt idx="113">
                  <c:v>37</c:v>
                </c:pt>
                <c:pt idx="114">
                  <c:v>57</c:v>
                </c:pt>
                <c:pt idx="115">
                  <c:v>65.5</c:v>
                </c:pt>
                <c:pt idx="116">
                  <c:v>72</c:v>
                </c:pt>
                <c:pt idx="117">
                  <c:v>69.5</c:v>
                </c:pt>
                <c:pt idx="118">
                  <c:v>30.5</c:v>
                </c:pt>
                <c:pt idx="119">
                  <c:v>13</c:v>
                </c:pt>
                <c:pt idx="121">
                  <c:v>42.5</c:v>
                </c:pt>
                <c:pt idx="122">
                  <c:v>15</c:v>
                </c:pt>
                <c:pt idx="126">
                  <c:v>81</c:v>
                </c:pt>
                <c:pt idx="128">
                  <c:v>107</c:v>
                </c:pt>
                <c:pt idx="129">
                  <c:v>55</c:v>
                </c:pt>
                <c:pt idx="130">
                  <c:v>97.5</c:v>
                </c:pt>
                <c:pt idx="131">
                  <c:v>13</c:v>
                </c:pt>
                <c:pt idx="132">
                  <c:v>46</c:v>
                </c:pt>
                <c:pt idx="135">
                  <c:v>51.5</c:v>
                </c:pt>
                <c:pt idx="137">
                  <c:v>79</c:v>
                </c:pt>
                <c:pt idx="139">
                  <c:v>68</c:v>
                </c:pt>
                <c:pt idx="140">
                  <c:v>70</c:v>
                </c:pt>
                <c:pt idx="141">
                  <c:v>79</c:v>
                </c:pt>
                <c:pt idx="142">
                  <c:v>113</c:v>
                </c:pt>
                <c:pt idx="143">
                  <c:v>122</c:v>
                </c:pt>
                <c:pt idx="144">
                  <c:v>106.5</c:v>
                </c:pt>
                <c:pt idx="145">
                  <c:v>144</c:v>
                </c:pt>
                <c:pt idx="147">
                  <c:v>101.5</c:v>
                </c:pt>
                <c:pt idx="148">
                  <c:v>116</c:v>
                </c:pt>
                <c:pt idx="149">
                  <c:v>95</c:v>
                </c:pt>
                <c:pt idx="150">
                  <c:v>32</c:v>
                </c:pt>
                <c:pt idx="162">
                  <c:v>54</c:v>
                </c:pt>
                <c:pt idx="163">
                  <c:v>20</c:v>
                </c:pt>
                <c:pt idx="164">
                  <c:v>29.5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6E-4755-B4B0-63B083E76A66}"/>
            </c:ext>
          </c:extLst>
        </c:ser>
        <c:ser>
          <c:idx val="1"/>
          <c:order val="1"/>
          <c:tx>
            <c:v>2017 Site 5</c:v>
          </c:tx>
          <c:spPr>
            <a:ln w="28575">
              <a:noFill/>
            </a:ln>
          </c:spPr>
          <c:xVal>
            <c:numRef>
              <c:f>'Height vs % shrub Cover'!$S$218:$S$418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50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</c:v>
                </c:pt>
                <c:pt idx="13">
                  <c:v>0</c:v>
                </c:pt>
                <c:pt idx="14">
                  <c:v>0</c:v>
                </c:pt>
                <c:pt idx="15">
                  <c:v>15</c:v>
                </c:pt>
                <c:pt idx="16">
                  <c:v>40</c:v>
                </c:pt>
                <c:pt idx="17">
                  <c:v>75</c:v>
                </c:pt>
                <c:pt idx="18">
                  <c:v>35</c:v>
                </c:pt>
                <c:pt idx="19">
                  <c:v>0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75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50</c:v>
                </c:pt>
                <c:pt idx="37">
                  <c:v>75</c:v>
                </c:pt>
                <c:pt idx="38">
                  <c:v>0</c:v>
                </c:pt>
                <c:pt idx="39">
                  <c:v>25</c:v>
                </c:pt>
                <c:pt idx="40">
                  <c:v>0</c:v>
                </c:pt>
                <c:pt idx="41">
                  <c:v>0</c:v>
                </c:pt>
                <c:pt idx="42">
                  <c:v>10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15</c:v>
                </c:pt>
                <c:pt idx="48">
                  <c:v>0</c:v>
                </c:pt>
                <c:pt idx="49">
                  <c:v>30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30</c:v>
                </c:pt>
                <c:pt idx="56">
                  <c:v>0</c:v>
                </c:pt>
                <c:pt idx="57">
                  <c:v>0</c:v>
                </c:pt>
                <c:pt idx="58">
                  <c:v>35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75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10</c:v>
                </c:pt>
                <c:pt idx="75">
                  <c:v>0</c:v>
                </c:pt>
                <c:pt idx="76">
                  <c:v>25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25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25</c:v>
                </c:pt>
                <c:pt idx="90">
                  <c:v>65</c:v>
                </c:pt>
                <c:pt idx="91">
                  <c:v>1</c:v>
                </c:pt>
                <c:pt idx="92">
                  <c:v>3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45</c:v>
                </c:pt>
                <c:pt idx="98">
                  <c:v>0</c:v>
                </c:pt>
                <c:pt idx="99">
                  <c:v>45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65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</c:v>
                </c:pt>
                <c:pt idx="114">
                  <c:v>35</c:v>
                </c:pt>
                <c:pt idx="115">
                  <c:v>40</c:v>
                </c:pt>
                <c:pt idx="116">
                  <c:v>1</c:v>
                </c:pt>
                <c:pt idx="117">
                  <c:v>8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8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15</c:v>
                </c:pt>
                <c:pt idx="151">
                  <c:v>25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xVal>
          <c:yVal>
            <c:numRef>
              <c:f>'Height vs % shrub Cover'!$M$218:$M$418</c:f>
              <c:numCache>
                <c:formatCode>General</c:formatCode>
                <c:ptCount val="161"/>
                <c:pt idx="0">
                  <c:v>7</c:v>
                </c:pt>
                <c:pt idx="2">
                  <c:v>44</c:v>
                </c:pt>
                <c:pt idx="3">
                  <c:v>48</c:v>
                </c:pt>
                <c:pt idx="4">
                  <c:v>64</c:v>
                </c:pt>
                <c:pt idx="12">
                  <c:v>34</c:v>
                </c:pt>
                <c:pt idx="15">
                  <c:v>132</c:v>
                </c:pt>
                <c:pt idx="16">
                  <c:v>80</c:v>
                </c:pt>
                <c:pt idx="17">
                  <c:v>87</c:v>
                </c:pt>
                <c:pt idx="18">
                  <c:v>91</c:v>
                </c:pt>
                <c:pt idx="19">
                  <c:v>126</c:v>
                </c:pt>
                <c:pt idx="20">
                  <c:v>119</c:v>
                </c:pt>
                <c:pt idx="21">
                  <c:v>114</c:v>
                </c:pt>
                <c:pt idx="29">
                  <c:v>43</c:v>
                </c:pt>
                <c:pt idx="36">
                  <c:v>75</c:v>
                </c:pt>
                <c:pt idx="37">
                  <c:v>66</c:v>
                </c:pt>
                <c:pt idx="39">
                  <c:v>115</c:v>
                </c:pt>
                <c:pt idx="41">
                  <c:v>99</c:v>
                </c:pt>
                <c:pt idx="42">
                  <c:v>55</c:v>
                </c:pt>
                <c:pt idx="43">
                  <c:v>137</c:v>
                </c:pt>
                <c:pt idx="47">
                  <c:v>37</c:v>
                </c:pt>
                <c:pt idx="49">
                  <c:v>27</c:v>
                </c:pt>
                <c:pt idx="55">
                  <c:v>36</c:v>
                </c:pt>
                <c:pt idx="58">
                  <c:v>28</c:v>
                </c:pt>
                <c:pt idx="68">
                  <c:v>74</c:v>
                </c:pt>
                <c:pt idx="74">
                  <c:v>81</c:v>
                </c:pt>
                <c:pt idx="76">
                  <c:v>33</c:v>
                </c:pt>
                <c:pt idx="80">
                  <c:v>70</c:v>
                </c:pt>
                <c:pt idx="81">
                  <c:v>5</c:v>
                </c:pt>
                <c:pt idx="84">
                  <c:v>82</c:v>
                </c:pt>
                <c:pt idx="85">
                  <c:v>48</c:v>
                </c:pt>
                <c:pt idx="89">
                  <c:v>40</c:v>
                </c:pt>
                <c:pt idx="90">
                  <c:v>60</c:v>
                </c:pt>
                <c:pt idx="91">
                  <c:v>31</c:v>
                </c:pt>
                <c:pt idx="92">
                  <c:v>68</c:v>
                </c:pt>
                <c:pt idx="94">
                  <c:v>40</c:v>
                </c:pt>
                <c:pt idx="96">
                  <c:v>96</c:v>
                </c:pt>
                <c:pt idx="97">
                  <c:v>96</c:v>
                </c:pt>
                <c:pt idx="99">
                  <c:v>84</c:v>
                </c:pt>
                <c:pt idx="104">
                  <c:v>39</c:v>
                </c:pt>
                <c:pt idx="105">
                  <c:v>24</c:v>
                </c:pt>
                <c:pt idx="108">
                  <c:v>95</c:v>
                </c:pt>
                <c:pt idx="113">
                  <c:v>60</c:v>
                </c:pt>
                <c:pt idx="114">
                  <c:v>96</c:v>
                </c:pt>
                <c:pt idx="115">
                  <c:v>15</c:v>
                </c:pt>
                <c:pt idx="116">
                  <c:v>103</c:v>
                </c:pt>
                <c:pt idx="117">
                  <c:v>107</c:v>
                </c:pt>
                <c:pt idx="118">
                  <c:v>90</c:v>
                </c:pt>
                <c:pt idx="119">
                  <c:v>113</c:v>
                </c:pt>
                <c:pt idx="120">
                  <c:v>76</c:v>
                </c:pt>
                <c:pt idx="125">
                  <c:v>17</c:v>
                </c:pt>
                <c:pt idx="135">
                  <c:v>72</c:v>
                </c:pt>
                <c:pt idx="139">
                  <c:v>48</c:v>
                </c:pt>
                <c:pt idx="141">
                  <c:v>75</c:v>
                </c:pt>
                <c:pt idx="150">
                  <c:v>11</c:v>
                </c:pt>
                <c:pt idx="151">
                  <c:v>124</c:v>
                </c:pt>
                <c:pt idx="158">
                  <c:v>3</c:v>
                </c:pt>
                <c:pt idx="160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6E-4755-B4B0-63B083E76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07328"/>
        <c:axId val="97117696"/>
      </c:scatterChart>
      <c:valAx>
        <c:axId val="97107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Shrub Cover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7117696"/>
        <c:crosses val="autoZero"/>
        <c:crossBetween val="midCat"/>
      </c:valAx>
      <c:valAx>
        <c:axId val="97117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7107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13" Type="http://schemas.openxmlformats.org/officeDocument/2006/relationships/chart" Target="../charts/chart28.xml"/><Relationship Id="rId18" Type="http://schemas.openxmlformats.org/officeDocument/2006/relationships/chart" Target="../charts/chart33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12" Type="http://schemas.openxmlformats.org/officeDocument/2006/relationships/chart" Target="../charts/chart27.xml"/><Relationship Id="rId17" Type="http://schemas.openxmlformats.org/officeDocument/2006/relationships/chart" Target="../charts/chart32.xml"/><Relationship Id="rId2" Type="http://schemas.openxmlformats.org/officeDocument/2006/relationships/chart" Target="../charts/chart17.xml"/><Relationship Id="rId16" Type="http://schemas.openxmlformats.org/officeDocument/2006/relationships/chart" Target="../charts/chart31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11" Type="http://schemas.openxmlformats.org/officeDocument/2006/relationships/chart" Target="../charts/chart26.xml"/><Relationship Id="rId5" Type="http://schemas.openxmlformats.org/officeDocument/2006/relationships/chart" Target="../charts/chart20.xml"/><Relationship Id="rId15" Type="http://schemas.openxmlformats.org/officeDocument/2006/relationships/chart" Target="../charts/chart30.xml"/><Relationship Id="rId10" Type="http://schemas.openxmlformats.org/officeDocument/2006/relationships/chart" Target="../charts/chart25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Relationship Id="rId14" Type="http://schemas.openxmlformats.org/officeDocument/2006/relationships/chart" Target="../charts/chart2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1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242887</xdr:colOff>
      <xdr:row>3</xdr:row>
      <xdr:rowOff>123825</xdr:rowOff>
    </xdr:from>
    <xdr:to>
      <xdr:col>19</xdr:col>
      <xdr:colOff>547687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307182</xdr:colOff>
      <xdr:row>0</xdr:row>
      <xdr:rowOff>88106</xdr:rowOff>
    </xdr:from>
    <xdr:to>
      <xdr:col>29</xdr:col>
      <xdr:colOff>64294</xdr:colOff>
      <xdr:row>14</xdr:row>
      <xdr:rowOff>164306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76200</xdr:colOff>
      <xdr:row>0</xdr:row>
      <xdr:rowOff>80962</xdr:rowOff>
    </xdr:from>
    <xdr:to>
      <xdr:col>37</xdr:col>
      <xdr:colOff>47625</xdr:colOff>
      <xdr:row>14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316708</xdr:colOff>
      <xdr:row>14</xdr:row>
      <xdr:rowOff>150018</xdr:rowOff>
    </xdr:from>
    <xdr:to>
      <xdr:col>29</xdr:col>
      <xdr:colOff>73820</xdr:colOff>
      <xdr:row>29</xdr:row>
      <xdr:rowOff>35718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78582</xdr:colOff>
      <xdr:row>14</xdr:row>
      <xdr:rowOff>152400</xdr:rowOff>
    </xdr:from>
    <xdr:to>
      <xdr:col>37</xdr:col>
      <xdr:colOff>50007</xdr:colOff>
      <xdr:row>29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571500</xdr:colOff>
      <xdr:row>44</xdr:row>
      <xdr:rowOff>47625</xdr:rowOff>
    </xdr:from>
    <xdr:to>
      <xdr:col>20</xdr:col>
      <xdr:colOff>762000</xdr:colOff>
      <xdr:row>70</xdr:row>
      <xdr:rowOff>35718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369093</xdr:colOff>
      <xdr:row>55</xdr:row>
      <xdr:rowOff>35717</xdr:rowOff>
    </xdr:from>
    <xdr:to>
      <xdr:col>34</xdr:col>
      <xdr:colOff>107156</xdr:colOff>
      <xdr:row>73</xdr:row>
      <xdr:rowOff>107155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11905</xdr:colOff>
      <xdr:row>73</xdr:row>
      <xdr:rowOff>23812</xdr:rowOff>
    </xdr:from>
    <xdr:to>
      <xdr:col>20</xdr:col>
      <xdr:colOff>654843</xdr:colOff>
      <xdr:row>90</xdr:row>
      <xdr:rowOff>142875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309563</xdr:colOff>
      <xdr:row>96</xdr:row>
      <xdr:rowOff>11906</xdr:rowOff>
    </xdr:from>
    <xdr:to>
      <xdr:col>21</xdr:col>
      <xdr:colOff>297657</xdr:colOff>
      <xdr:row>110</xdr:row>
      <xdr:rowOff>83343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392905</xdr:colOff>
      <xdr:row>111</xdr:row>
      <xdr:rowOff>47624</xdr:rowOff>
    </xdr:from>
    <xdr:to>
      <xdr:col>21</xdr:col>
      <xdr:colOff>380999</xdr:colOff>
      <xdr:row>125</xdr:row>
      <xdr:rowOff>119061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142875</xdr:colOff>
      <xdr:row>94</xdr:row>
      <xdr:rowOff>166687</xdr:rowOff>
    </xdr:from>
    <xdr:to>
      <xdr:col>50</xdr:col>
      <xdr:colOff>523874</xdr:colOff>
      <xdr:row>109</xdr:row>
      <xdr:rowOff>11906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43</xdr:col>
      <xdr:colOff>130969</xdr:colOff>
      <xdr:row>110</xdr:row>
      <xdr:rowOff>35718</xdr:rowOff>
    </xdr:from>
    <xdr:to>
      <xdr:col>50</xdr:col>
      <xdr:colOff>452438</xdr:colOff>
      <xdr:row>124</xdr:row>
      <xdr:rowOff>107155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495301</xdr:colOff>
      <xdr:row>13</xdr:row>
      <xdr:rowOff>171450</xdr:rowOff>
    </xdr:from>
    <xdr:to>
      <xdr:col>11</xdr:col>
      <xdr:colOff>108007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514350</xdr:colOff>
      <xdr:row>14</xdr:row>
      <xdr:rowOff>9525</xdr:rowOff>
    </xdr:from>
    <xdr:to>
      <xdr:col>16</xdr:col>
      <xdr:colOff>28575</xdr:colOff>
      <xdr:row>26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8</xdr:row>
      <xdr:rowOff>0</xdr:rowOff>
    </xdr:from>
    <xdr:to>
      <xdr:col>9</xdr:col>
      <xdr:colOff>361950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25</xdr:row>
      <xdr:rowOff>104774</xdr:rowOff>
    </xdr:from>
    <xdr:to>
      <xdr:col>17</xdr:col>
      <xdr:colOff>571500</xdr:colOff>
      <xdr:row>40</xdr:row>
      <xdr:rowOff>57149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123825</xdr:colOff>
      <xdr:row>26</xdr:row>
      <xdr:rowOff>9525</xdr:rowOff>
    </xdr:from>
    <xdr:to>
      <xdr:col>25</xdr:col>
      <xdr:colOff>238125</xdr:colOff>
      <xdr:row>40</xdr:row>
      <xdr:rowOff>123825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28575</xdr:colOff>
      <xdr:row>41</xdr:row>
      <xdr:rowOff>57150</xdr:rowOff>
    </xdr:from>
    <xdr:to>
      <xdr:col>17</xdr:col>
      <xdr:colOff>590550</xdr:colOff>
      <xdr:row>55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114300</xdr:colOff>
      <xdr:row>41</xdr:row>
      <xdr:rowOff>95250</xdr:rowOff>
    </xdr:from>
    <xdr:to>
      <xdr:col>25</xdr:col>
      <xdr:colOff>257175</xdr:colOff>
      <xdr:row>55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17369</xdr:colOff>
      <xdr:row>9</xdr:row>
      <xdr:rowOff>41461</xdr:rowOff>
    </xdr:from>
    <xdr:to>
      <xdr:col>25</xdr:col>
      <xdr:colOff>322169</xdr:colOff>
      <xdr:row>23</xdr:row>
      <xdr:rowOff>117661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133350</xdr:colOff>
      <xdr:row>26</xdr:row>
      <xdr:rowOff>66675</xdr:rowOff>
    </xdr:from>
    <xdr:to>
      <xdr:col>33</xdr:col>
      <xdr:colOff>438150</xdr:colOff>
      <xdr:row>40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266700</xdr:colOff>
      <xdr:row>20</xdr:row>
      <xdr:rowOff>35298</xdr:rowOff>
    </xdr:from>
    <xdr:to>
      <xdr:col>42</xdr:col>
      <xdr:colOff>571500</xdr:colOff>
      <xdr:row>34</xdr:row>
      <xdr:rowOff>111498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50</xdr:col>
      <xdr:colOff>428625</xdr:colOff>
      <xdr:row>18</xdr:row>
      <xdr:rowOff>0</xdr:rowOff>
    </xdr:from>
    <xdr:to>
      <xdr:col>58</xdr:col>
      <xdr:colOff>123825</xdr:colOff>
      <xdr:row>32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0</xdr:colOff>
      <xdr:row>18</xdr:row>
      <xdr:rowOff>9525</xdr:rowOff>
    </xdr:from>
    <xdr:to>
      <xdr:col>50</xdr:col>
      <xdr:colOff>304800</xdr:colOff>
      <xdr:row>32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43</xdr:col>
      <xdr:colOff>152400</xdr:colOff>
      <xdr:row>1</xdr:row>
      <xdr:rowOff>57150</xdr:rowOff>
    </xdr:from>
    <xdr:to>
      <xdr:col>50</xdr:col>
      <xdr:colOff>457200</xdr:colOff>
      <xdr:row>15</xdr:row>
      <xdr:rowOff>133350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51</xdr:col>
      <xdr:colOff>152400</xdr:colOff>
      <xdr:row>1</xdr:row>
      <xdr:rowOff>76200</xdr:rowOff>
    </xdr:from>
    <xdr:to>
      <xdr:col>58</xdr:col>
      <xdr:colOff>457200</xdr:colOff>
      <xdr:row>15</xdr:row>
      <xdr:rowOff>152400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649942</xdr:colOff>
      <xdr:row>56</xdr:row>
      <xdr:rowOff>112058</xdr:rowOff>
    </xdr:from>
    <xdr:to>
      <xdr:col>18</xdr:col>
      <xdr:colOff>123265</xdr:colOff>
      <xdr:row>70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19</xdr:col>
      <xdr:colOff>123264</xdr:colOff>
      <xdr:row>55</xdr:row>
      <xdr:rowOff>156883</xdr:rowOff>
    </xdr:from>
    <xdr:to>
      <xdr:col>26</xdr:col>
      <xdr:colOff>459442</xdr:colOff>
      <xdr:row>69</xdr:row>
      <xdr:rowOff>89647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18</xdr:col>
      <xdr:colOff>481852</xdr:colOff>
      <xdr:row>71</xdr:row>
      <xdr:rowOff>67234</xdr:rowOff>
    </xdr:from>
    <xdr:to>
      <xdr:col>26</xdr:col>
      <xdr:colOff>212912</xdr:colOff>
      <xdr:row>85</xdr:row>
      <xdr:rowOff>145676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661147</xdr:colOff>
      <xdr:row>71</xdr:row>
      <xdr:rowOff>100852</xdr:rowOff>
    </xdr:from>
    <xdr:to>
      <xdr:col>18</xdr:col>
      <xdr:colOff>134470</xdr:colOff>
      <xdr:row>85</xdr:row>
      <xdr:rowOff>179294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35</xdr:col>
      <xdr:colOff>123265</xdr:colOff>
      <xdr:row>36</xdr:row>
      <xdr:rowOff>168089</xdr:rowOff>
    </xdr:from>
    <xdr:to>
      <xdr:col>42</xdr:col>
      <xdr:colOff>459441</xdr:colOff>
      <xdr:row>51</xdr:row>
      <xdr:rowOff>56030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35</xdr:col>
      <xdr:colOff>235324</xdr:colOff>
      <xdr:row>8</xdr:row>
      <xdr:rowOff>179294</xdr:rowOff>
    </xdr:from>
    <xdr:to>
      <xdr:col>42</xdr:col>
      <xdr:colOff>571500</xdr:colOff>
      <xdr:row>23</xdr:row>
      <xdr:rowOff>67235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67</xdr:col>
      <xdr:colOff>316005</xdr:colOff>
      <xdr:row>9</xdr:row>
      <xdr:rowOff>132230</xdr:rowOff>
    </xdr:from>
    <xdr:to>
      <xdr:col>74</xdr:col>
      <xdr:colOff>401170</xdr:colOff>
      <xdr:row>24</xdr:row>
      <xdr:rowOff>118783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84A91D-62B9-4264-9414-FEB5962B1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523875</xdr:colOff>
      <xdr:row>1</xdr:row>
      <xdr:rowOff>76200</xdr:rowOff>
    </xdr:from>
    <xdr:to>
      <xdr:col>23</xdr:col>
      <xdr:colOff>523875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333375</xdr:colOff>
      <xdr:row>13</xdr:row>
      <xdr:rowOff>0</xdr:rowOff>
    </xdr:from>
    <xdr:to>
      <xdr:col>32</xdr:col>
      <xdr:colOff>28575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428625</xdr:colOff>
      <xdr:row>0</xdr:row>
      <xdr:rowOff>57150</xdr:rowOff>
    </xdr:from>
    <xdr:to>
      <xdr:col>28</xdr:col>
      <xdr:colOff>123825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447675</xdr:colOff>
      <xdr:row>19</xdr:row>
      <xdr:rowOff>66675</xdr:rowOff>
    </xdr:from>
    <xdr:to>
      <xdr:col>28</xdr:col>
      <xdr:colOff>142875</xdr:colOff>
      <xdr:row>37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457200</xdr:colOff>
      <xdr:row>38</xdr:row>
      <xdr:rowOff>19050</xdr:rowOff>
    </xdr:from>
    <xdr:to>
      <xdr:col>28</xdr:col>
      <xdr:colOff>152400</xdr:colOff>
      <xdr:row>59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381000</xdr:colOff>
      <xdr:row>0</xdr:row>
      <xdr:rowOff>76200</xdr:rowOff>
    </xdr:from>
    <xdr:to>
      <xdr:col>36</xdr:col>
      <xdr:colOff>76200</xdr:colOff>
      <xdr:row>19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409575</xdr:colOff>
      <xdr:row>19</xdr:row>
      <xdr:rowOff>123825</xdr:rowOff>
    </xdr:from>
    <xdr:to>
      <xdr:col>36</xdr:col>
      <xdr:colOff>104775</xdr:colOff>
      <xdr:row>38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39</xdr:row>
      <xdr:rowOff>0</xdr:rowOff>
    </xdr:from>
    <xdr:to>
      <xdr:col>36</xdr:col>
      <xdr:colOff>304800</xdr:colOff>
      <xdr:row>60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kenny/Desktop/Rachel%20Kenny/R%20code/IRC_Tecate_Restoration/data/data%20entry/p1from/Phase%20I%20-%20Summer%202019%20Site%204&amp;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Data"/>
      <sheetName val="5 4x"/>
      <sheetName val="5 2x"/>
      <sheetName val="4 4x"/>
      <sheetName val="4 2x"/>
      <sheetName val="List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Great</v>
          </cell>
        </row>
        <row r="2">
          <cell r="A2" t="str">
            <v>Good</v>
          </cell>
        </row>
        <row r="3">
          <cell r="A3" t="str">
            <v>OK</v>
          </cell>
        </row>
        <row r="4">
          <cell r="A4" t="str">
            <v>Poor</v>
          </cell>
        </row>
        <row r="5">
          <cell r="A5" t="str">
            <v>Dead</v>
          </cell>
        </row>
        <row r="6">
          <cell r="A6" t="str">
            <v>Missing Plant</v>
          </cell>
        </row>
        <row r="7">
          <cell r="A7" t="str">
            <v>Not Found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hase%20I%20-%20summary%20and%20analysi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fang" refreshedDate="43181.510479976852" createdVersion="3" refreshedVersion="3" minRefreshableVersion="3" recordCount="167" xr:uid="{00000000-000A-0000-FFFF-FFFF00000000}">
  <cacheSource type="worksheet">
    <worksheetSource ref="A1:M168" sheet="Sheet1" r:id="rId2"/>
  </cacheSource>
  <cacheFields count="13">
    <cacheField name="Site" numFmtId="0">
      <sharedItems containsSemiMixedTypes="0" containsString="0" containsNumber="1" containsInteger="1" minValue="4" maxValue="5" count="2">
        <n v="4"/>
        <n v="5"/>
      </sharedItems>
    </cacheField>
    <cacheField name="Water trt" numFmtId="0">
      <sharedItems count="3">
        <s v="2x"/>
        <s v="4x"/>
        <s v="4xtra"/>
      </sharedItems>
    </cacheField>
    <cacheField name="No." numFmtId="0">
      <sharedItems containsSemiMixedTypes="0" containsString="0" containsNumber="1" containsInteger="1" minValue="1" maxValue="116"/>
    </cacheField>
    <cacheField name="Germ trt" numFmtId="0">
      <sharedItems/>
    </cacheField>
    <cacheField name="Slope" numFmtId="0">
      <sharedItems containsSemiMixedTypes="0" containsString="0" containsNumber="1" containsInteger="1" minValue="1" maxValue="5"/>
    </cacheField>
    <cacheField name="Jan 2011Hght (cm)" numFmtId="0">
      <sharedItems containsSemiMixedTypes="0" containsString="0" containsNumber="1" minValue="2" maxValue="12"/>
    </cacheField>
    <cacheField name="July 2011Hght (cm)" numFmtId="0">
      <sharedItems containsSemiMixedTypes="0" containsString="0" containsNumber="1" minValue="3.5" maxValue="31.5" count="38">
        <n v="12"/>
        <n v="10"/>
        <n v="5"/>
        <n v="8"/>
        <n v="6"/>
        <n v="18"/>
        <n v="14"/>
        <n v="10.5"/>
        <n v="12.5"/>
        <n v="13"/>
        <n v="17"/>
        <n v="7.5"/>
        <n v="9"/>
        <n v="16.5"/>
        <n v="11.5"/>
        <n v="11"/>
        <n v="9.5"/>
        <n v="23.5"/>
        <n v="13.5"/>
        <n v="15"/>
        <n v="8.5"/>
        <n v="19.5"/>
        <n v="20.5"/>
        <n v="20"/>
        <n v="14.5"/>
        <n v="21"/>
        <n v="25"/>
        <n v="17.5"/>
        <n v="19"/>
        <n v="22"/>
        <n v="16"/>
        <n v="3.5"/>
        <n v="7"/>
        <n v="15.5"/>
        <n v="24"/>
        <n v="23"/>
        <n v="31.5"/>
        <n v="4"/>
      </sharedItems>
    </cacheField>
    <cacheField name="July 2012Hght (cm)" numFmtId="0">
      <sharedItems containsSemiMixedTypes="0" containsString="0" containsNumber="1" minValue="5" maxValue="65"/>
    </cacheField>
    <cacheField name="July 2013Hght (cm)" numFmtId="0">
      <sharedItems containsSemiMixedTypes="0" containsString="0" containsNumber="1" minValue="1" maxValue="77"/>
    </cacheField>
    <cacheField name="July 2014Hght (cm)" numFmtId="0">
      <sharedItems containsSemiMixedTypes="0" containsString="0" containsNumber="1" minValue="1" maxValue="99"/>
    </cacheField>
    <cacheField name="July 2015Hght (cm)" numFmtId="0">
      <sharedItems containsSemiMixedTypes="0" containsString="0" containsNumber="1" minValue="4" maxValue="119.5"/>
    </cacheField>
    <cacheField name="July 2016Hght (cm)" numFmtId="0">
      <sharedItems containsSemiMixedTypes="0" containsString="0" containsNumber="1" minValue="3" maxValue="170.5" count="93">
        <n v="56"/>
        <n v="51"/>
        <n v="57"/>
        <n v="21"/>
        <n v="24.5"/>
        <n v="15"/>
        <n v="27"/>
        <n v="62"/>
        <n v="74"/>
        <n v="22"/>
        <n v="30"/>
        <n v="96"/>
        <n v="84"/>
        <n v="66"/>
        <n v="82"/>
        <n v="71"/>
        <n v="35"/>
        <n v="67.5"/>
        <n v="147"/>
        <n v="98"/>
        <n v="68"/>
        <n v="31"/>
        <n v="49"/>
        <n v="69"/>
        <n v="45"/>
        <n v="48"/>
        <n v="64.5"/>
        <n v="44"/>
        <n v="34"/>
        <n v="23.5"/>
        <n v="70"/>
        <n v="54"/>
        <n v="58"/>
        <n v="39"/>
        <n v="43"/>
        <n v="33"/>
        <n v="11.5"/>
        <n v="16"/>
        <n v="41"/>
        <n v="53"/>
        <n v="50"/>
        <n v="92"/>
        <n v="170.5"/>
        <n v="76"/>
        <n v="53.5"/>
        <n v="18"/>
        <n v="59"/>
        <n v="87"/>
        <n v="85"/>
        <n v="91"/>
        <n v="42"/>
        <n v="46"/>
        <n v="86"/>
        <n v="23"/>
        <n v="28"/>
        <n v="52"/>
        <n v="55"/>
        <n v="17"/>
        <n v="13"/>
        <n v="25"/>
        <n v="61"/>
        <n v="83"/>
        <n v="64"/>
        <n v="14"/>
        <n v="37"/>
        <n v="40"/>
        <n v="89"/>
        <n v="94"/>
        <n v="79"/>
        <n v="32"/>
        <n v="43.5"/>
        <n v="16.5"/>
        <n v="109.5"/>
        <n v="73"/>
        <n v="90"/>
        <n v="83.5"/>
        <n v="90.5"/>
        <n v="30.5"/>
        <n v="94.5"/>
        <n v="19"/>
        <n v="19.5"/>
        <n v="57.5"/>
        <n v="4"/>
        <n v="10"/>
        <n v="12"/>
        <n v="26"/>
        <n v="60"/>
        <n v="20"/>
        <n v="75"/>
        <n v="80"/>
        <n v="8"/>
        <n v="105"/>
        <n v="3"/>
      </sharedItems>
    </cacheField>
    <cacheField name="July 2017Hght (cm)" numFmtId="0">
      <sharedItems containsSemiMixedTypes="0" containsString="0" containsNumber="1" minValue="3" maxValue="189" count="120">
        <n v="78"/>
        <n v="64"/>
        <n v="86"/>
        <n v="36"/>
        <n v="38"/>
        <n v="19"/>
        <n v="28"/>
        <n v="75.5"/>
        <n v="105"/>
        <n v="22"/>
        <n v="52"/>
        <n v="135"/>
        <n v="120"/>
        <n v="85"/>
        <n v="90"/>
        <n v="62"/>
        <n v="96"/>
        <n v="189"/>
        <n v="160"/>
        <n v="95"/>
        <n v="44"/>
        <n v="72"/>
        <n v="98"/>
        <n v="71"/>
        <n v="42"/>
        <n v="90.5"/>
        <n v="69"/>
        <n v="53"/>
        <n v="32"/>
        <n v="95.5"/>
        <n v="31"/>
        <n v="83"/>
        <n v="70.5"/>
        <n v="87"/>
        <n v="57"/>
        <n v="47"/>
        <n v="66.5"/>
        <n v="59"/>
        <n v="92.5"/>
        <n v="21"/>
        <n v="56"/>
        <n v="81"/>
        <n v="67.5"/>
        <n v="61.5"/>
        <n v="79"/>
        <n v="122.5"/>
        <n v="148"/>
        <n v="67"/>
        <n v="124"/>
        <n v="80"/>
        <n v="23"/>
        <n v="118"/>
        <n v="77.5"/>
        <n v="120.5"/>
        <n v="114.5"/>
        <n v="123"/>
        <n v="60"/>
        <n v="71.5"/>
        <n v="125"/>
        <n v="94"/>
        <n v="25"/>
        <n v="46.5"/>
        <n v="79.5"/>
        <n v="58"/>
        <n v="76"/>
        <n v="82"/>
        <n v="33.5"/>
        <n v="35"/>
        <n v="26"/>
        <n v="51"/>
        <n v="37"/>
        <n v="65.5"/>
        <n v="69.5"/>
        <n v="30.5"/>
        <n v="13"/>
        <n v="42.5"/>
        <n v="15"/>
        <n v="107"/>
        <n v="55"/>
        <n v="97.5"/>
        <n v="46"/>
        <n v="51.5"/>
        <n v="68"/>
        <n v="70"/>
        <n v="113"/>
        <n v="122"/>
        <n v="106.5"/>
        <n v="144"/>
        <n v="101.5"/>
        <n v="116"/>
        <n v="54"/>
        <n v="20"/>
        <n v="29.5"/>
        <n v="7"/>
        <n v="48"/>
        <n v="34"/>
        <n v="132"/>
        <n v="91"/>
        <n v="126"/>
        <n v="119"/>
        <n v="114"/>
        <n v="43"/>
        <n v="75"/>
        <n v="66"/>
        <n v="115"/>
        <n v="99"/>
        <n v="137"/>
        <n v="27"/>
        <n v="74"/>
        <n v="33"/>
        <n v="5"/>
        <n v="40"/>
        <n v="84"/>
        <n v="39"/>
        <n v="24"/>
        <n v="103"/>
        <n v="17"/>
        <n v="11"/>
        <n v="3"/>
        <n v="3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-Chin Fang" refreshedDate="44067.448657638888" createdVersion="6" refreshedVersion="6" minRefreshableVersion="3" recordCount="417" xr:uid="{B342B526-E25B-4ACB-9031-82CA29B336A1}">
  <cacheSource type="worksheet">
    <worksheetSource ref="A1:CF418" sheet="2011-2019"/>
  </cacheSource>
  <cacheFields count="84">
    <cacheField name="Site" numFmtId="0">
      <sharedItems containsSemiMixedTypes="0" containsString="0" containsNumber="1" containsInteger="1" minValue="4" maxValue="5"/>
    </cacheField>
    <cacheField name="Water trt" numFmtId="0">
      <sharedItems/>
    </cacheField>
    <cacheField name="No." numFmtId="0">
      <sharedItems containsSemiMixedTypes="0" containsString="0" containsNumber="1" minValue="1" maxValue="116"/>
    </cacheField>
    <cacheField name="Germ trt" numFmtId="0">
      <sharedItems/>
    </cacheField>
    <cacheField name="Slope" numFmtId="0">
      <sharedItems containsString="0" containsBlank="1" containsNumber="1" containsInteger="1" minValue="0" maxValue="5"/>
    </cacheField>
    <cacheField name="Jan 2011Hght (cm)" numFmtId="0">
      <sharedItems containsSemiMixedTypes="0" containsString="0" containsNumber="1" minValue="1" maxValue="12"/>
    </cacheField>
    <cacheField name="July 2011Hght (cm)" numFmtId="0">
      <sharedItems containsString="0" containsBlank="1" containsNumber="1" minValue="0" maxValue="31.5"/>
    </cacheField>
    <cacheField name="July 2012Hght (cm)" numFmtId="0">
      <sharedItems containsString="0" containsBlank="1" containsNumber="1" minValue="5" maxValue="65"/>
    </cacheField>
    <cacheField name="July 2013Hght (cm)" numFmtId="0">
      <sharedItems containsString="0" containsBlank="1" containsNumber="1" minValue="0.5" maxValue="77"/>
    </cacheField>
    <cacheField name="July 2014Hght (cm)" numFmtId="0">
      <sharedItems containsString="0" containsBlank="1" containsNumber="1" minValue="1" maxValue="99"/>
    </cacheField>
    <cacheField name="July 2015Hght (cm)" numFmtId="0">
      <sharedItems containsString="0" containsBlank="1" containsNumber="1" minValue="0" maxValue="119.5"/>
    </cacheField>
    <cacheField name="July 2016Hght (cm)" numFmtId="0">
      <sharedItems containsString="0" containsBlank="1" containsNumber="1" minValue="3" maxValue="170.5"/>
    </cacheField>
    <cacheField name="July 2017Hght (cm)" numFmtId="0">
      <sharedItems containsString="0" containsBlank="1" containsNumber="1" minValue="3" maxValue="189"/>
    </cacheField>
    <cacheField name="July 2018Hght (cm)" numFmtId="0">
      <sharedItems containsString="0" containsBlank="1" containsNumber="1" containsInteger="1" minValue="12" maxValue="196"/>
    </cacheField>
    <cacheField name="July 2019Hght (cm)" numFmtId="0">
      <sharedItems containsString="0" containsBlank="1" containsNumber="1" minValue="14" maxValue="240"/>
    </cacheField>
    <cacheField name="Growth 2013-2014" numFmtId="0">
      <sharedItems containsSemiMixedTypes="0" containsString="0" containsNumber="1" minValue="-41" maxValue="22"/>
    </cacheField>
    <cacheField name="Growth 2014-2015" numFmtId="0">
      <sharedItems containsSemiMixedTypes="0" containsString="0" containsNumber="1" minValue="-26" maxValue="39"/>
    </cacheField>
    <cacheField name="Growth 2015-2016" numFmtId="0">
      <sharedItems containsSemiMixedTypes="0" containsString="0" containsNumber="1" minValue="-25" maxValue="64"/>
    </cacheField>
    <cacheField name="Growth 2016-2017" numFmtId="0">
      <sharedItems containsSemiMixedTypes="0" containsString="0" containsNumber="1" minValue="-75" maxValue="81"/>
    </cacheField>
    <cacheField name="Growth 2017-2018" numFmtId="0">
      <sharedItems containsSemiMixedTypes="0" containsString="0" containsNumber="1" minValue="-123" maxValue="23"/>
    </cacheField>
    <cacheField name="Growth 2018-2019" numFmtId="0">
      <sharedItems containsSemiMixedTypes="0" containsString="0" containsNumber="1" minValue="-133" maxValue="122"/>
    </cacheField>
    <cacheField name="July 2013 Width (cm)" numFmtId="0">
      <sharedItems containsString="0" containsBlank="1" containsNumber="1" minValue="0.5" maxValue="50"/>
    </cacheField>
    <cacheField name="July 2013 Cylinder cm3)" numFmtId="165">
      <sharedItems containsString="0" containsBlank="1" containsNumber="1" minValue="9.8125000000000004E-2" maxValue="37541.840000000004"/>
    </cacheField>
    <cacheField name="July 2014 Width (cm)" numFmtId="0">
      <sharedItems containsBlank="1" containsMixedTypes="1" containsNumber="1" minValue="1" maxValue="22"/>
    </cacheField>
    <cacheField name="July 2014 Cylinder cm3)" numFmtId="0">
      <sharedItems containsString="0" containsBlank="1" containsNumber="1" minValue="0.78500000000000003" maxValue="37614.06"/>
    </cacheField>
    <cacheField name="July 2015 Width1 (cm)" numFmtId="0">
      <sharedItems containsString="0" containsBlank="1" containsNumber="1" minValue="1" maxValue="48"/>
    </cacheField>
    <cacheField name="July 2015 Width2 (cm)" numFmtId="0">
      <sharedItems containsString="0" containsBlank="1" containsNumber="1" minValue="1" maxValue="38"/>
    </cacheField>
    <cacheField name="July2015 Avg Width (cm)" numFmtId="0">
      <sharedItems containsString="0" containsBlank="1" containsNumber="1" minValue="1" maxValue="40"/>
    </cacheField>
    <cacheField name="July 2015 Cylinder cm3)" numFmtId="0">
      <sharedItems containsString="0" containsBlank="1" containsNumber="1" minValue="15.700000000000001" maxValue="508637.61000000004"/>
    </cacheField>
    <cacheField name="July 2016 Width1 (cm)" numFmtId="0">
      <sharedItems containsString="0" containsBlank="1" containsNumber="1" minValue="1" maxValue="72"/>
    </cacheField>
    <cacheField name="July 2016 Width2 (cm)" numFmtId="0">
      <sharedItems containsString="0" containsBlank="1" containsNumber="1" minValue="1" maxValue="46"/>
    </cacheField>
    <cacheField name="July2016 Avg Width (cm)" numFmtId="0">
      <sharedItems containsString="0" containsBlank="1" containsNumber="1" minValue="1" maxValue="48.75"/>
    </cacheField>
    <cacheField name="July 2016 Cylinder cm3)" numFmtId="0">
      <sharedItems containsString="0" containsBlank="1" containsNumber="1" minValue="58.875" maxValue="1084124.25"/>
    </cacheField>
    <cacheField name="July 2017 Width1 (cm)" numFmtId="0">
      <sharedItems containsString="0" containsBlank="1" containsNumber="1" minValue="1" maxValue="83"/>
    </cacheField>
    <cacheField name="July 2017 Width2 (cm)" numFmtId="0">
      <sharedItems containsString="0" containsBlank="1" containsNumber="1" minValue="1" maxValue="64"/>
    </cacheField>
    <cacheField name="July2017 Avg Width (cm)" numFmtId="0">
      <sharedItems containsString="0" containsBlank="1" containsNumber="1" minValue="1" maxValue="72"/>
    </cacheField>
    <cacheField name="July 2017 Cylinder cm3)" numFmtId="0">
      <sharedItems containsString="0" containsBlank="1" containsNumber="1" minValue="15.700000000000001" maxValue="2585111.7600000002"/>
    </cacheField>
    <cacheField name="July 2018 Width1 (cm)" numFmtId="0">
      <sharedItems containsString="0" containsBlank="1" containsNumber="1" containsInteger="1" minValue="6" maxValue="85"/>
    </cacheField>
    <cacheField name="July 2018 Width2 (cm)" numFmtId="0">
      <sharedItems containsString="0" containsBlank="1" containsNumber="1" minValue="4" maxValue="80"/>
    </cacheField>
    <cacheField name="July 2019 Width1 (cm)" numFmtId="0">
      <sharedItems containsString="0" containsBlank="1" containsNumber="1" minValue="7" maxValue="125"/>
    </cacheField>
    <cacheField name="July 2019 Width2 (cm)" numFmtId="0">
      <sharedItems containsString="0" containsBlank="1" containsNumber="1" minValue="1" maxValue="100"/>
    </cacheField>
    <cacheField name="Jan 2011 Survival" numFmtId="0">
      <sharedItems containsSemiMixedTypes="0" containsString="0" containsNumber="1" containsInteger="1" minValue="1" maxValue="1"/>
    </cacheField>
    <cacheField name="July 2011 Health" numFmtId="0">
      <sharedItems/>
    </cacheField>
    <cacheField name="July 2011 Survival" numFmtId="0">
      <sharedItems containsSemiMixedTypes="0" containsString="0" containsNumber="1" containsInteger="1" minValue="0" maxValue="1"/>
    </cacheField>
    <cacheField name="Health October 2011" numFmtId="0">
      <sharedItems/>
    </cacheField>
    <cacheField name=" July 2012 Health" numFmtId="0">
      <sharedItems/>
    </cacheField>
    <cacheField name=" July 2012 Survival" numFmtId="0">
      <sharedItems containsSemiMixedTypes="0" containsString="0" containsNumber="1" containsInteger="1" minValue="0" maxValue="1"/>
    </cacheField>
    <cacheField name="Aug 2013 Health" numFmtId="0">
      <sharedItems/>
    </cacheField>
    <cacheField name="Aug 2013 Survival" numFmtId="0">
      <sharedItems containsSemiMixedTypes="0" containsString="0" containsNumber="1" containsInteger="1" minValue="0" maxValue="1"/>
    </cacheField>
    <cacheField name="Oct 2013 Health" numFmtId="0">
      <sharedItems containsBlank="1"/>
    </cacheField>
    <cacheField name="July 2014 Health" numFmtId="0">
      <sharedItems/>
    </cacheField>
    <cacheField name="July 2014 Survival" numFmtId="0">
      <sharedItems containsSemiMixedTypes="0" containsString="0" containsNumber="1" containsInteger="1" minValue="0" maxValue="1"/>
    </cacheField>
    <cacheField name="July 2015 Health" numFmtId="0">
      <sharedItems/>
    </cacheField>
    <cacheField name="July 2015 Survival" numFmtId="0">
      <sharedItems containsSemiMixedTypes="0" containsString="0" containsNumber="1" containsInteger="1" minValue="0" maxValue="1"/>
    </cacheField>
    <cacheField name="July 2016 Health" numFmtId="0">
      <sharedItems/>
    </cacheField>
    <cacheField name="July 2016 Survival" numFmtId="0">
      <sharedItems containsSemiMixedTypes="0" containsString="0" containsNumber="1" containsInteger="1" minValue="0" maxValue="1"/>
    </cacheField>
    <cacheField name="July 2017 Health" numFmtId="0">
      <sharedItems/>
    </cacheField>
    <cacheField name="July 2017 Survival" numFmtId="0">
      <sharedItems containsSemiMixedTypes="0" containsString="0" containsNumber="1" containsInteger="1" minValue="0" maxValue="1"/>
    </cacheField>
    <cacheField name="July 2018 Health" numFmtId="0">
      <sharedItems containsBlank="1"/>
    </cacheField>
    <cacheField name="July 2018 Survival" numFmtId="0">
      <sharedItems containsSemiMixedTypes="0" containsString="0" containsNumber="1" containsInteger="1" minValue="0" maxValue="1"/>
    </cacheField>
    <cacheField name="July 2019 Health" numFmtId="0">
      <sharedItems containsBlank="1"/>
    </cacheField>
    <cacheField name="July 2019 Survival" numFmtId="0">
      <sharedItems containsMixedTypes="1" containsNumber="1" containsInteger="1" minValue="0" maxValue="1"/>
    </cacheField>
    <cacheField name="Aug 2012 Shrub cover" numFmtId="0">
      <sharedItems containsSemiMixedTypes="0" containsString="0" containsNumber="1" containsInteger="1" minValue="0" maxValue="80"/>
    </cacheField>
    <cacheField name="Aug 2013 Shrub cover" numFmtId="0">
      <sharedItems containsSemiMixedTypes="0" containsString="0" containsNumber="1" containsInteger="1" minValue="0" maxValue="70"/>
    </cacheField>
    <cacheField name="July 2014 Shrub cover" numFmtId="0">
      <sharedItems containsSemiMixedTypes="0" containsString="0" containsNumber="1" containsInteger="1" minValue="0" maxValue="65"/>
    </cacheField>
    <cacheField name="July 2015 Shrub cover" numFmtId="0">
      <sharedItems containsSemiMixedTypes="0" containsString="0" containsNumber="1" containsInteger="1" minValue="0" maxValue="80"/>
    </cacheField>
    <cacheField name="July 2016 Shrub cover" numFmtId="0">
      <sharedItems containsSemiMixedTypes="0" containsString="0" containsNumber="1" containsInteger="1" minValue="0" maxValue="90"/>
    </cacheField>
    <cacheField name="July 2017 Shrub cover" numFmtId="0">
      <sharedItems containsSemiMixedTypes="0" containsString="0" containsNumber="1" containsInteger="1" minValue="0" maxValue="80"/>
    </cacheField>
    <cacheField name="July 2018 Shrub cover" numFmtId="0">
      <sharedItems containsString="0" containsBlank="1" containsNumber="1" containsInteger="1" minValue="0" maxValue="80"/>
    </cacheField>
    <cacheField name="July 2019 Shrub cover" numFmtId="0">
      <sharedItems containsString="0" containsBlank="1" containsNumber="1" containsInteger="1" minValue="0" maxValue="100"/>
    </cacheField>
    <cacheField name="Comments" numFmtId="0">
      <sharedItems containsBlank="1"/>
    </cacheField>
    <cacheField name="% native 0.25m radius" numFmtId="0">
      <sharedItems containsSemiMixedTypes="0" containsString="0" containsNumber="1" minValue="0" maxValue="80"/>
    </cacheField>
    <cacheField name="%non-native w/in 0.25m" numFmtId="0">
      <sharedItems containsSemiMixedTypes="0" containsString="0" containsNumber="1" minValue="0" maxValue="30"/>
    </cacheField>
    <cacheField name="% native cover perimeter" numFmtId="0">
      <sharedItems containsSemiMixedTypes="0" containsString="0" containsNumber="1" minValue="0" maxValue="90"/>
    </cacheField>
    <cacheField name="% non-native cover perimeter" numFmtId="0">
      <sharedItems containsSemiMixedTypes="0" containsString="0" containsNumber="1" minValue="0" maxValue="123"/>
    </cacheField>
    <cacheField name="Aug 2013 Shrub cover2" numFmtId="0">
      <sharedItems containsString="0" containsBlank="1" containsNumber="1" containsInteger="1" minValue="0" maxValue="70"/>
    </cacheField>
    <cacheField name="x veg hght (cm) at perimeter" numFmtId="0">
      <sharedItems containsString="0" containsBlank="1" containsNumber="1" minValue="0" maxValue="150"/>
    </cacheField>
    <cacheField name="4 top perimeter species" numFmtId="0">
      <sharedItems containsBlank="1"/>
    </cacheField>
    <cacheField name="Comments2" numFmtId="0">
      <sharedItems containsBlank="1"/>
    </cacheField>
    <cacheField name="Rabbit/Gopher/rodent related" numFmtId="0">
      <sharedItems count="2">
        <s v="No"/>
        <s v="Yes"/>
      </sharedItems>
    </cacheField>
    <cacheField name="Clipped?" numFmtId="0">
      <sharedItems/>
    </cacheField>
    <cacheField name="Initial Hght (cm)" numFmtId="0">
      <sharedItems containsSemiMixedTypes="0" containsString="0" containsNumber="1" minValue="1" maxValue="12"/>
    </cacheField>
    <cacheField name="Initial No. branch" numFmtId="0">
      <sharedItems containsSemiMixedTypes="0" containsString="0" containsNumber="1" containsInteger="1" minValue="0" maxValue="13"/>
    </cacheField>
    <cacheField name="cm to tree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7">
  <r>
    <x v="0"/>
    <x v="0"/>
    <n v="6"/>
    <s v="?"/>
    <n v="2"/>
    <n v="7"/>
    <x v="0"/>
    <n v="27.5"/>
    <n v="32.5"/>
    <n v="37"/>
    <n v="54.5"/>
    <x v="0"/>
    <x v="0"/>
  </r>
  <r>
    <x v="0"/>
    <x v="0"/>
    <n v="7"/>
    <s v="?"/>
    <n v="1"/>
    <n v="8"/>
    <x v="1"/>
    <n v="12"/>
    <n v="15"/>
    <n v="16"/>
    <n v="28"/>
    <x v="1"/>
    <x v="1"/>
  </r>
  <r>
    <x v="0"/>
    <x v="0"/>
    <n v="8"/>
    <s v="?"/>
    <n v="2"/>
    <n v="8"/>
    <x v="0"/>
    <n v="19"/>
    <n v="21.5"/>
    <n v="25"/>
    <n v="38.5"/>
    <x v="2"/>
    <x v="2"/>
  </r>
  <r>
    <x v="0"/>
    <x v="0"/>
    <n v="11"/>
    <s v="RCS"/>
    <n v="1"/>
    <n v="6"/>
    <x v="2"/>
    <n v="9.5"/>
    <n v="10.5"/>
    <n v="12"/>
    <n v="18"/>
    <x v="3"/>
    <x v="3"/>
  </r>
  <r>
    <x v="0"/>
    <x v="0"/>
    <n v="12"/>
    <s v="RCS"/>
    <n v="3"/>
    <n v="5.5"/>
    <x v="3"/>
    <n v="10"/>
    <n v="11.5"/>
    <n v="14"/>
    <n v="17.5"/>
    <x v="4"/>
    <x v="4"/>
  </r>
  <r>
    <x v="0"/>
    <x v="0"/>
    <n v="13"/>
    <s v="RCS"/>
    <n v="3"/>
    <n v="7.5"/>
    <x v="1"/>
    <n v="11"/>
    <n v="10"/>
    <n v="10"/>
    <n v="13"/>
    <x v="5"/>
    <x v="5"/>
  </r>
  <r>
    <x v="0"/>
    <x v="0"/>
    <n v="16"/>
    <s v="RCS"/>
    <n v="2"/>
    <n v="5.5"/>
    <x v="4"/>
    <n v="8.5"/>
    <n v="9.5"/>
    <n v="12"/>
    <n v="17.5"/>
    <x v="6"/>
    <x v="6"/>
  </r>
  <r>
    <x v="0"/>
    <x v="0"/>
    <n v="19"/>
    <s v="RCS"/>
    <n v="1"/>
    <n v="6.5"/>
    <x v="0"/>
    <n v="27"/>
    <n v="32"/>
    <n v="35"/>
    <n v="47"/>
    <x v="7"/>
    <x v="7"/>
  </r>
  <r>
    <x v="0"/>
    <x v="0"/>
    <n v="20"/>
    <s v="GC"/>
    <n v="1"/>
    <n v="10"/>
    <x v="5"/>
    <n v="33.5"/>
    <n v="36.5"/>
    <n v="41"/>
    <n v="51"/>
    <x v="8"/>
    <x v="8"/>
  </r>
  <r>
    <x v="0"/>
    <x v="0"/>
    <n v="22"/>
    <s v="?"/>
    <n v="2"/>
    <n v="7.5"/>
    <x v="6"/>
    <n v="24"/>
    <n v="25"/>
    <n v="20"/>
    <n v="23"/>
    <x v="9"/>
    <x v="9"/>
  </r>
  <r>
    <x v="0"/>
    <x v="0"/>
    <n v="24"/>
    <s v="GC"/>
    <n v="2"/>
    <n v="8"/>
    <x v="0"/>
    <n v="15.5"/>
    <n v="16.5"/>
    <n v="18"/>
    <n v="22.5"/>
    <x v="10"/>
    <x v="10"/>
  </r>
  <r>
    <x v="0"/>
    <x v="0"/>
    <n v="25"/>
    <s v="GC"/>
    <n v="2"/>
    <n v="7"/>
    <x v="7"/>
    <n v="27.5"/>
    <n v="36.5"/>
    <n v="51"/>
    <n v="74"/>
    <x v="11"/>
    <x v="11"/>
  </r>
  <r>
    <x v="0"/>
    <x v="0"/>
    <n v="26"/>
    <s v="GC"/>
    <n v="2"/>
    <n v="9"/>
    <x v="8"/>
    <n v="27.5"/>
    <n v="32"/>
    <n v="44"/>
    <n v="57"/>
    <x v="12"/>
    <x v="12"/>
  </r>
  <r>
    <x v="0"/>
    <x v="0"/>
    <n v="29"/>
    <s v="GC"/>
    <n v="2"/>
    <n v="7.5"/>
    <x v="9"/>
    <n v="22.5"/>
    <n v="28.5"/>
    <n v="36"/>
    <n v="54.5"/>
    <x v="13"/>
    <x v="13"/>
  </r>
  <r>
    <x v="0"/>
    <x v="0"/>
    <n v="30"/>
    <s v="GC"/>
    <n v="2"/>
    <n v="8.5"/>
    <x v="9"/>
    <n v="29"/>
    <n v="34.5"/>
    <n v="44"/>
    <n v="66"/>
    <x v="14"/>
    <x v="8"/>
  </r>
  <r>
    <x v="0"/>
    <x v="0"/>
    <n v="31"/>
    <s v="GC"/>
    <n v="1"/>
    <n v="7"/>
    <x v="10"/>
    <n v="42"/>
    <n v="45.5"/>
    <n v="52"/>
    <n v="65.5"/>
    <x v="15"/>
    <x v="14"/>
  </r>
  <r>
    <x v="0"/>
    <x v="0"/>
    <n v="34"/>
    <s v="RCS"/>
    <n v="2"/>
    <n v="10"/>
    <x v="0"/>
    <n v="17"/>
    <n v="18.5"/>
    <n v="19"/>
    <n v="29"/>
    <x v="16"/>
    <x v="15"/>
  </r>
  <r>
    <x v="0"/>
    <x v="0"/>
    <n v="35"/>
    <s v="GC"/>
    <n v="2"/>
    <n v="4.5"/>
    <x v="11"/>
    <n v="28"/>
    <n v="38"/>
    <n v="45"/>
    <n v="58"/>
    <x v="17"/>
    <x v="16"/>
  </r>
  <r>
    <x v="0"/>
    <x v="0"/>
    <n v="37"/>
    <s v="RCS"/>
    <n v="2"/>
    <n v="9"/>
    <x v="5"/>
    <n v="57"/>
    <n v="77"/>
    <n v="99"/>
    <n v="119.5"/>
    <x v="18"/>
    <x v="17"/>
  </r>
  <r>
    <x v="0"/>
    <x v="0"/>
    <n v="38"/>
    <s v="RCS"/>
    <n v="1"/>
    <n v="9"/>
    <x v="6"/>
    <n v="38.5"/>
    <n v="54"/>
    <n v="74"/>
    <n v="74"/>
    <x v="19"/>
    <x v="18"/>
  </r>
  <r>
    <x v="0"/>
    <x v="0"/>
    <n v="41"/>
    <s v="GC"/>
    <n v="3"/>
    <n v="10"/>
    <x v="0"/>
    <n v="24"/>
    <n v="32"/>
    <n v="38"/>
    <n v="55"/>
    <x v="20"/>
    <x v="19"/>
  </r>
  <r>
    <x v="0"/>
    <x v="0"/>
    <n v="43"/>
    <s v="GC"/>
    <n v="5"/>
    <n v="7"/>
    <x v="8"/>
    <n v="17.5"/>
    <n v="21.5"/>
    <n v="23"/>
    <n v="32"/>
    <x v="16"/>
    <x v="4"/>
  </r>
  <r>
    <x v="0"/>
    <x v="0"/>
    <n v="45"/>
    <s v="GC"/>
    <n v="2"/>
    <n v="6"/>
    <x v="12"/>
    <n v="15"/>
    <n v="17"/>
    <n v="19"/>
    <n v="28.5"/>
    <x v="21"/>
    <x v="20"/>
  </r>
  <r>
    <x v="0"/>
    <x v="0"/>
    <n v="47"/>
    <s v="RCS"/>
    <n v="3"/>
    <n v="8"/>
    <x v="1"/>
    <n v="17.5"/>
    <n v="25.5"/>
    <n v="31"/>
    <n v="42"/>
    <x v="22"/>
    <x v="21"/>
  </r>
  <r>
    <x v="0"/>
    <x v="0"/>
    <n v="51"/>
    <s v="RCS"/>
    <n v="2"/>
    <n v="7"/>
    <x v="13"/>
    <n v="37"/>
    <n v="44.5"/>
    <n v="50"/>
    <n v="64.5"/>
    <x v="23"/>
    <x v="22"/>
  </r>
  <r>
    <x v="0"/>
    <x v="0"/>
    <n v="54"/>
    <s v="RCS"/>
    <n v="2"/>
    <n v="9"/>
    <x v="14"/>
    <n v="15.5"/>
    <n v="16.5"/>
    <n v="20"/>
    <n v="31.5"/>
    <x v="24"/>
    <x v="23"/>
  </r>
  <r>
    <x v="0"/>
    <x v="0"/>
    <n v="55"/>
    <s v="GC"/>
    <n v="1"/>
    <n v="5"/>
    <x v="15"/>
    <n v="18.5"/>
    <n v="23.5"/>
    <n v="27"/>
    <n v="39"/>
    <x v="25"/>
    <x v="24"/>
  </r>
  <r>
    <x v="0"/>
    <x v="0"/>
    <n v="58"/>
    <s v="RCS"/>
    <n v="1"/>
    <n v="5"/>
    <x v="16"/>
    <n v="21"/>
    <n v="26"/>
    <n v="36"/>
    <n v="56.5"/>
    <x v="26"/>
    <x v="25"/>
  </r>
  <r>
    <x v="0"/>
    <x v="0"/>
    <n v="60"/>
    <s v="GC"/>
    <n v="2"/>
    <n v="9"/>
    <x v="0"/>
    <n v="15.5"/>
    <n v="18.5"/>
    <n v="23"/>
    <n v="30.5"/>
    <x v="27"/>
    <x v="26"/>
  </r>
  <r>
    <x v="0"/>
    <x v="0"/>
    <n v="61"/>
    <s v="RCS"/>
    <n v="2"/>
    <n v="9"/>
    <x v="5"/>
    <n v="17.5"/>
    <n v="10.5"/>
    <n v="22"/>
    <n v="28.5"/>
    <x v="28"/>
    <x v="27"/>
  </r>
  <r>
    <x v="0"/>
    <x v="0"/>
    <n v="62"/>
    <s v="RCS"/>
    <n v="2"/>
    <n v="7"/>
    <x v="1"/>
    <n v="14"/>
    <n v="15"/>
    <n v="16"/>
    <n v="19.5"/>
    <x v="29"/>
    <x v="28"/>
  </r>
  <r>
    <x v="0"/>
    <x v="0"/>
    <n v="67"/>
    <s v="GC"/>
    <n v="2"/>
    <n v="12"/>
    <x v="17"/>
    <n v="37.5"/>
    <n v="53"/>
    <n v="30"/>
    <n v="63.5"/>
    <x v="30"/>
    <x v="29"/>
  </r>
  <r>
    <x v="0"/>
    <x v="0"/>
    <n v="70"/>
    <s v="RCS"/>
    <n v="2"/>
    <n v="5"/>
    <x v="16"/>
    <n v="10"/>
    <n v="12"/>
    <n v="12"/>
    <n v="17.5"/>
    <x v="9"/>
    <x v="30"/>
  </r>
  <r>
    <x v="0"/>
    <x v="0"/>
    <n v="71"/>
    <s v="GC"/>
    <n v="2"/>
    <n v="6"/>
    <x v="18"/>
    <n v="20"/>
    <n v="24"/>
    <n v="29"/>
    <n v="38"/>
    <x v="1"/>
    <x v="31"/>
  </r>
  <r>
    <x v="0"/>
    <x v="0"/>
    <n v="72"/>
    <s v="GC"/>
    <n v="1"/>
    <n v="8"/>
    <x v="9"/>
    <n v="21"/>
    <n v="24.5"/>
    <n v="36"/>
    <n v="39.5"/>
    <x v="31"/>
    <x v="32"/>
  </r>
  <r>
    <x v="0"/>
    <x v="0"/>
    <n v="73"/>
    <s v="GC"/>
    <n v="2"/>
    <n v="3"/>
    <x v="3"/>
    <n v="18.5"/>
    <n v="23"/>
    <n v="28"/>
    <n v="42"/>
    <x v="32"/>
    <x v="33"/>
  </r>
  <r>
    <x v="0"/>
    <x v="0"/>
    <n v="74"/>
    <s v="GC"/>
    <n v="2"/>
    <n v="6"/>
    <x v="3"/>
    <n v="16"/>
    <n v="19.5"/>
    <n v="26"/>
    <n v="34.5"/>
    <x v="27"/>
    <x v="34"/>
  </r>
  <r>
    <x v="0"/>
    <x v="0"/>
    <n v="75"/>
    <s v="GC"/>
    <n v="1"/>
    <n v="3"/>
    <x v="4"/>
    <n v="14.5"/>
    <n v="12.5"/>
    <n v="20"/>
    <n v="29.5"/>
    <x v="33"/>
    <x v="35"/>
  </r>
  <r>
    <x v="0"/>
    <x v="0"/>
    <n v="77"/>
    <s v="RCS"/>
    <n v="1"/>
    <n v="6"/>
    <x v="1"/>
    <n v="17"/>
    <n v="20.5"/>
    <n v="25"/>
    <n v="39"/>
    <x v="34"/>
    <x v="36"/>
  </r>
  <r>
    <x v="0"/>
    <x v="0"/>
    <n v="80"/>
    <s v="GC"/>
    <n v="2"/>
    <n v="9"/>
    <x v="6"/>
    <n v="14"/>
    <n v="14.5"/>
    <n v="17"/>
    <n v="26"/>
    <x v="35"/>
    <x v="37"/>
  </r>
  <r>
    <x v="0"/>
    <x v="0"/>
    <n v="81"/>
    <s v="RCS"/>
    <n v="2"/>
    <n v="6"/>
    <x v="2"/>
    <n v="7"/>
    <n v="7"/>
    <n v="7"/>
    <n v="10"/>
    <x v="36"/>
    <x v="38"/>
  </r>
  <r>
    <x v="0"/>
    <x v="0"/>
    <n v="82"/>
    <s v="RCS"/>
    <n v="2"/>
    <n v="5"/>
    <x v="3"/>
    <n v="9.5"/>
    <n v="12"/>
    <n v="13"/>
    <n v="15.5"/>
    <x v="37"/>
    <x v="39"/>
  </r>
  <r>
    <x v="0"/>
    <x v="0"/>
    <n v="84"/>
    <s v="GC"/>
    <n v="2"/>
    <n v="8"/>
    <x v="9"/>
    <n v="19.5"/>
    <n v="22"/>
    <n v="23"/>
    <n v="32"/>
    <x v="38"/>
    <x v="40"/>
  </r>
  <r>
    <x v="0"/>
    <x v="0"/>
    <n v="85"/>
    <s v="GC"/>
    <n v="2"/>
    <n v="7"/>
    <x v="14"/>
    <n v="18"/>
    <n v="20.5"/>
    <n v="24"/>
    <n v="36"/>
    <x v="39"/>
    <x v="41"/>
  </r>
  <r>
    <x v="0"/>
    <x v="0"/>
    <n v="86"/>
    <s v="GC"/>
    <n v="2"/>
    <n v="8"/>
    <x v="10"/>
    <n v="22.5"/>
    <n v="23.5"/>
    <n v="29"/>
    <n v="37"/>
    <x v="25"/>
    <x v="42"/>
  </r>
  <r>
    <x v="0"/>
    <x v="0"/>
    <n v="87"/>
    <s v="GC"/>
    <n v="2"/>
    <n v="9"/>
    <x v="19"/>
    <n v="18"/>
    <n v="21.5"/>
    <n v="26"/>
    <n v="34"/>
    <x v="38"/>
    <x v="43"/>
  </r>
  <r>
    <x v="0"/>
    <x v="0"/>
    <n v="88"/>
    <s v="R"/>
    <n v="1"/>
    <n v="6"/>
    <x v="20"/>
    <n v="9"/>
    <n v="11.5"/>
    <n v="15"/>
    <n v="30.5"/>
    <x v="35"/>
    <x v="35"/>
  </r>
  <r>
    <x v="0"/>
    <x v="0"/>
    <n v="89"/>
    <s v="GC"/>
    <n v="2"/>
    <n v="10"/>
    <x v="19"/>
    <n v="20"/>
    <n v="25"/>
    <n v="28"/>
    <n v="41.5"/>
    <x v="40"/>
    <x v="41"/>
  </r>
  <r>
    <x v="0"/>
    <x v="0"/>
    <n v="91"/>
    <s v="GC"/>
    <n v="2"/>
    <n v="10.5"/>
    <x v="6"/>
    <n v="21"/>
    <n v="25"/>
    <n v="30"/>
    <n v="44.5"/>
    <x v="25"/>
    <x v="44"/>
  </r>
  <r>
    <x v="0"/>
    <x v="0"/>
    <n v="92"/>
    <s v="GC"/>
    <n v="2"/>
    <n v="6"/>
    <x v="19"/>
    <n v="41"/>
    <n v="45.5"/>
    <n v="58"/>
    <n v="76.5"/>
    <x v="41"/>
    <x v="45"/>
  </r>
  <r>
    <x v="0"/>
    <x v="0"/>
    <n v="93"/>
    <s v="GC"/>
    <n v="2"/>
    <n v="8"/>
    <x v="10"/>
    <n v="51"/>
    <n v="65.5"/>
    <n v="83"/>
    <n v="106.5"/>
    <x v="42"/>
    <x v="46"/>
  </r>
  <r>
    <x v="0"/>
    <x v="0"/>
    <n v="94"/>
    <s v="R"/>
    <n v="4"/>
    <n v="8"/>
    <x v="13"/>
    <n v="25"/>
    <n v="34.5"/>
    <n v="36"/>
    <n v="44.5"/>
    <x v="22"/>
    <x v="47"/>
  </r>
  <r>
    <x v="0"/>
    <x v="0"/>
    <n v="97"/>
    <s v="GC"/>
    <n v="1"/>
    <n v="8"/>
    <x v="21"/>
    <n v="36"/>
    <n v="43"/>
    <n v="46"/>
    <n v="68.5"/>
    <x v="43"/>
    <x v="48"/>
  </r>
  <r>
    <x v="0"/>
    <x v="0"/>
    <n v="98"/>
    <s v="R"/>
    <n v="1"/>
    <n v="6"/>
    <x v="9"/>
    <n v="22"/>
    <n v="26.5"/>
    <n v="30"/>
    <n v="47.5"/>
    <x v="44"/>
    <x v="49"/>
  </r>
  <r>
    <x v="0"/>
    <x v="1"/>
    <n v="2"/>
    <s v="GC"/>
    <n v="2"/>
    <n v="8"/>
    <x v="15"/>
    <n v="12"/>
    <n v="12.5"/>
    <n v="14"/>
    <n v="15"/>
    <x v="45"/>
    <x v="6"/>
  </r>
  <r>
    <x v="0"/>
    <x v="1"/>
    <n v="3"/>
    <s v="RCS"/>
    <n v="2"/>
    <n v="6"/>
    <x v="15"/>
    <n v="11.5"/>
    <n v="11"/>
    <n v="13"/>
    <n v="15"/>
    <x v="5"/>
    <x v="50"/>
  </r>
  <r>
    <x v="0"/>
    <x v="1"/>
    <n v="4"/>
    <s v="RCS"/>
    <n v="2"/>
    <n v="9"/>
    <x v="22"/>
    <n v="35"/>
    <n v="38"/>
    <n v="47"/>
    <n v="73"/>
    <x v="14"/>
    <x v="51"/>
  </r>
  <r>
    <x v="0"/>
    <x v="1"/>
    <n v="5"/>
    <s v="GC"/>
    <n v="1"/>
    <n v="8"/>
    <x v="19"/>
    <n v="15.5"/>
    <n v="32"/>
    <n v="43"/>
    <n v="53"/>
    <x v="7"/>
    <x v="2"/>
  </r>
  <r>
    <x v="0"/>
    <x v="1"/>
    <n v="6"/>
    <s v="GC"/>
    <n v="2"/>
    <n v="11"/>
    <x v="9"/>
    <n v="18"/>
    <n v="19"/>
    <n v="23"/>
    <n v="35"/>
    <x v="46"/>
    <x v="52"/>
  </r>
  <r>
    <x v="0"/>
    <x v="1"/>
    <n v="8"/>
    <s v="GC"/>
    <n v="1"/>
    <n v="9"/>
    <x v="23"/>
    <n v="55"/>
    <n v="65.5"/>
    <n v="72"/>
    <n v="86"/>
    <x v="47"/>
    <x v="53"/>
  </r>
  <r>
    <x v="0"/>
    <x v="1"/>
    <n v="9"/>
    <s v="GC"/>
    <n v="1"/>
    <n v="5"/>
    <x v="24"/>
    <n v="37"/>
    <n v="47"/>
    <n v="58"/>
    <n v="65"/>
    <x v="48"/>
    <x v="54"/>
  </r>
  <r>
    <x v="0"/>
    <x v="1"/>
    <n v="10"/>
    <s v="GC"/>
    <n v="2"/>
    <n v="9"/>
    <x v="5"/>
    <n v="57"/>
    <n v="65"/>
    <n v="72"/>
    <n v="75"/>
    <x v="49"/>
    <x v="55"/>
  </r>
  <r>
    <x v="0"/>
    <x v="1"/>
    <n v="14"/>
    <s v="GC"/>
    <n v="2"/>
    <n v="6"/>
    <x v="0"/>
    <n v="12"/>
    <n v="21.5"/>
    <n v="26"/>
    <n v="37"/>
    <x v="50"/>
    <x v="56"/>
  </r>
  <r>
    <x v="0"/>
    <x v="1"/>
    <n v="15"/>
    <s v="RCS"/>
    <n v="1"/>
    <n v="8"/>
    <x v="4"/>
    <n v="9"/>
    <n v="12.5"/>
    <n v="21"/>
    <n v="34"/>
    <x v="51"/>
    <x v="57"/>
  </r>
  <r>
    <x v="0"/>
    <x v="1"/>
    <n v="22"/>
    <s v="RCS"/>
    <n v="2"/>
    <n v="5"/>
    <x v="12"/>
    <n v="36"/>
    <n v="51"/>
    <n v="45"/>
    <n v="76"/>
    <x v="49"/>
    <x v="55"/>
  </r>
  <r>
    <x v="0"/>
    <x v="1"/>
    <n v="23"/>
    <s v="GC"/>
    <n v="1"/>
    <n v="9"/>
    <x v="25"/>
    <n v="28"/>
    <n v="37"/>
    <n v="53"/>
    <n v="72"/>
    <x v="52"/>
    <x v="58"/>
  </r>
  <r>
    <x v="0"/>
    <x v="1"/>
    <n v="24"/>
    <s v="GC"/>
    <n v="2"/>
    <n v="10"/>
    <x v="26"/>
    <n v="42.5"/>
    <n v="53.5"/>
    <n v="61"/>
    <n v="68"/>
    <x v="47"/>
    <x v="59"/>
  </r>
  <r>
    <x v="0"/>
    <x v="1"/>
    <n v="32"/>
    <s v="GC"/>
    <n v="2"/>
    <n v="9"/>
    <x v="19"/>
    <n v="15"/>
    <n v="16"/>
    <n v="19"/>
    <n v="19"/>
    <x v="53"/>
    <x v="60"/>
  </r>
  <r>
    <x v="0"/>
    <x v="1"/>
    <n v="35"/>
    <s v="GC"/>
    <n v="1"/>
    <n v="10"/>
    <x v="13"/>
    <n v="30.5"/>
    <n v="32"/>
    <n v="37"/>
    <n v="55"/>
    <x v="46"/>
    <x v="2"/>
  </r>
  <r>
    <x v="0"/>
    <x v="1"/>
    <n v="36"/>
    <s v="?"/>
    <n v="2"/>
    <n v="6"/>
    <x v="16"/>
    <n v="12"/>
    <n v="14"/>
    <n v="17"/>
    <n v="24"/>
    <x v="54"/>
    <x v="61"/>
  </r>
  <r>
    <x v="0"/>
    <x v="1"/>
    <n v="37"/>
    <s v="RCS"/>
    <n v="2"/>
    <n v="7"/>
    <x v="19"/>
    <n v="24"/>
    <n v="27"/>
    <n v="29"/>
    <n v="44"/>
    <x v="2"/>
    <x v="62"/>
  </r>
  <r>
    <x v="0"/>
    <x v="1"/>
    <n v="40"/>
    <s v="RCS"/>
    <n v="1"/>
    <n v="7"/>
    <x v="8"/>
    <n v="15.5"/>
    <n v="17"/>
    <n v="22"/>
    <n v="33"/>
    <x v="34"/>
    <x v="63"/>
  </r>
  <r>
    <x v="0"/>
    <x v="1"/>
    <n v="41"/>
    <s v="GC"/>
    <n v="2"/>
    <n v="9"/>
    <x v="15"/>
    <n v="18"/>
    <n v="20"/>
    <n v="24"/>
    <n v="32"/>
    <x v="55"/>
    <x v="64"/>
  </r>
  <r>
    <x v="0"/>
    <x v="1"/>
    <n v="42"/>
    <s v="GC"/>
    <n v="2"/>
    <n v="7"/>
    <x v="16"/>
    <n v="14.5"/>
    <n v="19"/>
    <n v="24"/>
    <n v="42"/>
    <x v="56"/>
    <x v="65"/>
  </r>
  <r>
    <x v="0"/>
    <x v="1"/>
    <n v="43"/>
    <s v="GC"/>
    <n v="2"/>
    <n v="6"/>
    <x v="8"/>
    <n v="17"/>
    <n v="17"/>
    <n v="18"/>
    <n v="22"/>
    <x v="9"/>
    <x v="66"/>
  </r>
  <r>
    <x v="0"/>
    <x v="1"/>
    <n v="45"/>
    <s v="GC"/>
    <n v="3"/>
    <n v="7.5"/>
    <x v="7"/>
    <n v="7"/>
    <n v="25"/>
    <n v="28"/>
    <n v="29"/>
    <x v="21"/>
    <x v="67"/>
  </r>
  <r>
    <x v="0"/>
    <x v="1"/>
    <n v="46"/>
    <s v="RB"/>
    <n v="3"/>
    <n v="7.5"/>
    <x v="9"/>
    <n v="15.5"/>
    <n v="18"/>
    <n v="20"/>
    <n v="19"/>
    <x v="57"/>
    <x v="39"/>
  </r>
  <r>
    <x v="0"/>
    <x v="1"/>
    <n v="47"/>
    <s v="RB"/>
    <n v="3"/>
    <n v="5"/>
    <x v="1"/>
    <n v="14"/>
    <n v="9"/>
    <n v="11"/>
    <n v="15"/>
    <x v="45"/>
    <x v="68"/>
  </r>
  <r>
    <x v="0"/>
    <x v="1"/>
    <n v="49"/>
    <s v="RB"/>
    <n v="2"/>
    <n v="7"/>
    <x v="0"/>
    <n v="20"/>
    <n v="25.5"/>
    <n v="32"/>
    <n v="39"/>
    <x v="24"/>
    <x v="69"/>
  </r>
  <r>
    <x v="0"/>
    <x v="1"/>
    <n v="53"/>
    <s v="GC"/>
    <n v="2"/>
    <n v="6"/>
    <x v="24"/>
    <n v="23.5"/>
    <n v="27.5"/>
    <n v="31"/>
    <n v="38"/>
    <x v="40"/>
    <x v="70"/>
  </r>
  <r>
    <x v="0"/>
    <x v="1"/>
    <n v="55"/>
    <s v="GC"/>
    <n v="1"/>
    <n v="10"/>
    <x v="22"/>
    <n v="27"/>
    <n v="30"/>
    <n v="29"/>
    <n v="29"/>
    <x v="33"/>
    <x v="34"/>
  </r>
  <r>
    <x v="0"/>
    <x v="1"/>
    <n v="56"/>
    <s v="GC"/>
    <n v="1"/>
    <n v="11"/>
    <x v="10"/>
    <n v="27.5"/>
    <n v="31"/>
    <n v="34"/>
    <n v="37"/>
    <x v="33"/>
    <x v="71"/>
  </r>
  <r>
    <x v="0"/>
    <x v="1"/>
    <n v="57"/>
    <s v="GC"/>
    <n v="1"/>
    <n v="9"/>
    <x v="26"/>
    <n v="48"/>
    <n v="56"/>
    <n v="58"/>
    <n v="59"/>
    <x v="31"/>
    <x v="21"/>
  </r>
  <r>
    <x v="0"/>
    <x v="1"/>
    <n v="58"/>
    <s v="GC"/>
    <n v="1"/>
    <n v="8"/>
    <x v="14"/>
    <n v="20"/>
    <n v="22"/>
    <n v="26"/>
    <n v="36"/>
    <x v="55"/>
    <x v="72"/>
  </r>
  <r>
    <x v="0"/>
    <x v="1"/>
    <n v="59"/>
    <s v="GC"/>
    <n v="2"/>
    <n v="8.5"/>
    <x v="14"/>
    <n v="13.5"/>
    <n v="13"/>
    <n v="14"/>
    <n v="17"/>
    <x v="9"/>
    <x v="73"/>
  </r>
  <r>
    <x v="0"/>
    <x v="1"/>
    <n v="60"/>
    <s v="GC"/>
    <n v="3"/>
    <n v="10"/>
    <x v="0"/>
    <n v="13"/>
    <n v="12"/>
    <n v="10"/>
    <n v="12"/>
    <x v="58"/>
    <x v="74"/>
  </r>
  <r>
    <x v="0"/>
    <x v="1"/>
    <n v="62"/>
    <s v="GC"/>
    <n v="3"/>
    <n v="7"/>
    <x v="15"/>
    <n v="14"/>
    <n v="14"/>
    <n v="20"/>
    <n v="20"/>
    <x v="59"/>
    <x v="75"/>
  </r>
  <r>
    <x v="0"/>
    <x v="1"/>
    <n v="63"/>
    <s v="GC"/>
    <n v="2"/>
    <n v="7"/>
    <x v="15"/>
    <n v="13"/>
    <n v="13"/>
    <n v="15"/>
    <n v="17"/>
    <x v="37"/>
    <x v="76"/>
  </r>
  <r>
    <x v="0"/>
    <x v="1"/>
    <n v="69"/>
    <s v="GC"/>
    <n v="2"/>
    <n v="6"/>
    <x v="24"/>
    <n v="27"/>
    <n v="23"/>
    <n v="32"/>
    <n v="59"/>
    <x v="60"/>
    <x v="41"/>
  </r>
  <r>
    <x v="0"/>
    <x v="1"/>
    <n v="71"/>
    <s v="GC"/>
    <n v="2"/>
    <n v="6"/>
    <x v="7"/>
    <n v="26"/>
    <n v="33"/>
    <n v="48"/>
    <n v="70"/>
    <x v="61"/>
    <x v="77"/>
  </r>
  <r>
    <x v="0"/>
    <x v="1"/>
    <n v="72"/>
    <s v="GC"/>
    <n v="2"/>
    <n v="5.5"/>
    <x v="14"/>
    <n v="18"/>
    <n v="20.5"/>
    <n v="22"/>
    <n v="25"/>
    <x v="21"/>
    <x v="78"/>
  </r>
  <r>
    <x v="0"/>
    <x v="1"/>
    <n v="74"/>
    <s v="GC"/>
    <n v="2"/>
    <n v="10"/>
    <x v="24"/>
    <n v="18"/>
    <n v="19"/>
    <n v="26"/>
    <n v="43"/>
    <x v="62"/>
    <x v="79"/>
  </r>
  <r>
    <x v="0"/>
    <x v="1"/>
    <n v="75"/>
    <s v="GC"/>
    <n v="2"/>
    <n v="7"/>
    <x v="14"/>
    <n v="14"/>
    <n v="14"/>
    <n v="17"/>
    <n v="14"/>
    <x v="63"/>
    <x v="74"/>
  </r>
  <r>
    <x v="0"/>
    <x v="1"/>
    <n v="76"/>
    <s v="GC"/>
    <n v="2"/>
    <n v="8.5"/>
    <x v="0"/>
    <n v="18"/>
    <n v="19"/>
    <n v="23"/>
    <n v="29"/>
    <x v="64"/>
    <x v="80"/>
  </r>
  <r>
    <x v="0"/>
    <x v="1"/>
    <n v="81"/>
    <s v="GC"/>
    <n v="2"/>
    <n v="6.5"/>
    <x v="15"/>
    <n v="15.5"/>
    <n v="20"/>
    <n v="22"/>
    <n v="28"/>
    <x v="65"/>
    <x v="81"/>
  </r>
  <r>
    <x v="0"/>
    <x v="1"/>
    <n v="83"/>
    <s v="GC"/>
    <n v="1"/>
    <n v="10"/>
    <x v="5"/>
    <n v="23"/>
    <n v="25"/>
    <n v="29"/>
    <n v="40.5"/>
    <x v="0"/>
    <x v="44"/>
  </r>
  <r>
    <x v="0"/>
    <x v="1"/>
    <n v="87"/>
    <s v="GC"/>
    <n v="2"/>
    <n v="7"/>
    <x v="16"/>
    <n v="19"/>
    <n v="21"/>
    <n v="26"/>
    <n v="36"/>
    <x v="24"/>
    <x v="82"/>
  </r>
  <r>
    <x v="0"/>
    <x v="1"/>
    <n v="88"/>
    <s v="GC"/>
    <n v="2"/>
    <n v="8"/>
    <x v="15"/>
    <n v="21"/>
    <n v="25"/>
    <n v="29"/>
    <n v="35"/>
    <x v="27"/>
    <x v="83"/>
  </r>
  <r>
    <x v="0"/>
    <x v="1"/>
    <n v="89"/>
    <s v="GC"/>
    <n v="2"/>
    <n v="10"/>
    <x v="8"/>
    <n v="16"/>
    <n v="17"/>
    <n v="22"/>
    <n v="33"/>
    <x v="1"/>
    <x v="44"/>
  </r>
  <r>
    <x v="0"/>
    <x v="1"/>
    <n v="90"/>
    <s v="GC"/>
    <n v="2"/>
    <n v="8.5"/>
    <x v="27"/>
    <n v="26.5"/>
    <n v="36"/>
    <n v="51"/>
    <n v="68.5"/>
    <x v="66"/>
    <x v="84"/>
  </r>
  <r>
    <x v="0"/>
    <x v="1"/>
    <n v="92"/>
    <s v="GC"/>
    <n v="2"/>
    <n v="7"/>
    <x v="25"/>
    <n v="39.5"/>
    <n v="50"/>
    <n v="60"/>
    <n v="74"/>
    <x v="49"/>
    <x v="85"/>
  </r>
  <r>
    <x v="0"/>
    <x v="1"/>
    <n v="93"/>
    <s v="GC"/>
    <n v="2"/>
    <n v="7"/>
    <x v="5"/>
    <n v="34"/>
    <n v="31"/>
    <n v="52"/>
    <n v="71.5"/>
    <x v="47"/>
    <x v="86"/>
  </r>
  <r>
    <x v="0"/>
    <x v="1"/>
    <n v="94"/>
    <s v="GC"/>
    <n v="2"/>
    <n v="7"/>
    <x v="19"/>
    <n v="31.5"/>
    <n v="44"/>
    <n v="53"/>
    <n v="76"/>
    <x v="67"/>
    <x v="87"/>
  </r>
  <r>
    <x v="0"/>
    <x v="1"/>
    <n v="96"/>
    <s v="GC"/>
    <n v="2"/>
    <n v="8"/>
    <x v="28"/>
    <n v="34"/>
    <n v="48.5"/>
    <n v="60"/>
    <n v="64"/>
    <x v="15"/>
    <x v="88"/>
  </r>
  <r>
    <x v="0"/>
    <x v="1"/>
    <n v="97"/>
    <s v="GC"/>
    <n v="1"/>
    <n v="6.5"/>
    <x v="24"/>
    <n v="28.5"/>
    <n v="33"/>
    <n v="40"/>
    <n v="65"/>
    <x v="41"/>
    <x v="89"/>
  </r>
  <r>
    <x v="0"/>
    <x v="1"/>
    <n v="98"/>
    <s v="GC"/>
    <n v="1"/>
    <n v="9.5"/>
    <x v="29"/>
    <n v="37"/>
    <n v="43"/>
    <n v="49"/>
    <n v="66"/>
    <x v="68"/>
    <x v="19"/>
  </r>
  <r>
    <x v="0"/>
    <x v="1"/>
    <n v="99"/>
    <s v="GC"/>
    <n v="3"/>
    <n v="7.5"/>
    <x v="1"/>
    <n v="15.5"/>
    <n v="17.5"/>
    <n v="21"/>
    <n v="21.5"/>
    <x v="9"/>
    <x v="28"/>
  </r>
  <r>
    <x v="0"/>
    <x v="2"/>
    <n v="114"/>
    <s v="CO"/>
    <n v="2"/>
    <n v="8.5"/>
    <x v="5"/>
    <n v="22"/>
    <n v="24.5"/>
    <n v="25"/>
    <n v="32"/>
    <x v="16"/>
    <x v="90"/>
  </r>
  <r>
    <x v="0"/>
    <x v="2"/>
    <n v="115"/>
    <s v="CO"/>
    <n v="1"/>
    <n v="7.5"/>
    <x v="0"/>
    <n v="13.5"/>
    <n v="14.5"/>
    <n v="14.5"/>
    <n v="15.5"/>
    <x v="37"/>
    <x v="91"/>
  </r>
  <r>
    <x v="0"/>
    <x v="2"/>
    <n v="116"/>
    <s v="CO"/>
    <n v="2"/>
    <n v="9"/>
    <x v="30"/>
    <n v="19.5"/>
    <n v="5.5"/>
    <n v="20"/>
    <n v="20.5"/>
    <x v="59"/>
    <x v="92"/>
  </r>
  <r>
    <x v="1"/>
    <x v="0"/>
    <n v="1"/>
    <s v="RB"/>
    <n v="3"/>
    <n v="7"/>
    <x v="30"/>
    <n v="20.5"/>
    <n v="15"/>
    <n v="16.5"/>
    <n v="20"/>
    <x v="54"/>
    <x v="93"/>
  </r>
  <r>
    <x v="1"/>
    <x v="0"/>
    <n v="4"/>
    <s v="RB"/>
    <n v="2"/>
    <n v="6"/>
    <x v="31"/>
    <n v="18"/>
    <n v="4"/>
    <n v="7"/>
    <n v="17.5"/>
    <x v="69"/>
    <x v="20"/>
  </r>
  <r>
    <x v="1"/>
    <x v="0"/>
    <n v="5"/>
    <s v="RF"/>
    <n v="3"/>
    <n v="6.5"/>
    <x v="18"/>
    <n v="29"/>
    <n v="8"/>
    <n v="14.5"/>
    <n v="22"/>
    <x v="21"/>
    <x v="94"/>
  </r>
  <r>
    <x v="1"/>
    <x v="0"/>
    <n v="6"/>
    <s v="RB"/>
    <n v="2"/>
    <n v="7"/>
    <x v="15"/>
    <n v="16"/>
    <n v="5"/>
    <n v="10"/>
    <n v="30"/>
    <x v="70"/>
    <x v="1"/>
  </r>
  <r>
    <x v="1"/>
    <x v="0"/>
    <n v="16"/>
    <s v="GC2"/>
    <n v="3"/>
    <n v="7.5"/>
    <x v="0"/>
    <n v="17"/>
    <n v="8"/>
    <n v="12"/>
    <n v="17"/>
    <x v="71"/>
    <x v="95"/>
  </r>
  <r>
    <x v="1"/>
    <x v="0"/>
    <n v="19"/>
    <s v="GC2"/>
    <n v="1"/>
    <n v="6"/>
    <x v="25"/>
    <n v="49"/>
    <n v="61"/>
    <n v="68"/>
    <n v="93"/>
    <x v="72"/>
    <x v="96"/>
  </r>
  <r>
    <x v="1"/>
    <x v="0"/>
    <n v="20"/>
    <s v="GC2"/>
    <n v="1"/>
    <n v="6"/>
    <x v="5"/>
    <n v="33"/>
    <n v="27"/>
    <n v="33"/>
    <n v="51"/>
    <x v="73"/>
    <x v="49"/>
  </r>
  <r>
    <x v="1"/>
    <x v="0"/>
    <n v="21"/>
    <s v="GC2"/>
    <n v="2"/>
    <n v="5"/>
    <x v="9"/>
    <n v="24"/>
    <n v="20"/>
    <n v="33"/>
    <n v="52"/>
    <x v="7"/>
    <x v="33"/>
  </r>
  <r>
    <x v="1"/>
    <x v="0"/>
    <n v="22"/>
    <s v="RB"/>
    <n v="1"/>
    <n v="6"/>
    <x v="9"/>
    <n v="33.5"/>
    <n v="29"/>
    <n v="39"/>
    <n v="60"/>
    <x v="74"/>
    <x v="97"/>
  </r>
  <r>
    <x v="1"/>
    <x v="0"/>
    <n v="23"/>
    <s v="RB"/>
    <n v="2"/>
    <n v="5"/>
    <x v="32"/>
    <n v="34"/>
    <n v="27"/>
    <n v="34"/>
    <n v="57"/>
    <x v="75"/>
    <x v="98"/>
  </r>
  <r>
    <x v="1"/>
    <x v="0"/>
    <n v="24"/>
    <s v="RB"/>
    <n v="1"/>
    <n v="7"/>
    <x v="30"/>
    <n v="44"/>
    <n v="28"/>
    <n v="24"/>
    <n v="57"/>
    <x v="48"/>
    <x v="99"/>
  </r>
  <r>
    <x v="1"/>
    <x v="0"/>
    <n v="25"/>
    <s v="RB"/>
    <n v="1"/>
    <n v="7"/>
    <x v="29"/>
    <n v="54"/>
    <n v="40"/>
    <n v="56"/>
    <n v="72"/>
    <x v="14"/>
    <x v="100"/>
  </r>
  <r>
    <x v="1"/>
    <x v="0"/>
    <n v="40"/>
    <s v="RB"/>
    <n v="1"/>
    <n v="7"/>
    <x v="30"/>
    <n v="30.5"/>
    <n v="5"/>
    <n v="11"/>
    <n v="23"/>
    <x v="35"/>
    <x v="101"/>
  </r>
  <r>
    <x v="1"/>
    <x v="0"/>
    <n v="48"/>
    <s v="RB"/>
    <n v="2"/>
    <n v="7.5"/>
    <x v="13"/>
    <n v="36.5"/>
    <n v="18"/>
    <n v="27"/>
    <n v="50"/>
    <x v="26"/>
    <x v="102"/>
  </r>
  <r>
    <x v="1"/>
    <x v="0"/>
    <n v="49"/>
    <s v="RB"/>
    <n v="2"/>
    <n v="6"/>
    <x v="14"/>
    <n v="19"/>
    <n v="16"/>
    <n v="24"/>
    <n v="33"/>
    <x v="38"/>
    <x v="103"/>
  </r>
  <r>
    <x v="1"/>
    <x v="0"/>
    <n v="51"/>
    <s v="RB"/>
    <n v="3"/>
    <n v="6"/>
    <x v="33"/>
    <n v="36.5"/>
    <n v="33"/>
    <n v="40"/>
    <n v="65"/>
    <x v="74"/>
    <x v="104"/>
  </r>
  <r>
    <x v="1"/>
    <x v="0"/>
    <n v="58"/>
    <s v="CO"/>
    <n v="2"/>
    <n v="8"/>
    <x v="21"/>
    <n v="48"/>
    <n v="32"/>
    <n v="44"/>
    <n v="69"/>
    <x v="76"/>
    <x v="105"/>
  </r>
  <r>
    <x v="1"/>
    <x v="0"/>
    <n v="59"/>
    <s v="GC"/>
    <n v="3"/>
    <n v="5"/>
    <x v="19"/>
    <n v="18"/>
    <n v="21.5"/>
    <n v="22"/>
    <n v="26.5"/>
    <x v="77"/>
    <x v="78"/>
  </r>
  <r>
    <x v="1"/>
    <x v="0"/>
    <n v="60"/>
    <s v="RB"/>
    <n v="2"/>
    <n v="5"/>
    <x v="21"/>
    <n v="65"/>
    <n v="48"/>
    <n v="58"/>
    <n v="78"/>
    <x v="78"/>
    <x v="106"/>
  </r>
  <r>
    <x v="1"/>
    <x v="0"/>
    <n v="64"/>
    <s v="GC2"/>
    <n v="3"/>
    <n v="5"/>
    <x v="3"/>
    <n v="14"/>
    <n v="7"/>
    <n v="9"/>
    <n v="18"/>
    <x v="59"/>
    <x v="70"/>
  </r>
  <r>
    <x v="1"/>
    <x v="0"/>
    <n v="67"/>
    <s v="GC2"/>
    <n v="3"/>
    <n v="6"/>
    <x v="0"/>
    <n v="17"/>
    <n v="7"/>
    <n v="6"/>
    <n v="17"/>
    <x v="79"/>
    <x v="107"/>
  </r>
  <r>
    <x v="1"/>
    <x v="0"/>
    <n v="74"/>
    <s v="GC2"/>
    <n v="2"/>
    <n v="5.5"/>
    <x v="15"/>
    <n v="19.5"/>
    <n v="6"/>
    <n v="6"/>
    <n v="14"/>
    <x v="80"/>
    <x v="3"/>
  </r>
  <r>
    <x v="1"/>
    <x v="0"/>
    <n v="77"/>
    <s v="GC2"/>
    <n v="2"/>
    <n v="6"/>
    <x v="15"/>
    <n v="19"/>
    <n v="7"/>
    <n v="9"/>
    <n v="13"/>
    <x v="71"/>
    <x v="6"/>
  </r>
  <r>
    <x v="1"/>
    <x v="0"/>
    <n v="86"/>
    <s v="RB"/>
    <n v="2"/>
    <n v="10"/>
    <x v="27"/>
    <n v="33"/>
    <n v="21.5"/>
    <n v="28"/>
    <n v="41"/>
    <x v="81"/>
    <x v="108"/>
  </r>
  <r>
    <x v="1"/>
    <x v="0"/>
    <n v="92"/>
    <s v="CO"/>
    <n v="2"/>
    <n v="9"/>
    <x v="10"/>
    <n v="40"/>
    <n v="36"/>
    <n v="36"/>
    <n v="43"/>
    <x v="24"/>
    <x v="41"/>
  </r>
  <r>
    <x v="1"/>
    <x v="0"/>
    <n v="95"/>
    <s v="GC"/>
    <n v="2"/>
    <n v="7"/>
    <x v="30"/>
    <n v="20"/>
    <n v="16"/>
    <n v="19.5"/>
    <n v="22"/>
    <x v="4"/>
    <x v="109"/>
  </r>
  <r>
    <x v="1"/>
    <x v="1"/>
    <n v="2"/>
    <s v="GC2"/>
    <n v="3"/>
    <n v="3"/>
    <x v="1"/>
    <n v="26"/>
    <n v="37.5"/>
    <n v="37"/>
    <n v="47"/>
    <x v="40"/>
    <x v="83"/>
  </r>
  <r>
    <x v="1"/>
    <x v="1"/>
    <n v="3"/>
    <s v="GC2"/>
    <n v="4"/>
    <n v="4"/>
    <x v="0"/>
    <n v="16"/>
    <n v="7"/>
    <n v="4"/>
    <n v="6"/>
    <x v="82"/>
    <x v="110"/>
  </r>
  <r>
    <x v="1"/>
    <x v="1"/>
    <n v="6"/>
    <s v="RB"/>
    <n v="3"/>
    <n v="5"/>
    <x v="33"/>
    <n v="50"/>
    <n v="13"/>
    <n v="15"/>
    <n v="35.5"/>
    <x v="46"/>
    <x v="65"/>
  </r>
  <r>
    <x v="1"/>
    <x v="1"/>
    <n v="7"/>
    <s v="RB"/>
    <n v="2"/>
    <n v="5.5"/>
    <x v="15"/>
    <n v="21"/>
    <n v="12.5"/>
    <n v="18"/>
    <n v="28"/>
    <x v="69"/>
    <x v="94"/>
  </r>
  <r>
    <x v="1"/>
    <x v="1"/>
    <n v="12"/>
    <s v="GC2"/>
    <n v="2"/>
    <n v="4"/>
    <x v="1"/>
    <n v="21.5"/>
    <n v="7"/>
    <n v="10"/>
    <n v="20.5"/>
    <x v="83"/>
    <x v="111"/>
  </r>
  <r>
    <x v="1"/>
    <x v="1"/>
    <n v="13"/>
    <s v="GC2"/>
    <n v="3"/>
    <n v="3.5"/>
    <x v="30"/>
    <n v="33"/>
    <n v="11"/>
    <n v="10"/>
    <n v="22"/>
    <x v="65"/>
    <x v="56"/>
  </r>
  <r>
    <x v="1"/>
    <x v="1"/>
    <n v="14"/>
    <s v="GC2"/>
    <n v="3"/>
    <n v="5"/>
    <x v="30"/>
    <n v="21.5"/>
    <n v="15"/>
    <n v="12"/>
    <n v="13"/>
    <x v="84"/>
    <x v="30"/>
  </r>
  <r>
    <x v="1"/>
    <x v="1"/>
    <n v="15"/>
    <s v="GC2"/>
    <n v="3"/>
    <n v="4"/>
    <x v="9"/>
    <n v="22"/>
    <n v="20"/>
    <n v="18"/>
    <n v="34"/>
    <x v="25"/>
    <x v="82"/>
  </r>
  <r>
    <x v="1"/>
    <x v="1"/>
    <n v="17"/>
    <s v="GC2"/>
    <n v="3"/>
    <n v="4.5"/>
    <x v="4"/>
    <n v="13"/>
    <n v="1"/>
    <n v="16"/>
    <n v="21"/>
    <x v="85"/>
    <x v="111"/>
  </r>
  <r>
    <x v="1"/>
    <x v="1"/>
    <n v="19"/>
    <s v="RB"/>
    <n v="2"/>
    <n v="4"/>
    <x v="9"/>
    <n v="29"/>
    <n v="34.5"/>
    <n v="43"/>
    <n v="57"/>
    <x v="30"/>
    <x v="16"/>
  </r>
  <r>
    <x v="1"/>
    <x v="1"/>
    <n v="20"/>
    <s v="RB"/>
    <n v="2"/>
    <n v="5"/>
    <x v="6"/>
    <n v="37"/>
    <n v="32"/>
    <n v="39"/>
    <n v="57"/>
    <x v="0"/>
    <x v="16"/>
  </r>
  <r>
    <x v="1"/>
    <x v="1"/>
    <n v="22"/>
    <s v="RB"/>
    <n v="2"/>
    <n v="5.5"/>
    <x v="34"/>
    <n v="54"/>
    <n v="65"/>
    <n v="47"/>
    <n v="50"/>
    <x v="86"/>
    <x v="112"/>
  </r>
  <r>
    <x v="1"/>
    <x v="1"/>
    <n v="28"/>
    <s v="GC"/>
    <n v="4"/>
    <n v="9"/>
    <x v="25"/>
    <n v="33"/>
    <n v="32"/>
    <n v="30"/>
    <n v="32"/>
    <x v="16"/>
    <x v="113"/>
  </r>
  <r>
    <x v="1"/>
    <x v="1"/>
    <n v="29"/>
    <s v="GC"/>
    <n v="3"/>
    <n v="9"/>
    <x v="10"/>
    <n v="19.5"/>
    <n v="18"/>
    <n v="18"/>
    <n v="17"/>
    <x v="87"/>
    <x v="114"/>
  </r>
  <r>
    <x v="1"/>
    <x v="1"/>
    <n v="34"/>
    <s v="RB"/>
    <n v="1"/>
    <n v="5"/>
    <x v="22"/>
    <n v="34"/>
    <n v="39"/>
    <n v="50"/>
    <n v="65"/>
    <x v="88"/>
    <x v="19"/>
  </r>
  <r>
    <x v="1"/>
    <x v="1"/>
    <n v="46"/>
    <s v="GC2"/>
    <n v="3"/>
    <n v="3"/>
    <x v="6"/>
    <n v="31"/>
    <n v="28"/>
    <n v="24"/>
    <n v="39"/>
    <x v="24"/>
    <x v="56"/>
  </r>
  <r>
    <x v="1"/>
    <x v="1"/>
    <n v="47"/>
    <s v="RB"/>
    <n v="2"/>
    <n v="5.5"/>
    <x v="33"/>
    <n v="29.5"/>
    <n v="35"/>
    <n v="40"/>
    <n v="59.5"/>
    <x v="88"/>
    <x v="16"/>
  </r>
  <r>
    <x v="1"/>
    <x v="1"/>
    <n v="48"/>
    <s v="GC2"/>
    <n v="3"/>
    <n v="2"/>
    <x v="20"/>
    <n v="13"/>
    <n v="7"/>
    <n v="6"/>
    <n v="15"/>
    <x v="37"/>
    <x v="76"/>
  </r>
  <r>
    <x v="1"/>
    <x v="1"/>
    <n v="49"/>
    <s v="GC2"/>
    <n v="3"/>
    <n v="3.5"/>
    <x v="18"/>
    <n v="59"/>
    <n v="37.5"/>
    <n v="40"/>
    <n v="60"/>
    <x v="30"/>
    <x v="115"/>
  </r>
  <r>
    <x v="1"/>
    <x v="1"/>
    <n v="50"/>
    <s v="RB"/>
    <n v="4"/>
    <n v="6.5"/>
    <x v="35"/>
    <n v="41"/>
    <n v="52"/>
    <n v="56"/>
    <n v="70"/>
    <x v="89"/>
    <x v="77"/>
  </r>
  <r>
    <x v="1"/>
    <x v="1"/>
    <n v="52"/>
    <s v="RB"/>
    <n v="2"/>
    <n v="2.5"/>
    <x v="7"/>
    <n v="32"/>
    <n v="36"/>
    <n v="39"/>
    <n v="49"/>
    <x v="62"/>
    <x v="14"/>
  </r>
  <r>
    <x v="1"/>
    <x v="1"/>
    <n v="53"/>
    <s v="RB"/>
    <n v="2"/>
    <n v="6.5"/>
    <x v="29"/>
    <n v="50.5"/>
    <n v="51"/>
    <n v="51"/>
    <n v="71"/>
    <x v="74"/>
    <x v="84"/>
  </r>
  <r>
    <x v="1"/>
    <x v="1"/>
    <n v="54"/>
    <s v="RB"/>
    <n v="2"/>
    <n v="6"/>
    <x v="19"/>
    <n v="41"/>
    <n v="31"/>
    <n v="32"/>
    <n v="31"/>
    <x v="25"/>
    <x v="64"/>
  </r>
  <r>
    <x v="1"/>
    <x v="1"/>
    <n v="61"/>
    <s v="CO"/>
    <n v="2"/>
    <n v="7.5"/>
    <x v="5"/>
    <n v="27"/>
    <n v="27"/>
    <n v="15"/>
    <n v="23"/>
    <x v="37"/>
    <x v="116"/>
  </r>
  <r>
    <x v="1"/>
    <x v="1"/>
    <n v="74"/>
    <s v="GC2"/>
    <n v="2"/>
    <n v="6"/>
    <x v="36"/>
    <n v="38"/>
    <n v="48"/>
    <n v="22"/>
    <n v="32"/>
    <x v="27"/>
    <x v="21"/>
  </r>
  <r>
    <x v="1"/>
    <x v="1"/>
    <n v="78"/>
    <s v="RF"/>
    <n v="2"/>
    <n v="6"/>
    <x v="0"/>
    <n v="20"/>
    <n v="12.5"/>
    <n v="14"/>
    <n v="15"/>
    <x v="9"/>
    <x v="94"/>
  </r>
  <r>
    <x v="1"/>
    <x v="1"/>
    <n v="80"/>
    <s v="RF"/>
    <n v="2"/>
    <n v="7"/>
    <x v="22"/>
    <n v="50"/>
    <n v="29.5"/>
    <n v="34"/>
    <n v="45"/>
    <x v="56"/>
    <x v="102"/>
  </r>
  <r>
    <x v="1"/>
    <x v="1"/>
    <n v="90"/>
    <s v="GC2"/>
    <n v="2"/>
    <n v="5"/>
    <x v="6"/>
    <n v="26"/>
    <n v="11"/>
    <n v="12"/>
    <n v="11"/>
    <x v="90"/>
    <x v="117"/>
  </r>
  <r>
    <x v="1"/>
    <x v="1"/>
    <n v="91"/>
    <s v="GC2"/>
    <n v="4"/>
    <n v="3.5"/>
    <x v="32"/>
    <n v="40"/>
    <n v="57"/>
    <n v="50"/>
    <n v="89"/>
    <x v="91"/>
    <x v="48"/>
  </r>
  <r>
    <x v="1"/>
    <x v="1"/>
    <n v="98"/>
    <s v="GC2"/>
    <n v="2"/>
    <n v="3.5"/>
    <x v="37"/>
    <n v="5"/>
    <n v="1.5"/>
    <n v="1"/>
    <n v="4"/>
    <x v="92"/>
    <x v="118"/>
  </r>
  <r>
    <x v="1"/>
    <x v="1"/>
    <n v="100"/>
    <s v="GC2"/>
    <n v="2"/>
    <n v="3.5"/>
    <x v="2"/>
    <n v="7"/>
    <n v="5"/>
    <n v="4"/>
    <n v="4"/>
    <x v="92"/>
    <x v="1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7">
  <r>
    <n v="4"/>
    <s v="2x"/>
    <n v="1"/>
    <s v="KCS"/>
    <n v="3"/>
    <n v="5"/>
    <n v="6"/>
    <n v="5"/>
    <n v="4.5"/>
    <m/>
    <m/>
    <m/>
    <m/>
    <m/>
    <m/>
    <n v="-4.5"/>
    <n v="0"/>
    <n v="0"/>
    <n v="0"/>
    <n v="0"/>
    <n v="0"/>
    <n v="1"/>
    <n v="3.5325000000000002"/>
    <m/>
    <m/>
    <m/>
    <m/>
    <m/>
    <m/>
    <m/>
    <m/>
    <m/>
    <m/>
    <m/>
    <m/>
    <m/>
    <m/>
    <m/>
    <m/>
    <m/>
    <m/>
    <n v="1"/>
    <s v="Poor"/>
    <n v="1"/>
    <s v="Poor"/>
    <s v="Poor"/>
    <n v="1"/>
    <s v="Dead"/>
    <n v="0"/>
    <s v="Dead"/>
    <s v="dead"/>
    <n v="0"/>
    <s v="Gone"/>
    <n v="0"/>
    <s v="Gone"/>
    <n v="0"/>
    <s v="Gone"/>
    <n v="0"/>
    <m/>
    <n v="0"/>
    <m/>
    <n v="0"/>
    <n v="10"/>
    <n v="5"/>
    <n v="0"/>
    <n v="0"/>
    <n v="0"/>
    <n v="0"/>
    <m/>
    <m/>
    <m/>
    <n v="5"/>
    <n v="0"/>
    <n v="10"/>
    <n v="0"/>
    <n v="5"/>
    <n v="45"/>
    <s v="ADEFAS"/>
    <m/>
    <x v="0"/>
    <s v="Not clipped"/>
    <n v="5"/>
    <n v="2"/>
    <s v="B"/>
  </r>
  <r>
    <n v="4"/>
    <s v="2x"/>
    <n v="2"/>
    <s v="RCS"/>
    <n v="3"/>
    <n v="7.5"/>
    <n v="8"/>
    <n v="9"/>
    <n v="6.5"/>
    <m/>
    <m/>
    <m/>
    <m/>
    <m/>
    <m/>
    <n v="-6.5"/>
    <n v="0"/>
    <n v="0"/>
    <n v="0"/>
    <n v="0"/>
    <n v="0"/>
    <n v="1"/>
    <n v="5.1025"/>
    <m/>
    <m/>
    <m/>
    <m/>
    <m/>
    <m/>
    <m/>
    <m/>
    <m/>
    <m/>
    <m/>
    <m/>
    <m/>
    <m/>
    <m/>
    <m/>
    <m/>
    <m/>
    <n v="1"/>
    <s v="Poor"/>
    <n v="1"/>
    <s v="Good"/>
    <s v="Poor"/>
    <n v="1"/>
    <s v="Dead"/>
    <n v="0"/>
    <s v="Dead"/>
    <s v="dead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"/>
    <n v="1"/>
    <n v="5"/>
    <n v="0"/>
    <n v="0"/>
    <n v="32"/>
    <s v="ADEFAS LOLMUL"/>
    <m/>
    <x v="0"/>
    <s v="Not clipped"/>
    <n v="7.5"/>
    <n v="5"/>
    <s v="A"/>
  </r>
  <r>
    <n v="4"/>
    <s v="2x"/>
    <n v="3"/>
    <s v="?"/>
    <n v="2"/>
    <n v="8"/>
    <n v="6"/>
    <n v="5"/>
    <n v="3.5"/>
    <m/>
    <m/>
    <m/>
    <m/>
    <m/>
    <m/>
    <n v="-3.5"/>
    <n v="0"/>
    <n v="0"/>
    <n v="0"/>
    <n v="0"/>
    <n v="0"/>
    <n v="1"/>
    <n v="2.7475000000000001"/>
    <m/>
    <m/>
    <m/>
    <m/>
    <m/>
    <m/>
    <m/>
    <m/>
    <m/>
    <m/>
    <m/>
    <m/>
    <m/>
    <m/>
    <m/>
    <m/>
    <m/>
    <m/>
    <n v="1"/>
    <s v="Poor"/>
    <n v="1"/>
    <s v="OK"/>
    <s v="Poor"/>
    <n v="1"/>
    <s v="Dead"/>
    <n v="0"/>
    <s v="Dead"/>
    <s v="dead"/>
    <n v="0"/>
    <s v="Gone"/>
    <n v="0"/>
    <s v="Gone"/>
    <n v="0"/>
    <s v="Gone"/>
    <n v="0"/>
    <m/>
    <n v="0"/>
    <m/>
    <n v="0"/>
    <n v="5"/>
    <n v="5"/>
    <n v="0"/>
    <n v="30"/>
    <n v="0"/>
    <n v="0"/>
    <m/>
    <m/>
    <m/>
    <n v="10"/>
    <n v="0"/>
    <n v="20"/>
    <n v="0"/>
    <n v="5"/>
    <n v="50"/>
    <s v="ADEFAS DEIFAS"/>
    <s v="ore bullier"/>
    <x v="1"/>
    <s v="Not clipped"/>
    <n v="8"/>
    <n v="5"/>
    <s v="B"/>
  </r>
  <r>
    <n v="4"/>
    <s v="2x"/>
    <n v="4"/>
    <s v="RCS"/>
    <n v="2"/>
    <n v="3.5"/>
    <n v="2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"/>
    <n v="0.1"/>
    <n v="5"/>
    <n v="0"/>
    <m/>
    <n v="28"/>
    <s v="HAZSQU HELSCO FASTPI MELIMP"/>
    <m/>
    <x v="0"/>
    <s v="Not clipped"/>
    <n v="3.5"/>
    <n v="0"/>
    <s v="B"/>
  </r>
  <r>
    <n v="4"/>
    <s v="2x"/>
    <n v="5"/>
    <s v="GC"/>
    <n v="1"/>
    <n v="6"/>
    <n v="8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0"/>
    <n v="6"/>
    <n v="40"/>
    <n v="5"/>
    <m/>
    <n v="40"/>
    <s v="CEOTOM MELIMP ERICON BROMAD"/>
    <m/>
    <x v="0"/>
    <s v="Not clipped"/>
    <n v="6"/>
    <n v="5"/>
    <s v="B"/>
  </r>
  <r>
    <n v="4"/>
    <s v="2x"/>
    <n v="6"/>
    <s v="?"/>
    <n v="2"/>
    <n v="7"/>
    <n v="12"/>
    <n v="27.5"/>
    <n v="32.5"/>
    <n v="37"/>
    <n v="54.5"/>
    <n v="56"/>
    <n v="78"/>
    <m/>
    <m/>
    <n v="4.5"/>
    <n v="17.5"/>
    <n v="1.5"/>
    <n v="22"/>
    <n v="-78"/>
    <n v="0"/>
    <n v="7"/>
    <n v="1250.1125000000002"/>
    <n v="11"/>
    <n v="3514.4450000000002"/>
    <n v="16"/>
    <n v="15"/>
    <n v="15.5"/>
    <n v="41113.982499999998"/>
    <n v="19"/>
    <n v="15"/>
    <n v="17"/>
    <n v="50817.760000000002"/>
    <n v="26"/>
    <n v="23"/>
    <n v="24.5"/>
    <n v="147013.23000000001"/>
    <m/>
    <m/>
    <m/>
    <m/>
    <n v="1"/>
    <s v="Good"/>
    <n v="1"/>
    <s v="Good"/>
    <s v="Great"/>
    <n v="1"/>
    <s v="Good"/>
    <n v="1"/>
    <s v="Good"/>
    <s v="good"/>
    <n v="1"/>
    <s v="great"/>
    <n v="1"/>
    <s v="Great"/>
    <n v="1"/>
    <s v="Great"/>
    <n v="1"/>
    <m/>
    <n v="0"/>
    <m/>
    <n v="0"/>
    <n v="25"/>
    <n v="20"/>
    <n v="18"/>
    <n v="35"/>
    <n v="20"/>
    <n v="10"/>
    <m/>
    <m/>
    <m/>
    <n v="10"/>
    <n v="2"/>
    <n v="40"/>
    <n v="5"/>
    <n v="20"/>
    <n v="35"/>
    <s v="CEOTOM MHELSCO ERICON GASTRI"/>
    <m/>
    <x v="0"/>
    <s v="Not clipped"/>
    <n v="7"/>
    <n v="6"/>
    <s v="B"/>
  </r>
  <r>
    <n v="4"/>
    <s v="2x"/>
    <n v="7"/>
    <s v="?"/>
    <n v="1"/>
    <n v="8"/>
    <n v="10"/>
    <n v="12"/>
    <n v="15"/>
    <n v="16"/>
    <n v="28"/>
    <n v="51"/>
    <n v="64"/>
    <m/>
    <m/>
    <n v="1"/>
    <n v="12"/>
    <n v="23"/>
    <n v="13"/>
    <n v="-64"/>
    <n v="0"/>
    <n v="2.5"/>
    <n v="73.59375"/>
    <n v="5"/>
    <n v="314"/>
    <n v="9"/>
    <n v="8"/>
    <n v="8.5"/>
    <n v="6352.22"/>
    <n v="15"/>
    <n v="10"/>
    <n v="12.5"/>
    <n v="25021.875"/>
    <n v="23"/>
    <n v="12"/>
    <n v="17.5"/>
    <n v="61544"/>
    <m/>
    <m/>
    <m/>
    <m/>
    <n v="1"/>
    <s v="Good"/>
    <n v="1"/>
    <s v="OK"/>
    <s v="Good"/>
    <n v="1"/>
    <s v="Good"/>
    <n v="1"/>
    <s v="Good"/>
    <s v="ok"/>
    <n v="1"/>
    <s v="great"/>
    <n v="1"/>
    <s v="Great"/>
    <n v="1"/>
    <s v="Great"/>
    <n v="1"/>
    <m/>
    <n v="0"/>
    <m/>
    <n v="0"/>
    <n v="50"/>
    <n v="50"/>
    <n v="65"/>
    <n v="70"/>
    <n v="85"/>
    <n v="40"/>
    <m/>
    <m/>
    <m/>
    <n v="35"/>
    <n v="3"/>
    <n v="70"/>
    <n v="5"/>
    <n v="50"/>
    <n v="70"/>
    <s v="ADEFAS CORRIG HELSCO SALMEL"/>
    <m/>
    <x v="0"/>
    <s v="Not clipped"/>
    <n v="8"/>
    <n v="8"/>
    <n v="0"/>
  </r>
  <r>
    <n v="4"/>
    <s v="2x"/>
    <n v="8"/>
    <s v="?"/>
    <n v="2"/>
    <n v="8"/>
    <n v="12"/>
    <n v="19"/>
    <n v="21.5"/>
    <n v="25"/>
    <n v="38.5"/>
    <n v="57"/>
    <n v="86"/>
    <m/>
    <m/>
    <n v="3.5"/>
    <n v="13.5"/>
    <n v="18.5"/>
    <n v="29"/>
    <n v="-86"/>
    <n v="0"/>
    <n v="4.5"/>
    <n v="341.76937500000003"/>
    <n v="7"/>
    <n v="961.62500000000011"/>
    <n v="11"/>
    <n v="10"/>
    <n v="10.5"/>
    <n v="13328.122499999999"/>
    <n v="22"/>
    <n v="22"/>
    <n v="22"/>
    <n v="86626.319999999992"/>
    <n v="39"/>
    <n v="23"/>
    <n v="31"/>
    <n v="259508.44"/>
    <m/>
    <m/>
    <m/>
    <m/>
    <n v="1"/>
    <s v="OK"/>
    <n v="1"/>
    <s v="OK"/>
    <s v="Great"/>
    <n v="1"/>
    <s v="Good"/>
    <n v="1"/>
    <s v="Dead"/>
    <s v="good"/>
    <n v="1"/>
    <s v="great"/>
    <n v="1"/>
    <s v="Good"/>
    <n v="1"/>
    <s v="Good"/>
    <n v="1"/>
    <m/>
    <n v="0"/>
    <m/>
    <n v="0"/>
    <n v="0"/>
    <n v="0"/>
    <n v="8"/>
    <n v="5"/>
    <n v="10"/>
    <n v="1"/>
    <m/>
    <m/>
    <m/>
    <n v="5"/>
    <n v="3"/>
    <n v="60"/>
    <n v="3"/>
    <n v="0"/>
    <n v="30"/>
    <s v="HELSCO DEIFAS BRAGEN BROMAD"/>
    <s v="rabbit pellets"/>
    <x v="1"/>
    <s v="Not clipped"/>
    <n v="8"/>
    <n v="5"/>
    <s v="B"/>
  </r>
  <r>
    <n v="4"/>
    <s v="2x"/>
    <n v="9"/>
    <s v="RCS"/>
    <n v="1"/>
    <n v="7"/>
    <n v="11"/>
    <n v="18.5"/>
    <n v="18.5"/>
    <m/>
    <n v="16.5"/>
    <m/>
    <m/>
    <m/>
    <m/>
    <n v="-18.5"/>
    <n v="16.5"/>
    <n v="-16.5"/>
    <n v="0"/>
    <n v="0"/>
    <n v="0"/>
    <n v="5"/>
    <n v="363.0625"/>
    <m/>
    <m/>
    <n v="6"/>
    <n v="6"/>
    <n v="6"/>
    <n v="1865.16"/>
    <m/>
    <m/>
    <m/>
    <m/>
    <m/>
    <m/>
    <m/>
    <m/>
    <m/>
    <m/>
    <m/>
    <m/>
    <n v="1"/>
    <s v="Good"/>
    <n v="1"/>
    <s v="OK"/>
    <s v="Great"/>
    <n v="1"/>
    <s v="Dead"/>
    <n v="0"/>
    <s v="Dead"/>
    <s v="dead"/>
    <n v="0"/>
    <s v="poor"/>
    <n v="1"/>
    <s v="Gone"/>
    <n v="0"/>
    <s v="Removed?"/>
    <n v="0"/>
    <m/>
    <n v="0"/>
    <m/>
    <n v="0"/>
    <n v="45"/>
    <n v="25"/>
    <n v="0"/>
    <n v="65"/>
    <n v="0"/>
    <n v="0"/>
    <m/>
    <m/>
    <m/>
    <n v="10"/>
    <n v="2"/>
    <n v="15"/>
    <n v="15"/>
    <n v="25"/>
    <n v="50"/>
    <s v="CEOTOM CENMEL GASTRI BROMAD"/>
    <s v="2 large branches with over 9 branch lets rodent hole 12cm from plant"/>
    <x v="0"/>
    <s v="Not clipped"/>
    <n v="7"/>
    <n v="5"/>
    <s v="A"/>
  </r>
  <r>
    <n v="4"/>
    <s v="2x"/>
    <n v="10"/>
    <s v="RCS"/>
    <n v="1"/>
    <n v="7.5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Great"/>
    <n v="1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5"/>
    <n v="10"/>
    <n v="30"/>
    <n v="15"/>
    <m/>
    <n v="35"/>
    <s v="CEOTOM HELSCO BROMAD HYPGLA"/>
    <m/>
    <x v="0"/>
    <s v="Not clipped"/>
    <n v="7.5"/>
    <n v="4"/>
    <s v="B"/>
  </r>
  <r>
    <n v="4"/>
    <s v="2x"/>
    <n v="11"/>
    <s v="RCS"/>
    <n v="1"/>
    <n v="6"/>
    <n v="5"/>
    <n v="9.5"/>
    <n v="10.5"/>
    <n v="12"/>
    <n v="18"/>
    <n v="21"/>
    <n v="36"/>
    <n v="16"/>
    <n v="61"/>
    <n v="1.5"/>
    <n v="6"/>
    <n v="3"/>
    <n v="15"/>
    <n v="-20"/>
    <n v="45"/>
    <n v="3"/>
    <n v="74.182500000000005"/>
    <n v="4"/>
    <n v="150.72"/>
    <n v="8"/>
    <n v="6"/>
    <n v="7"/>
    <n v="2769.4800000000005"/>
    <n v="11"/>
    <n v="10"/>
    <n v="10.5"/>
    <n v="7269.8850000000002"/>
    <n v="15"/>
    <n v="12"/>
    <n v="13.5"/>
    <n v="20601.54"/>
    <n v="13"/>
    <n v="16"/>
    <n v="39"/>
    <n v="33"/>
    <n v="1"/>
    <s v="OK"/>
    <n v="1"/>
    <s v="OK"/>
    <s v="Good"/>
    <n v="1"/>
    <s v="OK"/>
    <n v="1"/>
    <s v="Poor"/>
    <s v="ok"/>
    <n v="1"/>
    <s v="ok"/>
    <n v="1"/>
    <s v="Ok"/>
    <n v="1"/>
    <s v="Good"/>
    <n v="1"/>
    <s v="Good"/>
    <n v="1"/>
    <s v="Great"/>
    <n v="1"/>
    <n v="5"/>
    <n v="15"/>
    <n v="5"/>
    <n v="5"/>
    <n v="8"/>
    <n v="2"/>
    <n v="7"/>
    <n v="50"/>
    <m/>
    <n v="8"/>
    <n v="2"/>
    <n v="40"/>
    <n v="10"/>
    <n v="15"/>
    <n v="35"/>
    <s v="ERICON HELSCO VOLMYO"/>
    <m/>
    <x v="0"/>
    <s v="Not clipped"/>
    <n v="6"/>
    <n v="3"/>
    <s v="B"/>
  </r>
  <r>
    <n v="4"/>
    <s v="2x"/>
    <n v="12"/>
    <s v="RCS"/>
    <n v="3"/>
    <n v="5.5"/>
    <n v="8"/>
    <n v="10"/>
    <n v="11.5"/>
    <n v="14"/>
    <n v="17.5"/>
    <n v="24.5"/>
    <n v="38"/>
    <n v="44"/>
    <n v="69"/>
    <n v="2.5"/>
    <n v="3.5"/>
    <n v="7"/>
    <n v="13.5"/>
    <n v="6"/>
    <n v="25"/>
    <n v="3.5"/>
    <n v="110.58687500000001"/>
    <n v="4"/>
    <n v="175.84"/>
    <n v="7"/>
    <n v="6"/>
    <n v="6.5"/>
    <n v="2321.6374999999998"/>
    <n v="9"/>
    <n v="9"/>
    <n v="9"/>
    <n v="6231.33"/>
    <n v="12"/>
    <n v="9"/>
    <n v="10.5"/>
    <n v="13155.03"/>
    <n v="13"/>
    <n v="12"/>
    <n v="21"/>
    <n v="23"/>
    <n v="1"/>
    <s v="OK"/>
    <n v="1"/>
    <s v="OK"/>
    <s v="OK"/>
    <n v="1"/>
    <s v="OK"/>
    <n v="1"/>
    <s v="OK"/>
    <s v="ok"/>
    <n v="1"/>
    <s v="good"/>
    <n v="1"/>
    <s v="Good"/>
    <n v="1"/>
    <s v="Good"/>
    <n v="1"/>
    <s v="Good"/>
    <n v="1"/>
    <s v="Good"/>
    <n v="1"/>
    <n v="50"/>
    <n v="20"/>
    <n v="35"/>
    <n v="50"/>
    <n v="20"/>
    <n v="2"/>
    <n v="10"/>
    <n v="40"/>
    <m/>
    <n v="10"/>
    <n v="2"/>
    <n v="50"/>
    <n v="5"/>
    <n v="20"/>
    <n v="45"/>
    <s v="CEOTOM ERICON GALAPA GASTRI"/>
    <s v="rabbit pellets"/>
    <x v="1"/>
    <s v="Not clipped"/>
    <n v="5.5"/>
    <n v="4"/>
    <s v="B"/>
  </r>
  <r>
    <n v="4"/>
    <s v="2x"/>
    <n v="13"/>
    <s v="RCS"/>
    <n v="3"/>
    <n v="7.5"/>
    <n v="10"/>
    <n v="11"/>
    <n v="10"/>
    <n v="10"/>
    <n v="13"/>
    <n v="15"/>
    <n v="19"/>
    <n v="20"/>
    <n v="39"/>
    <n v="0"/>
    <n v="3"/>
    <n v="2"/>
    <n v="4"/>
    <n v="1"/>
    <n v="19"/>
    <n v="2.5"/>
    <n v="49.0625"/>
    <n v="3"/>
    <n v="70.650000000000006"/>
    <n v="3"/>
    <n v="3"/>
    <n v="3"/>
    <n v="367.38"/>
    <n v="4"/>
    <n v="4"/>
    <n v="4"/>
    <n v="753.6"/>
    <n v="8"/>
    <n v="5"/>
    <n v="6.5"/>
    <n v="2520.6349999999998"/>
    <n v="8"/>
    <n v="7"/>
    <n v="25"/>
    <n v="16"/>
    <n v="1"/>
    <s v="OK"/>
    <n v="1"/>
    <s v="OK"/>
    <s v="OK"/>
    <n v="1"/>
    <s v="Poor"/>
    <n v="1"/>
    <s v="Poor"/>
    <s v="poor"/>
    <n v="1"/>
    <s v="poor"/>
    <n v="1"/>
    <s v="Ok"/>
    <n v="1"/>
    <s v="Good"/>
    <n v="1"/>
    <s v="Okay"/>
    <n v="1"/>
    <s v="Good"/>
    <n v="1"/>
    <n v="10"/>
    <n v="25"/>
    <n v="20"/>
    <n v="35"/>
    <n v="25"/>
    <n v="20"/>
    <n v="40"/>
    <n v="100"/>
    <m/>
    <n v="10"/>
    <n v="0"/>
    <n v="35"/>
    <n v="0"/>
    <n v="25"/>
    <n v="50"/>
    <s v="ADEFAS HAZSQU"/>
    <m/>
    <x v="0"/>
    <s v="Not clipped"/>
    <n v="7.5"/>
    <n v="4"/>
    <s v="B"/>
  </r>
  <r>
    <n v="4"/>
    <s v="2x"/>
    <n v="14"/>
    <s v="RCS"/>
    <n v="2"/>
    <n v="10"/>
    <n v="6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Poor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8"/>
    <n v="2"/>
    <n v="25"/>
    <n v="5"/>
    <m/>
    <n v="35"/>
    <s v="ADEFAS CEOTOM HYPGLA GASTRI"/>
    <m/>
    <x v="0"/>
    <s v="Not clipped"/>
    <n v="10"/>
    <n v="2"/>
    <s v="B"/>
  </r>
  <r>
    <n v="4"/>
    <s v="2x"/>
    <n v="15"/>
    <s v="RCS"/>
    <n v="1"/>
    <n v="9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0"/>
    <n v="2"/>
    <n v="40"/>
    <n v="5"/>
    <m/>
    <n v="0.5"/>
    <s v="SALMEL HELSCO GASTRI DEIFAS"/>
    <m/>
    <x v="0"/>
    <s v="Not clipped"/>
    <n v="9"/>
    <n v="4"/>
    <s v="A"/>
  </r>
  <r>
    <n v="4"/>
    <s v="2x"/>
    <n v="16"/>
    <s v="RCS"/>
    <n v="2"/>
    <n v="5.5"/>
    <n v="6"/>
    <n v="8.5"/>
    <n v="9.5"/>
    <n v="12"/>
    <n v="17.5"/>
    <n v="27"/>
    <n v="28"/>
    <n v="29"/>
    <m/>
    <n v="2.5"/>
    <n v="5.5"/>
    <n v="9.5"/>
    <n v="1"/>
    <n v="1"/>
    <n v="-29"/>
    <n v="2"/>
    <n v="29.830000000000002"/>
    <n v="3"/>
    <n v="84.78"/>
    <n v="6"/>
    <n v="5"/>
    <n v="5.5"/>
    <n v="1662.2375"/>
    <m/>
    <m/>
    <m/>
    <m/>
    <n v="11"/>
    <n v="7"/>
    <n v="9"/>
    <n v="7121.52"/>
    <n v="9"/>
    <n v="5"/>
    <m/>
    <m/>
    <n v="1"/>
    <s v="Poor"/>
    <n v="1"/>
    <s v="OK"/>
    <s v="OK"/>
    <n v="1"/>
    <s v="Poor"/>
    <n v="1"/>
    <s v="Poor"/>
    <s v="poor"/>
    <n v="1"/>
    <s v="poor"/>
    <n v="1"/>
    <s v="Dead"/>
    <n v="0"/>
    <s v="Poor"/>
    <n v="1"/>
    <s v="Poor"/>
    <n v="1"/>
    <s v="Dead"/>
    <n v="0"/>
    <n v="60"/>
    <n v="20"/>
    <n v="15"/>
    <n v="10"/>
    <n v="0"/>
    <n v="1"/>
    <n v="5"/>
    <m/>
    <m/>
    <n v="16"/>
    <n v="0.1"/>
    <n v="35"/>
    <n v="0.1"/>
    <n v="20"/>
    <n v="65"/>
    <s v="CEOTOM HIRINC LOTSCO"/>
    <m/>
    <x v="0"/>
    <s v="Not clipped"/>
    <n v="5.5"/>
    <n v="4"/>
    <s v="B"/>
  </r>
  <r>
    <n v="4"/>
    <s v="2x"/>
    <n v="17"/>
    <s v="RCS"/>
    <n v="2"/>
    <n v="6.5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"/>
    <n v="3"/>
    <n v="4"/>
    <n v="0"/>
    <m/>
    <n v="27"/>
    <s v="CEOTOM HIRINC HELSCO"/>
    <m/>
    <x v="0"/>
    <s v="Not clipped"/>
    <n v="6.5"/>
    <n v="4"/>
    <s v="B"/>
  </r>
  <r>
    <n v="4"/>
    <s v="2x"/>
    <n v="18"/>
    <s v="RCS"/>
    <n v="2"/>
    <n v="6"/>
    <n v="10"/>
    <n v="16"/>
    <n v="17"/>
    <n v="20"/>
    <n v="16"/>
    <n v="15"/>
    <m/>
    <m/>
    <m/>
    <n v="3"/>
    <n v="-4"/>
    <n v="-1"/>
    <n v="-15"/>
    <n v="0"/>
    <n v="0"/>
    <n v="3.5"/>
    <n v="163.47625000000002"/>
    <n v="5"/>
    <n v="392.5"/>
    <n v="5"/>
    <n v="5"/>
    <n v="5"/>
    <n v="1256"/>
    <m/>
    <m/>
    <m/>
    <m/>
    <m/>
    <m/>
    <m/>
    <m/>
    <m/>
    <m/>
    <m/>
    <m/>
    <n v="1"/>
    <s v="Good"/>
    <n v="1"/>
    <s v="OK"/>
    <s v="Good"/>
    <n v="1"/>
    <s v="OK"/>
    <n v="1"/>
    <s v="OK"/>
    <s v="poor"/>
    <n v="1"/>
    <s v="poor"/>
    <n v="1"/>
    <s v="Dead"/>
    <n v="0"/>
    <s v="dead"/>
    <n v="0"/>
    <m/>
    <n v="0"/>
    <m/>
    <n v="0"/>
    <n v="30"/>
    <n v="30"/>
    <n v="25"/>
    <n v="50"/>
    <n v="0"/>
    <n v="0"/>
    <m/>
    <m/>
    <m/>
    <n v="5"/>
    <n v="0.1"/>
    <n v="30"/>
    <n v="0"/>
    <n v="30"/>
    <n v="60"/>
    <s v="CEOTOM"/>
    <m/>
    <x v="0"/>
    <s v="Not clipped"/>
    <n v="6"/>
    <n v="0"/>
    <s v="B"/>
  </r>
  <r>
    <n v="4"/>
    <s v="2x"/>
    <n v="19"/>
    <s v="RCS"/>
    <n v="1"/>
    <n v="6.5"/>
    <n v="12"/>
    <n v="27"/>
    <n v="32"/>
    <n v="35"/>
    <n v="47"/>
    <n v="62"/>
    <n v="75.5"/>
    <n v="80"/>
    <n v="113"/>
    <n v="3"/>
    <n v="12"/>
    <n v="15"/>
    <n v="13.5"/>
    <n v="4.5"/>
    <n v="33"/>
    <n v="6"/>
    <n v="904.32"/>
    <n v="7.5"/>
    <n v="1545.46875"/>
    <n v="11"/>
    <n v="11"/>
    <n v="11"/>
    <n v="17857.18"/>
    <n v="15"/>
    <n v="14"/>
    <n v="14.5"/>
    <n v="40931.47"/>
    <n v="25"/>
    <n v="22"/>
    <n v="23.5"/>
    <n v="130921.9075"/>
    <n v="24"/>
    <n v="22"/>
    <n v="35"/>
    <n v="28"/>
    <n v="1"/>
    <s v="OK"/>
    <n v="1"/>
    <s v="Good"/>
    <s v="Great"/>
    <n v="1"/>
    <s v="Good"/>
    <n v="1"/>
    <s v="OK"/>
    <s v="ok"/>
    <n v="1"/>
    <s v="ok"/>
    <n v="1"/>
    <s v="Great"/>
    <n v="1"/>
    <s v="Great"/>
    <n v="1"/>
    <s v="Good"/>
    <n v="1"/>
    <s v="Good"/>
    <n v="1"/>
    <n v="15"/>
    <n v="10"/>
    <n v="35"/>
    <n v="20"/>
    <n v="30"/>
    <n v="1"/>
    <n v="9"/>
    <n v="10"/>
    <m/>
    <n v="20"/>
    <n v="3"/>
    <n v="35"/>
    <n v="20"/>
    <n v="10"/>
    <n v="45"/>
    <s v="LEOSCO HELSCO BROMAD"/>
    <m/>
    <x v="0"/>
    <s v="Not clipped"/>
    <n v="6.5"/>
    <n v="4"/>
    <s v="B"/>
  </r>
  <r>
    <n v="4"/>
    <s v="2x"/>
    <n v="20"/>
    <s v="GC"/>
    <n v="1"/>
    <n v="10"/>
    <n v="18"/>
    <n v="33.5"/>
    <n v="36.5"/>
    <n v="41"/>
    <n v="51"/>
    <n v="74"/>
    <n v="105"/>
    <n v="95"/>
    <n v="135"/>
    <n v="4.5"/>
    <n v="10"/>
    <n v="23"/>
    <n v="31"/>
    <n v="-10"/>
    <n v="40"/>
    <n v="11"/>
    <n v="3466.9524999999999"/>
    <n v="16"/>
    <n v="8239.36"/>
    <n v="27"/>
    <n v="23"/>
    <n v="25"/>
    <n v="100087.5"/>
    <n v="33"/>
    <n v="32"/>
    <n v="32.5"/>
    <n v="245430.25"/>
    <n v="45"/>
    <n v="35"/>
    <n v="40"/>
    <n v="527520"/>
    <n v="52"/>
    <n v="40"/>
    <n v="67"/>
    <n v="56"/>
    <n v="1"/>
    <s v="Good"/>
    <n v="1"/>
    <s v="Good"/>
    <s v="Great"/>
    <n v="1"/>
    <s v="Good"/>
    <n v="1"/>
    <s v="OK"/>
    <s v="ok"/>
    <n v="1"/>
    <s v="great"/>
    <n v="1"/>
    <s v="Great"/>
    <n v="1"/>
    <s v="Great"/>
    <n v="1"/>
    <s v="Good"/>
    <n v="1"/>
    <s v="Great"/>
    <n v="1"/>
    <n v="15"/>
    <n v="5"/>
    <n v="20"/>
    <n v="30"/>
    <n v="20"/>
    <n v="10"/>
    <n v="30"/>
    <n v="50"/>
    <m/>
    <n v="3"/>
    <n v="3"/>
    <n v="20"/>
    <n v="5"/>
    <n v="5"/>
    <n v="65"/>
    <s v="CEOTOM LEOSCO HIRINC"/>
    <m/>
    <x v="0"/>
    <s v="Not clipped"/>
    <n v="10"/>
    <n v="9"/>
    <s v="A"/>
  </r>
  <r>
    <n v="4"/>
    <s v="2x"/>
    <n v="21"/>
    <s v="GC"/>
    <n v="2"/>
    <n v="5.5"/>
    <n v="10"/>
    <n v="18"/>
    <n v="25"/>
    <n v="29"/>
    <n v="40"/>
    <n v="39"/>
    <m/>
    <m/>
    <m/>
    <n v="4"/>
    <n v="11"/>
    <n v="-1"/>
    <n v="-39"/>
    <n v="0"/>
    <n v="0"/>
    <n v="5"/>
    <n v="490.625"/>
    <n v="8"/>
    <n v="1456.96"/>
    <n v="11"/>
    <n v="6"/>
    <n v="8.5"/>
    <n v="9074.6"/>
    <n v="16"/>
    <n v="11"/>
    <n v="13.5"/>
    <n v="22318.334999999999"/>
    <m/>
    <m/>
    <m/>
    <m/>
    <m/>
    <m/>
    <m/>
    <m/>
    <n v="1"/>
    <s v="Good"/>
    <n v="1"/>
    <s v="OK"/>
    <s v="Great"/>
    <n v="1"/>
    <s v="Good"/>
    <n v="1"/>
    <s v="OK"/>
    <s v="poor"/>
    <n v="1"/>
    <s v="great"/>
    <n v="1"/>
    <s v="Ok"/>
    <n v="1"/>
    <s v="dead"/>
    <n v="0"/>
    <m/>
    <n v="0"/>
    <m/>
    <n v="0"/>
    <n v="15"/>
    <n v="5"/>
    <n v="15"/>
    <n v="40"/>
    <n v="45"/>
    <n v="0"/>
    <m/>
    <m/>
    <m/>
    <n v="19"/>
    <n v="0.1"/>
    <n v="35"/>
    <n v="3"/>
    <n v="5"/>
    <n v="110"/>
    <s v="CEOTOM HELSCO HIRINC"/>
    <m/>
    <x v="0"/>
    <s v="Not clipped"/>
    <n v="5.5"/>
    <n v="3"/>
    <s v="B"/>
  </r>
  <r>
    <n v="4"/>
    <s v="2x"/>
    <n v="22"/>
    <s v="?"/>
    <n v="2"/>
    <n v="7.5"/>
    <n v="14"/>
    <n v="24"/>
    <n v="25"/>
    <n v="20"/>
    <n v="23"/>
    <n v="22"/>
    <n v="22"/>
    <m/>
    <m/>
    <n v="-5"/>
    <n v="3"/>
    <n v="-1"/>
    <n v="0"/>
    <n v="-22"/>
    <n v="0"/>
    <n v="4"/>
    <n v="314"/>
    <n v="6"/>
    <n v="565.20000000000005"/>
    <n v="5"/>
    <n v="5"/>
    <n v="5"/>
    <n v="1805.5"/>
    <m/>
    <m/>
    <m/>
    <m/>
    <m/>
    <m/>
    <m/>
    <m/>
    <m/>
    <m/>
    <m/>
    <m/>
    <n v="1"/>
    <s v="OK"/>
    <n v="1"/>
    <s v="OK"/>
    <s v="Good"/>
    <n v="1"/>
    <s v="OK"/>
    <n v="1"/>
    <s v="OK"/>
    <s v="poor"/>
    <n v="1"/>
    <s v="poor"/>
    <n v="1"/>
    <s v="Dead"/>
    <n v="0"/>
    <s v="dead"/>
    <n v="0"/>
    <m/>
    <n v="0"/>
    <m/>
    <n v="0"/>
    <n v="25"/>
    <n v="10"/>
    <n v="25"/>
    <n v="70"/>
    <n v="0"/>
    <n v="0"/>
    <m/>
    <m/>
    <m/>
    <n v="7"/>
    <n v="0"/>
    <n v="20"/>
    <n v="0"/>
    <n v="10"/>
    <n v="40"/>
    <s v="LEOSCO HELSCO CEOTOM"/>
    <m/>
    <x v="0"/>
    <s v="Not clipped"/>
    <n v="7.5"/>
    <n v="3"/>
    <s v="B"/>
  </r>
  <r>
    <n v="4"/>
    <s v="2x"/>
    <n v="23"/>
    <s v="GC"/>
    <n v="2"/>
    <n v="1.5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"/>
    <n v="4"/>
    <n v="10"/>
    <n v="80"/>
    <m/>
    <n v="30"/>
    <s v="CEOTOM HELSCO GASTRI BROMAD"/>
    <m/>
    <x v="0"/>
    <s v="Not clipped"/>
    <n v="1.5"/>
    <n v="0"/>
    <s v="B"/>
  </r>
  <r>
    <n v="4"/>
    <s v="2x"/>
    <n v="24"/>
    <s v="GC"/>
    <n v="2"/>
    <n v="8"/>
    <n v="12"/>
    <n v="15.5"/>
    <n v="16.5"/>
    <n v="18"/>
    <n v="22.5"/>
    <n v="30"/>
    <n v="52"/>
    <n v="53"/>
    <n v="93"/>
    <n v="1.5"/>
    <n v="4.5"/>
    <n v="7.5"/>
    <n v="22"/>
    <n v="1"/>
    <n v="40"/>
    <n v="3"/>
    <n v="116.57250000000001"/>
    <n v="5"/>
    <n v="353.25"/>
    <n v="7"/>
    <n v="6"/>
    <n v="6.5"/>
    <n v="2984.9624999999996"/>
    <n v="10"/>
    <n v="9"/>
    <n v="9.5"/>
    <n v="8501.5499999999993"/>
    <n v="17"/>
    <n v="12"/>
    <n v="14.5"/>
    <n v="34329.620000000003"/>
    <n v="18"/>
    <n v="15"/>
    <n v="37"/>
    <n v="34"/>
    <n v="1"/>
    <s v="OK"/>
    <n v="1"/>
    <s v="Good"/>
    <s v="Good"/>
    <n v="1"/>
    <s v="Poor"/>
    <n v="1"/>
    <s v="Poor"/>
    <s v="poor"/>
    <n v="1"/>
    <s v="good"/>
    <n v="1"/>
    <s v="Good"/>
    <n v="1"/>
    <s v="Great"/>
    <n v="1"/>
    <s v="Okay"/>
    <n v="1"/>
    <s v="Good"/>
    <n v="1"/>
    <n v="5"/>
    <n v="5"/>
    <n v="0"/>
    <n v="0"/>
    <n v="0"/>
    <n v="0"/>
    <n v="0"/>
    <n v="2"/>
    <m/>
    <n v="12"/>
    <n v="6"/>
    <n v="15"/>
    <n v="65"/>
    <n v="5"/>
    <n v="30"/>
    <s v="HELSCO GASTRI BROMAD LEPCOR"/>
    <m/>
    <x v="0"/>
    <s v="Not clipped"/>
    <n v="8"/>
    <n v="6"/>
    <s v="A"/>
  </r>
  <r>
    <n v="4"/>
    <s v="2x"/>
    <n v="25"/>
    <s v="GC"/>
    <n v="2"/>
    <n v="7"/>
    <n v="10.5"/>
    <n v="27.5"/>
    <n v="36.5"/>
    <n v="51"/>
    <n v="74"/>
    <n v="96"/>
    <n v="135"/>
    <n v="144"/>
    <n v="144"/>
    <n v="14.5"/>
    <n v="23"/>
    <n v="22"/>
    <n v="39"/>
    <n v="9"/>
    <n v="0"/>
    <n v="6"/>
    <n v="1031.49"/>
    <n v="13"/>
    <n v="6765.915"/>
    <n v="23"/>
    <n v="19"/>
    <n v="21"/>
    <n v="102470.76"/>
    <n v="39"/>
    <n v="36"/>
    <n v="37.5"/>
    <n v="423900"/>
    <n v="65"/>
    <n v="50"/>
    <n v="57.5"/>
    <n v="1401519.375"/>
    <n v="74"/>
    <n v="72"/>
    <n v="70"/>
    <n v="62"/>
    <n v="1"/>
    <s v="Poor"/>
    <n v="1"/>
    <s v="OK"/>
    <s v="Great"/>
    <n v="1"/>
    <s v="Good"/>
    <n v="1"/>
    <s v="Good"/>
    <s v="ok"/>
    <n v="1"/>
    <s v="great"/>
    <n v="1"/>
    <s v="Great"/>
    <n v="1"/>
    <s v="Great"/>
    <n v="1"/>
    <s v="Okay"/>
    <n v="1"/>
    <s v="Dead"/>
    <n v="0"/>
    <n v="30"/>
    <n v="2"/>
    <n v="8"/>
    <n v="30"/>
    <n v="25"/>
    <n v="30"/>
    <n v="25"/>
    <n v="60"/>
    <m/>
    <n v="1"/>
    <n v="3"/>
    <n v="30"/>
    <n v="60"/>
    <n v="2"/>
    <n v="25"/>
    <s v="HELSCO HELGRA GASTRI"/>
    <m/>
    <x v="0"/>
    <s v="Not clipped"/>
    <n v="7"/>
    <n v="3"/>
    <s v="B"/>
  </r>
  <r>
    <n v="4"/>
    <s v="2x"/>
    <n v="26"/>
    <s v="GC"/>
    <n v="2"/>
    <n v="9"/>
    <n v="12.5"/>
    <n v="27.5"/>
    <n v="32"/>
    <n v="44"/>
    <n v="57"/>
    <n v="84"/>
    <n v="120"/>
    <n v="123"/>
    <n v="169"/>
    <n v="12"/>
    <n v="13"/>
    <n v="27"/>
    <n v="36"/>
    <n v="3"/>
    <n v="46"/>
    <n v="5"/>
    <n v="628"/>
    <n v="13"/>
    <n v="5837.2599999999993"/>
    <n v="21"/>
    <n v="17"/>
    <n v="19"/>
    <n v="64611.78"/>
    <n v="30"/>
    <n v="24"/>
    <n v="27"/>
    <n v="192281.04"/>
    <n v="44"/>
    <n v="35"/>
    <n v="39.5"/>
    <n v="587902.20000000007"/>
    <n v="41"/>
    <n v="40"/>
    <n v="66"/>
    <n v="60"/>
    <n v="1"/>
    <s v="OK"/>
    <n v="1"/>
    <s v="OK"/>
    <s v="Great"/>
    <n v="1"/>
    <s v="Good"/>
    <n v="1"/>
    <s v="OK"/>
    <s v="ok"/>
    <n v="1"/>
    <s v="great"/>
    <n v="1"/>
    <s v="Great"/>
    <n v="1"/>
    <s v="Great"/>
    <n v="1"/>
    <s v="Good"/>
    <n v="1"/>
    <s v="Great"/>
    <n v="1"/>
    <n v="60"/>
    <n v="50"/>
    <n v="0"/>
    <n v="0"/>
    <n v="5"/>
    <n v="10"/>
    <n v="8"/>
    <n v="30"/>
    <m/>
    <n v="40"/>
    <n v="5"/>
    <n v="50"/>
    <n v="30"/>
    <n v="50"/>
    <n v="27"/>
    <s v="HELSCO GASTRI BROMAD LEPCOR"/>
    <m/>
    <x v="0"/>
    <s v="Not clipped"/>
    <n v="9"/>
    <n v="5"/>
    <s v="B"/>
  </r>
  <r>
    <n v="4"/>
    <s v="2x"/>
    <n v="27"/>
    <s v="GC"/>
    <n v="2"/>
    <n v="3.5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"/>
    <n v="3"/>
    <n v="5"/>
    <n v="90"/>
    <m/>
    <n v="20"/>
    <s v="HELSCO GASTRI VOLMYO BROMAD"/>
    <m/>
    <x v="0"/>
    <s v="Not clipped"/>
    <n v="3.5"/>
    <n v="0"/>
    <s v="B"/>
  </r>
  <r>
    <n v="4"/>
    <s v="2x"/>
    <n v="28"/>
    <s v="GC"/>
    <n v="1"/>
    <n v="9"/>
    <n v="14"/>
    <n v="26"/>
    <n v="26.5"/>
    <m/>
    <n v="23.5"/>
    <m/>
    <m/>
    <m/>
    <m/>
    <n v="-26.5"/>
    <n v="23.5"/>
    <n v="-23.5"/>
    <n v="0"/>
    <n v="0"/>
    <n v="0"/>
    <n v="4"/>
    <n v="332.84000000000003"/>
    <m/>
    <m/>
    <n v="6"/>
    <n v="4"/>
    <n v="5"/>
    <n v="1844.75"/>
    <m/>
    <m/>
    <m/>
    <m/>
    <m/>
    <m/>
    <m/>
    <m/>
    <m/>
    <m/>
    <m/>
    <m/>
    <n v="1"/>
    <s v="Good"/>
    <n v="1"/>
    <s v="Great"/>
    <s v="Great"/>
    <n v="1"/>
    <s v="Dead"/>
    <n v="0"/>
    <s v="Dead"/>
    <s v="dead"/>
    <n v="0"/>
    <s v="poor"/>
    <n v="1"/>
    <s v="Gone"/>
    <n v="0"/>
    <s v="Removed?"/>
    <n v="0"/>
    <m/>
    <n v="0"/>
    <m/>
    <n v="0"/>
    <n v="8"/>
    <n v="5"/>
    <n v="0"/>
    <n v="25"/>
    <n v="0"/>
    <n v="0"/>
    <m/>
    <m/>
    <m/>
    <n v="2"/>
    <n v="10"/>
    <n v="5"/>
    <n v="10"/>
    <n v="5"/>
    <n v="30"/>
    <s v="COTOM HELSCO BROMAD VOLMYO"/>
    <m/>
    <x v="0"/>
    <s v="Not clipped"/>
    <n v="9"/>
    <n v="7"/>
    <s v="A"/>
  </r>
  <r>
    <n v="4"/>
    <s v="2x"/>
    <n v="29"/>
    <s v="GC"/>
    <n v="2"/>
    <n v="7.5"/>
    <n v="13"/>
    <n v="22.5"/>
    <n v="28.5"/>
    <n v="36"/>
    <n v="54.5"/>
    <n v="66"/>
    <n v="85"/>
    <n v="75"/>
    <n v="83"/>
    <n v="7.5"/>
    <n v="18.5"/>
    <n v="11.5"/>
    <n v="19"/>
    <n v="-10"/>
    <n v="8"/>
    <n v="7"/>
    <n v="1096.2525000000001"/>
    <n v="11"/>
    <n v="3419.46"/>
    <n v="13"/>
    <n v="10"/>
    <n v="11.5"/>
    <n v="22631.942500000001"/>
    <n v="16"/>
    <n v="16"/>
    <n v="16"/>
    <n v="53053.440000000002"/>
    <n v="25"/>
    <n v="25"/>
    <n v="25"/>
    <n v="166812.5"/>
    <n v="30"/>
    <n v="15"/>
    <n v="31"/>
    <n v="18"/>
    <n v="1"/>
    <s v="Great"/>
    <n v="1"/>
    <s v="Good"/>
    <s v="Great"/>
    <n v="1"/>
    <s v="Great"/>
    <n v="1"/>
    <s v="Great"/>
    <s v="great"/>
    <n v="1"/>
    <s v="great"/>
    <n v="1"/>
    <s v="Great"/>
    <n v="1"/>
    <s v="Good"/>
    <n v="1"/>
    <s v="Good"/>
    <n v="1"/>
    <s v="Good"/>
    <n v="1"/>
    <n v="10"/>
    <n v="3"/>
    <n v="30"/>
    <n v="30"/>
    <n v="35"/>
    <n v="25"/>
    <n v="1"/>
    <n v="0"/>
    <m/>
    <n v="5"/>
    <n v="5"/>
    <n v="10"/>
    <n v="15"/>
    <n v="3"/>
    <n v="40"/>
    <s v="CEOTOM SQLMEL BROMAD"/>
    <s v="one large branch with 6 side branch; gopher + rabbit pellets"/>
    <x v="0"/>
    <s v="Not clipped"/>
    <n v="7.5"/>
    <n v="8"/>
    <s v="B"/>
  </r>
  <r>
    <n v="4"/>
    <s v="2x"/>
    <n v="30"/>
    <s v="GC"/>
    <n v="2"/>
    <n v="8.5"/>
    <n v="13"/>
    <n v="29"/>
    <n v="34.5"/>
    <n v="44"/>
    <n v="66"/>
    <n v="82"/>
    <n v="105"/>
    <n v="104"/>
    <n v="130"/>
    <n v="9.5"/>
    <n v="22"/>
    <n v="16"/>
    <n v="23"/>
    <n v="-1"/>
    <n v="26"/>
    <n v="7"/>
    <n v="1327.0425"/>
    <n v="13"/>
    <n v="5837.2599999999993"/>
    <n v="18"/>
    <n v="16"/>
    <n v="17"/>
    <n v="59892.36"/>
    <n v="25"/>
    <n v="25"/>
    <n v="25"/>
    <n v="160925"/>
    <n v="38"/>
    <n v="30"/>
    <n v="34"/>
    <n v="381133.2"/>
    <n v="45"/>
    <n v="43"/>
    <n v="81"/>
    <n v="61"/>
    <n v="1"/>
    <s v="OK"/>
    <n v="1"/>
    <s v="OK"/>
    <s v="Great"/>
    <n v="1"/>
    <s v="Great"/>
    <n v="1"/>
    <s v="Great"/>
    <s v="great"/>
    <n v="1"/>
    <s v="great"/>
    <n v="1"/>
    <s v="Great"/>
    <n v="1"/>
    <s v="Great"/>
    <n v="1"/>
    <s v="Good"/>
    <n v="1"/>
    <s v="Great"/>
    <n v="1"/>
    <n v="10"/>
    <n v="5"/>
    <n v="35"/>
    <n v="20"/>
    <n v="45"/>
    <n v="12"/>
    <n v="3"/>
    <n v="40"/>
    <m/>
    <n v="2"/>
    <n v="8"/>
    <n v="8"/>
    <n v="15"/>
    <n v="5"/>
    <n v="28"/>
    <s v="HELSCO SENNEL GASTRI HYPGLA"/>
    <m/>
    <x v="0"/>
    <s v="Not clipped"/>
    <n v="8.5"/>
    <n v="8"/>
    <s v="B"/>
  </r>
  <r>
    <n v="4"/>
    <s v="2x"/>
    <n v="31"/>
    <s v="GC"/>
    <n v="1"/>
    <n v="7"/>
    <n v="17"/>
    <n v="42"/>
    <n v="45.5"/>
    <n v="52"/>
    <n v="65.5"/>
    <n v="71"/>
    <n v="90"/>
    <m/>
    <m/>
    <n v="6.5"/>
    <n v="13.5"/>
    <n v="5.5"/>
    <n v="19"/>
    <n v="-90"/>
    <n v="0"/>
    <n v="10"/>
    <n v="3571.75"/>
    <n v="15"/>
    <n v="9184.5"/>
    <n v="16"/>
    <n v="14"/>
    <n v="15"/>
    <n v="46275.75"/>
    <n v="28"/>
    <n v="21"/>
    <n v="24.5"/>
    <n v="133819.73500000002"/>
    <n v="49"/>
    <n v="36"/>
    <n v="42.5"/>
    <n v="510446.25"/>
    <m/>
    <m/>
    <m/>
    <m/>
    <n v="1"/>
    <s v="Good"/>
    <n v="1"/>
    <s v="Good"/>
    <s v="Great"/>
    <n v="1"/>
    <s v="Good"/>
    <n v="1"/>
    <s v="OK"/>
    <s v="ok"/>
    <n v="1"/>
    <s v="ok"/>
    <n v="1"/>
    <s v="Good"/>
    <n v="1"/>
    <s v="Good"/>
    <n v="1"/>
    <m/>
    <n v="0"/>
    <m/>
    <n v="0"/>
    <n v="5"/>
    <n v="5"/>
    <n v="0"/>
    <n v="2"/>
    <n v="3"/>
    <n v="5"/>
    <m/>
    <m/>
    <m/>
    <n v="1"/>
    <n v="2"/>
    <n v="5"/>
    <n v="10"/>
    <n v="5"/>
    <n v="28"/>
    <s v="ADEFAS MELIP GASTRI HYPGLA"/>
    <m/>
    <x v="0"/>
    <s v="Not clipped"/>
    <n v="7"/>
    <n v="4"/>
    <s v="B"/>
  </r>
  <r>
    <n v="4"/>
    <s v="2x"/>
    <n v="32"/>
    <s v="RCS"/>
    <n v="1"/>
    <n v="5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"/>
    <n v="10"/>
    <n v="15"/>
    <n v="20"/>
    <m/>
    <n v="33"/>
    <s v="CEOTOM CEMMELL HELSCO BROMAD"/>
    <m/>
    <x v="0"/>
    <s v="Not clipped"/>
    <n v="5"/>
    <n v="1"/>
    <s v="B"/>
  </r>
  <r>
    <n v="4"/>
    <s v="2x"/>
    <n v="33"/>
    <s v="RCS"/>
    <n v="1"/>
    <n v="6.5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0.1"/>
    <n v="0.1"/>
    <n v="0.05"/>
    <n v="0.05"/>
    <m/>
    <n v="75"/>
    <s v="ADEFAS DEIFAS HYPGLA VOLMYO"/>
    <m/>
    <x v="0"/>
    <s v="Not clipped"/>
    <n v="6.5"/>
    <n v="4"/>
    <s v="B"/>
  </r>
  <r>
    <n v="4"/>
    <s v="2x"/>
    <n v="34"/>
    <s v="RCS"/>
    <n v="2"/>
    <n v="10"/>
    <n v="12"/>
    <n v="17"/>
    <n v="18.5"/>
    <n v="19"/>
    <n v="29"/>
    <n v="35"/>
    <n v="62"/>
    <n v="67"/>
    <n v="83"/>
    <n v="0.5"/>
    <n v="10"/>
    <n v="6"/>
    <n v="27"/>
    <n v="5"/>
    <n v="16"/>
    <n v="5"/>
    <n v="363.0625"/>
    <n v="8.5"/>
    <n v="1077.6087500000001"/>
    <n v="9"/>
    <n v="9"/>
    <n v="9"/>
    <n v="7375.86"/>
    <n v="12"/>
    <n v="9"/>
    <n v="10.5"/>
    <n v="12116.475"/>
    <n v="15"/>
    <n v="10"/>
    <n v="12.5"/>
    <n v="30418.75"/>
    <n v="26"/>
    <n v="22"/>
    <n v="36"/>
    <n v="35"/>
    <n v="1"/>
    <s v="OK"/>
    <n v="1"/>
    <s v="Good"/>
    <s v="Good"/>
    <n v="1"/>
    <s v="Good"/>
    <n v="1"/>
    <s v="Good"/>
    <s v="good"/>
    <n v="1"/>
    <s v="good"/>
    <n v="1"/>
    <s v="Great"/>
    <n v="1"/>
    <s v="Good"/>
    <n v="1"/>
    <s v="Good"/>
    <n v="1"/>
    <s v="Good"/>
    <n v="1"/>
    <n v="0"/>
    <n v="0"/>
    <n v="0"/>
    <n v="0"/>
    <n v="2"/>
    <n v="10"/>
    <n v="4"/>
    <n v="35"/>
    <m/>
    <n v="0"/>
    <n v="1"/>
    <n v="0"/>
    <n v="5"/>
    <n v="0"/>
    <n v="22"/>
    <s v="HYPGLA VOLMYO"/>
    <m/>
    <x v="0"/>
    <s v="Not clipped"/>
    <n v="10"/>
    <n v="6"/>
    <s v="B"/>
  </r>
  <r>
    <n v="4"/>
    <s v="2x"/>
    <n v="35"/>
    <s v="GC"/>
    <n v="2"/>
    <n v="4.5"/>
    <n v="7.5"/>
    <n v="28"/>
    <n v="38"/>
    <n v="45"/>
    <n v="58"/>
    <n v="67.5"/>
    <n v="96"/>
    <n v="92"/>
    <n v="135.5"/>
    <n v="7"/>
    <n v="13"/>
    <n v="9.5"/>
    <n v="28.5"/>
    <n v="-4"/>
    <n v="43.5"/>
    <n v="10"/>
    <n v="2983"/>
    <n v="14"/>
    <n v="6923.7000000000007"/>
    <n v="26"/>
    <n v="19"/>
    <n v="22.5"/>
    <n v="92198.25"/>
    <n v="30"/>
    <n v="31"/>
    <n v="30.5"/>
    <n v="197166.48750000002"/>
    <n v="50"/>
    <n v="38"/>
    <n v="44"/>
    <n v="583587.83999999997"/>
    <n v="50"/>
    <n v="38"/>
    <n v="78"/>
    <n v="73"/>
    <n v="1"/>
    <s v="Good"/>
    <n v="1"/>
    <s v="Good"/>
    <s v="Great"/>
    <n v="1"/>
    <s v="Good"/>
    <n v="1"/>
    <s v="OK"/>
    <s v="ok"/>
    <n v="1"/>
    <s v="good"/>
    <n v="1"/>
    <s v="Great"/>
    <n v="1"/>
    <s v="Good"/>
    <n v="1"/>
    <s v="Good"/>
    <n v="1"/>
    <s v="Good"/>
    <n v="1"/>
    <n v="0"/>
    <n v="0"/>
    <n v="5"/>
    <n v="5"/>
    <n v="10"/>
    <n v="15"/>
    <n v="0"/>
    <n v="40"/>
    <m/>
    <n v="0"/>
    <n v="1"/>
    <n v="0"/>
    <n v="25"/>
    <n v="0"/>
    <n v="28"/>
    <s v="BROMAD GASTRI"/>
    <s v="one large branch with 7 side branches"/>
    <x v="0"/>
    <s v="Not clipped"/>
    <n v="4.5"/>
    <n v="2"/>
    <s v="A"/>
  </r>
  <r>
    <n v="4"/>
    <s v="2x"/>
    <n v="36"/>
    <s v="RCS"/>
    <n v="2"/>
    <n v="4"/>
    <n v="0"/>
    <n v="7"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0"/>
    <n v="10"/>
    <n v="5"/>
    <n v="80"/>
    <m/>
    <n v="20"/>
    <s v="BROMAD VOLMYO GASTRI LOTSCO"/>
    <s v="rodent hole"/>
    <x v="1"/>
    <s v="Not clipped"/>
    <n v="4"/>
    <n v="0"/>
    <s v="A"/>
  </r>
  <r>
    <n v="4"/>
    <s v="2x"/>
    <n v="37"/>
    <s v="RCS"/>
    <n v="2"/>
    <n v="9"/>
    <n v="18"/>
    <n v="57"/>
    <n v="77"/>
    <n v="99"/>
    <n v="119.5"/>
    <n v="147"/>
    <n v="189"/>
    <n v="196"/>
    <n v="240"/>
    <n v="22"/>
    <n v="20.5"/>
    <n v="27.5"/>
    <n v="42"/>
    <n v="7"/>
    <n v="44"/>
    <n v="20"/>
    <n v="24178"/>
    <n v="22"/>
    <n v="37614.06"/>
    <n v="34"/>
    <n v="33"/>
    <n v="33.5"/>
    <n v="421101.86750000005"/>
    <n v="50"/>
    <n v="45"/>
    <n v="47.5"/>
    <n v="1041439.875"/>
    <n v="68"/>
    <n v="64"/>
    <n v="66"/>
    <n v="2585111.7600000002"/>
    <n v="85"/>
    <n v="80"/>
    <n v="100"/>
    <n v="95"/>
    <n v="1"/>
    <s v="Great"/>
    <n v="1"/>
    <s v="Great"/>
    <s v="Great"/>
    <n v="1"/>
    <s v="Great"/>
    <n v="1"/>
    <s v="Great"/>
    <s v="great"/>
    <n v="1"/>
    <s v="great"/>
    <n v="1"/>
    <s v="Great"/>
    <n v="1"/>
    <s v="Great"/>
    <n v="1"/>
    <s v="Great"/>
    <n v="1"/>
    <s v="Good"/>
    <n v="1"/>
    <n v="30"/>
    <n v="30"/>
    <n v="20"/>
    <n v="50"/>
    <n v="30"/>
    <n v="25"/>
    <n v="30"/>
    <n v="100"/>
    <m/>
    <n v="5"/>
    <n v="3"/>
    <n v="12"/>
    <n v="5"/>
    <n v="30"/>
    <n v="28"/>
    <s v="BRAGEN CEOTOM HELGRA BROMAD"/>
    <s v="several branches with side branches"/>
    <x v="0"/>
    <s v="Not clipped"/>
    <n v="9"/>
    <n v="5"/>
    <s v="B"/>
  </r>
  <r>
    <n v="4"/>
    <s v="2x"/>
    <n v="38"/>
    <s v="RCS"/>
    <n v="1"/>
    <n v="9"/>
    <n v="14"/>
    <n v="38.5"/>
    <n v="54"/>
    <n v="74"/>
    <n v="74"/>
    <n v="98"/>
    <n v="160"/>
    <n v="160"/>
    <n v="100"/>
    <n v="20"/>
    <n v="0"/>
    <n v="24"/>
    <n v="62"/>
    <n v="0"/>
    <n v="-60"/>
    <n v="8"/>
    <n v="2712.96"/>
    <n v="19"/>
    <n v="20970.489999999998"/>
    <n v="28"/>
    <n v="24"/>
    <n v="26"/>
    <n v="157075.35999999999"/>
    <n v="37"/>
    <n v="35"/>
    <n v="36"/>
    <n v="398805.12"/>
    <n v="50"/>
    <n v="38"/>
    <n v="44"/>
    <n v="972646.40000000002"/>
    <n v="62"/>
    <n v="22"/>
    <n v="30"/>
    <n v="20"/>
    <n v="1"/>
    <s v="Good"/>
    <n v="1"/>
    <s v="Good"/>
    <s v="Great"/>
    <n v="1"/>
    <s v="Good"/>
    <n v="1"/>
    <s v="OK"/>
    <s v="good"/>
    <n v="1"/>
    <s v="good"/>
    <n v="1"/>
    <s v="Great"/>
    <n v="1"/>
    <s v="Great"/>
    <n v="1"/>
    <s v="Okay"/>
    <n v="1"/>
    <s v="Dead"/>
    <n v="0"/>
    <n v="1"/>
    <n v="2"/>
    <n v="7"/>
    <n v="10"/>
    <n v="8"/>
    <n v="10"/>
    <n v="4"/>
    <n v="50"/>
    <m/>
    <n v="0.1"/>
    <n v="1"/>
    <n v="0"/>
    <n v="8"/>
    <n v="2"/>
    <n v="20"/>
    <s v="GASTRI BROMAD BRAGEN"/>
    <s v="gopher mound"/>
    <x v="1"/>
    <s v="Not clipped"/>
    <n v="9"/>
    <n v="2"/>
    <s v="A"/>
  </r>
  <r>
    <n v="4"/>
    <s v="2x"/>
    <n v="39"/>
    <s v="RCS"/>
    <n v="3"/>
    <n v="5.5"/>
    <n v="6"/>
    <n v="7"/>
    <n v="5.5"/>
    <m/>
    <m/>
    <m/>
    <m/>
    <m/>
    <m/>
    <n v="-5.5"/>
    <n v="0"/>
    <n v="0"/>
    <n v="0"/>
    <n v="0"/>
    <n v="0"/>
    <n v="1"/>
    <n v="4.3174999999999999"/>
    <m/>
    <m/>
    <m/>
    <m/>
    <m/>
    <m/>
    <m/>
    <m/>
    <m/>
    <m/>
    <m/>
    <m/>
    <m/>
    <m/>
    <m/>
    <m/>
    <m/>
    <m/>
    <n v="1"/>
    <s v="OK"/>
    <n v="1"/>
    <s v="OK"/>
    <s v="Good"/>
    <n v="1"/>
    <s v="Dead"/>
    <n v="0"/>
    <s v="Dead"/>
    <s v="dead"/>
    <n v="0"/>
    <s v="Gone"/>
    <n v="0"/>
    <s v="Gone"/>
    <n v="0"/>
    <s v="Gone"/>
    <n v="0"/>
    <m/>
    <n v="0"/>
    <m/>
    <n v="0"/>
    <n v="2"/>
    <n v="0"/>
    <n v="0"/>
    <n v="5"/>
    <n v="0"/>
    <n v="0"/>
    <m/>
    <m/>
    <m/>
    <n v="1"/>
    <n v="0.1"/>
    <n v="0.1"/>
    <n v="0.1"/>
    <n v="0"/>
    <n v="22"/>
    <s v="HELSCO BROGEN HYPGLA"/>
    <m/>
    <x v="0"/>
    <s v="Not clipped"/>
    <n v="5.5"/>
    <n v="1"/>
    <s v="B"/>
  </r>
  <r>
    <n v="4"/>
    <s v="2x"/>
    <n v="40"/>
    <s v="RCS"/>
    <n v="2"/>
    <n v="9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5"/>
    <n v="1"/>
    <n v="25"/>
    <n v="5"/>
    <m/>
    <n v="50"/>
    <s v="LYPOM SNACAL HELSCO BROMAD"/>
    <s v="cage missing"/>
    <x v="1"/>
    <s v="Not clipped"/>
    <n v="9"/>
    <n v="2"/>
    <s v="A"/>
  </r>
  <r>
    <n v="4"/>
    <s v="2x"/>
    <n v="41"/>
    <s v="GC"/>
    <n v="3"/>
    <n v="10"/>
    <n v="12"/>
    <n v="24"/>
    <n v="32"/>
    <n v="38"/>
    <n v="55"/>
    <n v="68"/>
    <n v="95"/>
    <n v="98"/>
    <n v="60"/>
    <n v="6"/>
    <n v="17"/>
    <n v="13"/>
    <n v="27"/>
    <n v="3"/>
    <n v="-38"/>
    <n v="8"/>
    <n v="1607.68"/>
    <n v="11"/>
    <n v="3609.43"/>
    <n v="15"/>
    <n v="13"/>
    <n v="14"/>
    <n v="33849.200000000004"/>
    <n v="24"/>
    <n v="27"/>
    <n v="25.5"/>
    <n v="138841.38"/>
    <n v="35"/>
    <n v="31"/>
    <n v="33"/>
    <n v="324848.7"/>
    <n v="34"/>
    <n v="29"/>
    <n v="16"/>
    <n v="42"/>
    <n v="1"/>
    <s v="OK"/>
    <n v="1"/>
    <s v="OK"/>
    <s v="Great"/>
    <n v="1"/>
    <s v="Good"/>
    <n v="1"/>
    <s v="OK"/>
    <s v="good"/>
    <n v="1"/>
    <s v="great"/>
    <n v="1"/>
    <s v="Great"/>
    <n v="1"/>
    <s v="Great"/>
    <n v="1"/>
    <s v="Good"/>
    <n v="1"/>
    <s v="Great"/>
    <n v="1"/>
    <n v="15"/>
    <n v="0"/>
    <n v="10"/>
    <n v="25"/>
    <n v="45"/>
    <n v="25"/>
    <n v="5"/>
    <n v="50"/>
    <m/>
    <n v="5"/>
    <n v="0.1"/>
    <n v="15"/>
    <n v="9"/>
    <n v="0"/>
    <n v="150"/>
    <s v="CEOTOM HELSCO GALANG"/>
    <m/>
    <x v="0"/>
    <s v="Not clipped"/>
    <n v="10"/>
    <n v="9"/>
    <s v="B"/>
  </r>
  <r>
    <n v="4"/>
    <s v="2x"/>
    <n v="42"/>
    <s v="RCS"/>
    <n v="4"/>
    <n v="7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0"/>
    <n v="0.1"/>
    <n v="0"/>
    <n v="0"/>
    <m/>
    <n v="0"/>
    <s v="N/A"/>
    <m/>
    <x v="0"/>
    <s v="Not clipped"/>
    <n v="7"/>
    <n v="2"/>
    <s v="B"/>
  </r>
  <r>
    <n v="4"/>
    <s v="2x"/>
    <n v="43"/>
    <s v="GC"/>
    <n v="5"/>
    <n v="7"/>
    <n v="12.5"/>
    <n v="17.5"/>
    <n v="21.5"/>
    <n v="23"/>
    <n v="32"/>
    <n v="35"/>
    <n v="38"/>
    <n v="50"/>
    <n v="92"/>
    <n v="1.5"/>
    <n v="9"/>
    <n v="3"/>
    <n v="3"/>
    <n v="12"/>
    <n v="42"/>
    <n v="6"/>
    <n v="607.59"/>
    <n v="8"/>
    <n v="1155.52"/>
    <n v="11"/>
    <n v="10"/>
    <n v="10.5"/>
    <n v="11077.92"/>
    <n v="12"/>
    <n v="11"/>
    <n v="11.5"/>
    <n v="14534.275000000001"/>
    <n v="18"/>
    <n v="17"/>
    <n v="17.5"/>
    <n v="36541.75"/>
    <n v="21"/>
    <n v="22"/>
    <n v="42"/>
    <n v="37"/>
    <n v="1"/>
    <s v="OK"/>
    <n v="1"/>
    <s v="OK"/>
    <s v="Good"/>
    <n v="1"/>
    <s v="Good"/>
    <n v="1"/>
    <s v="OK"/>
    <s v="poor"/>
    <n v="1"/>
    <s v="poor"/>
    <n v="1"/>
    <s v="Ok"/>
    <n v="1"/>
    <s v="Great"/>
    <n v="1"/>
    <s v="Okay"/>
    <n v="1"/>
    <s v="Great"/>
    <n v="1"/>
    <n v="10"/>
    <n v="5"/>
    <n v="0"/>
    <n v="0"/>
    <n v="0"/>
    <n v="0"/>
    <n v="0"/>
    <n v="0"/>
    <m/>
    <n v="2"/>
    <n v="0.1"/>
    <n v="10"/>
    <n v="0"/>
    <n v="5"/>
    <n v="25"/>
    <s v="HELSCO"/>
    <m/>
    <x v="0"/>
    <s v="Not clipped"/>
    <n v="7"/>
    <n v="3"/>
    <s v="B"/>
  </r>
  <r>
    <n v="4"/>
    <s v="2x"/>
    <n v="44"/>
    <s v="RCS"/>
    <n v="4"/>
    <n v="8"/>
    <n v="8.5"/>
    <n v="11"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OK"/>
    <s v="OK"/>
    <n v="1"/>
    <s v="Dead"/>
    <n v="0"/>
    <s v="Dead"/>
    <s v="Gone"/>
    <n v="0"/>
    <s v="Gone"/>
    <n v="0"/>
    <s v="Gone"/>
    <n v="0"/>
    <s v="Gone"/>
    <n v="0"/>
    <m/>
    <n v="0"/>
    <m/>
    <n v="0"/>
    <n v="10"/>
    <n v="0"/>
    <n v="0"/>
    <n v="0"/>
    <n v="0"/>
    <n v="0"/>
    <m/>
    <m/>
    <m/>
    <n v="10"/>
    <n v="1"/>
    <n v="45"/>
    <n v="1"/>
    <m/>
    <n v="25"/>
    <s v="HELSCO HIRING"/>
    <m/>
    <x v="0"/>
    <s v="Not clipped"/>
    <n v="8"/>
    <n v="5"/>
    <s v="A"/>
  </r>
  <r>
    <n v="4"/>
    <s v="2x"/>
    <n v="45"/>
    <s v="GC"/>
    <n v="2"/>
    <n v="6"/>
    <n v="9"/>
    <n v="15"/>
    <n v="17"/>
    <n v="19"/>
    <n v="28.5"/>
    <n v="31"/>
    <n v="44"/>
    <n v="43"/>
    <n v="73"/>
    <n v="2"/>
    <n v="9.5"/>
    <n v="2.5"/>
    <n v="13"/>
    <n v="-1"/>
    <n v="30"/>
    <n v="3"/>
    <n v="120.105"/>
    <n v="3"/>
    <n v="134.23500000000001"/>
    <n v="7"/>
    <n v="4"/>
    <n v="5.5"/>
    <n v="2707.0724999999998"/>
    <n v="10"/>
    <n v="7"/>
    <n v="8.5"/>
    <n v="7032.8150000000005"/>
    <n v="13"/>
    <n v="13"/>
    <n v="13"/>
    <n v="23349.039999999997"/>
    <n v="17"/>
    <n v="10"/>
    <n v="48"/>
    <n v="42"/>
    <n v="1"/>
    <s v="Good"/>
    <n v="1"/>
    <s v="OK"/>
    <s v="Good"/>
    <n v="1"/>
    <s v="OK"/>
    <n v="1"/>
    <s v="Poor"/>
    <s v="poor"/>
    <n v="1"/>
    <s v="ok"/>
    <n v="1"/>
    <s v="Ok"/>
    <n v="1"/>
    <s v="Good"/>
    <n v="1"/>
    <s v="Good"/>
    <n v="1"/>
    <s v="Good"/>
    <n v="1"/>
    <n v="10"/>
    <n v="1"/>
    <n v="5"/>
    <n v="15"/>
    <n v="50"/>
    <n v="60"/>
    <n v="60"/>
    <n v="100"/>
    <m/>
    <n v="20"/>
    <n v="0.1"/>
    <n v="15"/>
    <n v="0"/>
    <n v="1"/>
    <n v="60"/>
    <s v="CEOTOM HELSCO GNACAL"/>
    <s v="big branch with 4 branches"/>
    <x v="0"/>
    <s v="Not clipped"/>
    <n v="6"/>
    <n v="3"/>
    <s v="A"/>
  </r>
  <r>
    <n v="4"/>
    <s v="2x"/>
    <n v="46"/>
    <s v="GC"/>
    <n v="4"/>
    <n v="8.5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5"/>
    <n v="4"/>
    <n v="15"/>
    <n v="0"/>
    <m/>
    <n v="40"/>
    <s v="HELSCO"/>
    <m/>
    <x v="0"/>
    <s v="Not clipped"/>
    <n v="8.5"/>
    <n v="6"/>
    <s v="A"/>
  </r>
  <r>
    <n v="4"/>
    <s v="2x"/>
    <n v="47"/>
    <s v="RCS"/>
    <n v="3"/>
    <n v="8"/>
    <n v="10"/>
    <n v="17.5"/>
    <n v="25.5"/>
    <n v="31"/>
    <n v="42"/>
    <n v="49"/>
    <n v="72"/>
    <n v="79"/>
    <n v="132.5"/>
    <n v="5.5"/>
    <n v="11"/>
    <n v="7"/>
    <n v="23"/>
    <n v="7"/>
    <n v="53.5"/>
    <n v="5"/>
    <n v="500.4375"/>
    <n v="8"/>
    <n v="1557.44"/>
    <n v="9"/>
    <n v="11"/>
    <n v="10"/>
    <n v="13188"/>
    <n v="21"/>
    <n v="16"/>
    <n v="18.5"/>
    <n v="52658.584999999999"/>
    <n v="35"/>
    <n v="28"/>
    <n v="31.5"/>
    <n v="224327.88"/>
    <n v="31"/>
    <n v="30"/>
    <n v="53"/>
    <n v="40"/>
    <n v="1"/>
    <s v="Poor"/>
    <n v="1"/>
    <s v="OK"/>
    <s v="Good"/>
    <n v="1"/>
    <s v="Good"/>
    <n v="1"/>
    <s v="Good"/>
    <s v="good"/>
    <n v="1"/>
    <s v="great"/>
    <n v="1"/>
    <s v="Ok"/>
    <n v="1"/>
    <s v="Great"/>
    <n v="1"/>
    <s v="Good"/>
    <n v="1"/>
    <s v="Good"/>
    <n v="1"/>
    <n v="20"/>
    <n v="35"/>
    <n v="35"/>
    <n v="15"/>
    <n v="15"/>
    <n v="20"/>
    <n v="10"/>
    <n v="10"/>
    <m/>
    <n v="4"/>
    <n v="0"/>
    <n v="5"/>
    <n v="0"/>
    <n v="35"/>
    <n v="75"/>
    <s v="ADEFAS HELSCO"/>
    <m/>
    <x v="0"/>
    <s v="Not clipped"/>
    <n v="8"/>
    <n v="6"/>
    <s v="A"/>
  </r>
  <r>
    <n v="4"/>
    <s v="2x"/>
    <n v="48"/>
    <s v="RCS"/>
    <n v="2"/>
    <n v="6.5"/>
    <n v="9"/>
    <n v="13"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Poor"/>
    <n v="1"/>
    <s v="OK"/>
    <s v="OK"/>
    <n v="1"/>
    <s v="Dead"/>
    <n v="0"/>
    <s v="Dead"/>
    <s v="dead"/>
    <n v="0"/>
    <s v="Gone"/>
    <n v="0"/>
    <s v="Gone"/>
    <n v="0"/>
    <s v="Gone"/>
    <n v="0"/>
    <m/>
    <n v="0"/>
    <m/>
    <n v="0"/>
    <n v="0"/>
    <n v="0"/>
    <n v="0"/>
    <n v="10"/>
    <n v="0"/>
    <n v="0"/>
    <m/>
    <m/>
    <m/>
    <n v="4"/>
    <n v="5"/>
    <n v="17"/>
    <n v="25"/>
    <m/>
    <n v="45"/>
    <s v="CEOTOM VOLMYO HIRINC"/>
    <m/>
    <x v="0"/>
    <s v="Not clipped"/>
    <n v="6.5"/>
    <n v="3"/>
    <s v="B"/>
  </r>
  <r>
    <n v="4"/>
    <s v="2x"/>
    <n v="49"/>
    <s v="GC"/>
    <n v="3"/>
    <n v="11.5"/>
    <n v="24.5"/>
    <n v="42"/>
    <n v="41"/>
    <m/>
    <m/>
    <m/>
    <m/>
    <m/>
    <m/>
    <n v="-41"/>
    <n v="0"/>
    <n v="0"/>
    <n v="0"/>
    <n v="0"/>
    <n v="0"/>
    <n v="4.5"/>
    <n v="651.74625000000003"/>
    <m/>
    <m/>
    <m/>
    <m/>
    <m/>
    <m/>
    <m/>
    <m/>
    <m/>
    <m/>
    <m/>
    <m/>
    <m/>
    <m/>
    <m/>
    <m/>
    <m/>
    <m/>
    <n v="1"/>
    <s v="OK"/>
    <n v="1"/>
    <s v="Good"/>
    <s v="Great"/>
    <n v="1"/>
    <s v="Dead"/>
    <n v="0"/>
    <s v="Dead"/>
    <s v="dead"/>
    <n v="0"/>
    <s v="Gone"/>
    <n v="0"/>
    <s v="Gone"/>
    <n v="0"/>
    <s v="Gone"/>
    <n v="0"/>
    <m/>
    <n v="0"/>
    <m/>
    <n v="0"/>
    <n v="5"/>
    <n v="0"/>
    <n v="0"/>
    <n v="0"/>
    <n v="0"/>
    <n v="0"/>
    <m/>
    <m/>
    <m/>
    <n v="2"/>
    <n v="0.1"/>
    <n v="6"/>
    <n v="0"/>
    <n v="0"/>
    <n v="10"/>
    <s v="HELSCO GNACAL"/>
    <m/>
    <x v="0"/>
    <s v="Not clipped"/>
    <n v="11.5"/>
    <n v="7"/>
    <s v="A"/>
  </r>
  <r>
    <n v="4"/>
    <s v="2x"/>
    <n v="50"/>
    <s v="RCS"/>
    <n v="1"/>
    <n v="8"/>
    <n v="13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3"/>
    <n v="0"/>
    <n v="2"/>
    <n v="0"/>
    <m/>
    <n v="40"/>
    <s v="CEOTOM"/>
    <m/>
    <x v="0"/>
    <s v="Not clipped"/>
    <n v="8"/>
    <n v="3"/>
    <s v="B"/>
  </r>
  <r>
    <n v="4"/>
    <s v="2x"/>
    <n v="51"/>
    <s v="RCS"/>
    <n v="2"/>
    <n v="7"/>
    <n v="16.5"/>
    <n v="37"/>
    <n v="44.5"/>
    <n v="50"/>
    <n v="64.5"/>
    <n v="69"/>
    <n v="98"/>
    <n v="100"/>
    <n v="117.5"/>
    <n v="5.5"/>
    <n v="14.5"/>
    <n v="4.5"/>
    <n v="29"/>
    <n v="2"/>
    <n v="17.5"/>
    <n v="8"/>
    <n v="2235.6800000000003"/>
    <n v="13"/>
    <n v="6633.25"/>
    <n v="18"/>
    <n v="17"/>
    <n v="17.5"/>
    <n v="62024.8125"/>
    <n v="27"/>
    <n v="20"/>
    <n v="23.5"/>
    <n v="119650.485"/>
    <n v="39"/>
    <n v="25"/>
    <n v="32"/>
    <n v="315105.28000000003"/>
    <n v="43"/>
    <n v="46"/>
    <n v="57"/>
    <n v="38"/>
    <n v="1"/>
    <s v="Great"/>
    <n v="1"/>
    <s v="Good"/>
    <s v="Great"/>
    <n v="1"/>
    <s v="OK"/>
    <n v="1"/>
    <s v="Good"/>
    <s v="ok"/>
    <n v="1"/>
    <s v="good"/>
    <n v="1"/>
    <s v="Good"/>
    <n v="1"/>
    <s v="Good"/>
    <n v="1"/>
    <s v="Okay"/>
    <n v="1"/>
    <s v="Great"/>
    <n v="1"/>
    <n v="5"/>
    <n v="15"/>
    <n v="10"/>
    <n v="0"/>
    <n v="10"/>
    <n v="20"/>
    <n v="15"/>
    <n v="40"/>
    <m/>
    <n v="1E-3"/>
    <n v="0.01"/>
    <n v="0.03"/>
    <n v="0.02"/>
    <n v="15"/>
    <n v="25"/>
    <s v="BROMAD CENMAL HELSCO DIEFAS"/>
    <m/>
    <x v="0"/>
    <s v="Not clipped"/>
    <n v="7"/>
    <n v="4"/>
    <s v="C"/>
  </r>
  <r>
    <n v="4"/>
    <s v="2x"/>
    <n v="52"/>
    <s v="GC"/>
    <n v="2"/>
    <n v="9"/>
    <n v="16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0.01"/>
    <n v="1E-3"/>
    <n v="0.2"/>
    <n v="0.1"/>
    <m/>
    <n v="25"/>
    <s v="DIEFAS HELSCO GASTRI BROMAD"/>
    <s v="rabbit droppings in .25 perim + gopher activity"/>
    <x v="1"/>
    <s v="Not clipped"/>
    <n v="9"/>
    <n v="6"/>
    <n v="0"/>
  </r>
  <r>
    <n v="4"/>
    <s v="2x"/>
    <n v="53"/>
    <s v="RCS"/>
    <n v="2"/>
    <n v="8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"/>
    <n v="1"/>
    <n v="7"/>
    <n v="0.1"/>
    <m/>
    <n v="25"/>
    <s v="DIEFAS HELSCO GASTRI ERICON"/>
    <s v="rabbit pellets"/>
    <x v="1"/>
    <s v="Not clipped"/>
    <n v="8"/>
    <n v="3"/>
    <s v="C"/>
  </r>
  <r>
    <n v="4"/>
    <s v="2x"/>
    <n v="54"/>
    <s v="RCS"/>
    <n v="2"/>
    <n v="9"/>
    <n v="11.5"/>
    <n v="15.5"/>
    <n v="16.5"/>
    <n v="20"/>
    <n v="31.5"/>
    <n v="45"/>
    <n v="71"/>
    <m/>
    <m/>
    <n v="3.5"/>
    <n v="11.5"/>
    <n v="13.5"/>
    <n v="26"/>
    <n v="-71"/>
    <n v="0"/>
    <n v="5.5"/>
    <n v="391.81312500000001"/>
    <n v="6.5"/>
    <n v="663.32499999999993"/>
    <n v="11"/>
    <n v="8"/>
    <n v="9.5"/>
    <n v="8926.6275000000005"/>
    <n v="16"/>
    <n v="18"/>
    <n v="17"/>
    <n v="40835.700000000004"/>
    <n v="26.5"/>
    <n v="28"/>
    <n v="27.25"/>
    <n v="165546.88375000001"/>
    <m/>
    <m/>
    <m/>
    <m/>
    <n v="1"/>
    <s v="OK"/>
    <n v="1"/>
    <s v="OK"/>
    <s v="Good"/>
    <n v="1"/>
    <s v="OK"/>
    <n v="1"/>
    <s v="Dead"/>
    <s v="ok"/>
    <n v="1"/>
    <s v="great"/>
    <n v="1"/>
    <s v="Good"/>
    <n v="1"/>
    <s v="Great"/>
    <n v="1"/>
    <m/>
    <n v="0"/>
    <m/>
    <n v="0"/>
    <n v="5"/>
    <n v="0"/>
    <n v="0"/>
    <n v="0"/>
    <n v="2"/>
    <n v="0"/>
    <m/>
    <m/>
    <m/>
    <n v="2"/>
    <n v="10"/>
    <n v="3"/>
    <n v="10"/>
    <n v="0"/>
    <n v="18"/>
    <s v="GASTRI ERICON BROMAD BRAGEN"/>
    <m/>
    <x v="0"/>
    <s v="Not clipped"/>
    <n v="9"/>
    <n v="5"/>
    <n v="0"/>
  </r>
  <r>
    <n v="4"/>
    <s v="2x"/>
    <n v="55"/>
    <s v="GC"/>
    <n v="1"/>
    <n v="5"/>
    <n v="11"/>
    <n v="18.5"/>
    <n v="23.5"/>
    <n v="27"/>
    <n v="39"/>
    <n v="48"/>
    <n v="42"/>
    <m/>
    <m/>
    <n v="3.5"/>
    <n v="12"/>
    <n v="9"/>
    <n v="-6"/>
    <n v="-42"/>
    <n v="0"/>
    <n v="4.5"/>
    <n v="373.56187499999999"/>
    <n v="8"/>
    <n v="1356.48"/>
    <n v="8"/>
    <n v="9"/>
    <n v="8.5"/>
    <n v="8847.7350000000006"/>
    <n v="12"/>
    <n v="10"/>
    <n v="11"/>
    <n v="18237.12"/>
    <m/>
    <m/>
    <m/>
    <m/>
    <m/>
    <m/>
    <m/>
    <m/>
    <n v="1"/>
    <s v="Good"/>
    <n v="1"/>
    <s v="Good"/>
    <s v="Great"/>
    <n v="1"/>
    <s v="OK"/>
    <n v="1"/>
    <s v="OK"/>
    <s v="poor"/>
    <n v="1"/>
    <s v="ok"/>
    <n v="1"/>
    <s v="Ok"/>
    <n v="1"/>
    <s v="dead"/>
    <n v="0"/>
    <m/>
    <n v="0"/>
    <m/>
    <n v="0"/>
    <n v="30"/>
    <n v="20"/>
    <n v="12"/>
    <n v="35"/>
    <n v="35"/>
    <n v="0"/>
    <m/>
    <m/>
    <m/>
    <n v="15"/>
    <n v="2"/>
    <n v="50"/>
    <n v="5"/>
    <n v="20"/>
    <n v="50"/>
    <s v="ADEFAS SALMEL VOLMYO GASTRI"/>
    <s v="rabbit pellets"/>
    <x v="1"/>
    <s v="Not clipped"/>
    <n v="5"/>
    <n v="1"/>
    <n v="0"/>
  </r>
  <r>
    <n v="4"/>
    <s v="2x"/>
    <n v="56"/>
    <s v="RCS"/>
    <n v="1"/>
    <n v="10"/>
    <n v="17"/>
    <n v="30.5"/>
    <n v="26.5"/>
    <m/>
    <n v="25"/>
    <m/>
    <m/>
    <m/>
    <m/>
    <n v="-26.5"/>
    <n v="25"/>
    <n v="-25"/>
    <n v="0"/>
    <n v="0"/>
    <n v="0"/>
    <n v="3.5"/>
    <n v="254.83062500000003"/>
    <m/>
    <m/>
    <n v="4"/>
    <n v="4"/>
    <n v="4"/>
    <n v="1256"/>
    <m/>
    <m/>
    <m/>
    <m/>
    <m/>
    <m/>
    <m/>
    <m/>
    <m/>
    <m/>
    <m/>
    <m/>
    <n v="1"/>
    <s v="Good"/>
    <n v="1"/>
    <s v="Good"/>
    <s v="Good"/>
    <n v="1"/>
    <s v="Dead"/>
    <n v="0"/>
    <s v="Dead"/>
    <s v="dead"/>
    <n v="0"/>
    <s v="poor"/>
    <n v="1"/>
    <s v="Gone"/>
    <n v="0"/>
    <s v="Removed?"/>
    <n v="0"/>
    <m/>
    <n v="0"/>
    <m/>
    <n v="0"/>
    <n v="10"/>
    <n v="2"/>
    <n v="0"/>
    <n v="30"/>
    <n v="0"/>
    <n v="0"/>
    <m/>
    <m/>
    <m/>
    <n v="0"/>
    <n v="5"/>
    <n v="5"/>
    <n v="15"/>
    <n v="2"/>
    <n v="22"/>
    <s v="DIEFAS GASTRI CEOTOM"/>
    <m/>
    <x v="0"/>
    <s v="Not clipped"/>
    <n v="10"/>
    <n v="4"/>
    <s v="C"/>
  </r>
  <r>
    <n v="4"/>
    <s v="2x"/>
    <n v="57"/>
    <s v="RCS"/>
    <n v="1"/>
    <n v="4"/>
    <n v="8.5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"/>
    <n v="1"/>
    <n v="8"/>
    <n v="5"/>
    <m/>
    <n v="25"/>
    <s v="ERICON ADEFAS BROMAD HYPGLA"/>
    <m/>
    <x v="0"/>
    <s v="Not clipped"/>
    <n v="4"/>
    <n v="0"/>
    <n v="0"/>
  </r>
  <r>
    <n v="4"/>
    <s v="2x"/>
    <n v="58"/>
    <s v="RCS"/>
    <n v="1"/>
    <n v="5"/>
    <n v="9.5"/>
    <n v="21"/>
    <n v="26"/>
    <n v="36"/>
    <n v="56.5"/>
    <n v="64.5"/>
    <n v="90.5"/>
    <m/>
    <n v="122"/>
    <n v="10"/>
    <n v="20.5"/>
    <n v="8"/>
    <n v="26"/>
    <n v="-90.5"/>
    <n v="122"/>
    <n v="6"/>
    <n v="734.76"/>
    <n v="9"/>
    <n v="2289.06"/>
    <n v="10"/>
    <n v="9"/>
    <n v="9.5"/>
    <n v="16011.252499999999"/>
    <n v="24"/>
    <n v="21"/>
    <n v="22.5"/>
    <n v="102530.8125"/>
    <n v="35"/>
    <n v="22"/>
    <n v="28.5"/>
    <n v="230817.08250000002"/>
    <m/>
    <m/>
    <n v="56"/>
    <n v="52"/>
    <n v="1"/>
    <s v="Good"/>
    <n v="1"/>
    <s v="Good"/>
    <s v="Great"/>
    <n v="1"/>
    <s v="Good"/>
    <n v="1"/>
    <s v="OK"/>
    <s v="good"/>
    <n v="1"/>
    <s v="great"/>
    <n v="1"/>
    <s v="Great"/>
    <n v="1"/>
    <s v="Great"/>
    <n v="1"/>
    <m/>
    <n v="0"/>
    <s v="Great"/>
    <n v="1"/>
    <n v="0"/>
    <n v="1"/>
    <n v="1"/>
    <n v="2"/>
    <n v="10"/>
    <n v="2"/>
    <m/>
    <n v="10"/>
    <m/>
    <n v="10"/>
    <n v="5"/>
    <n v="10"/>
    <n v="8"/>
    <n v="1"/>
    <n v="22"/>
    <s v="HELSCO GASTRI BROMAD"/>
    <m/>
    <x v="0"/>
    <s v="Not clipped"/>
    <n v="5"/>
    <n v="0"/>
    <s v="C"/>
  </r>
  <r>
    <n v="4"/>
    <s v="2x"/>
    <n v="59"/>
    <s v="GC"/>
    <n v="1"/>
    <n v="7"/>
    <n v="11"/>
    <n v="14"/>
    <n v="14.5"/>
    <m/>
    <n v="13"/>
    <m/>
    <m/>
    <m/>
    <m/>
    <n v="-14.5"/>
    <n v="13"/>
    <n v="-13"/>
    <n v="0"/>
    <n v="0"/>
    <n v="0"/>
    <n v="1.5"/>
    <n v="25.610625000000002"/>
    <m/>
    <m/>
    <n v="3"/>
    <n v="2"/>
    <n v="2.5"/>
    <n v="255.125"/>
    <m/>
    <m/>
    <m/>
    <m/>
    <m/>
    <m/>
    <m/>
    <m/>
    <m/>
    <m/>
    <m/>
    <m/>
    <n v="1"/>
    <s v="OK"/>
    <n v="1"/>
    <s v="Poor"/>
    <s v="Great"/>
    <n v="1"/>
    <s v="Poor"/>
    <n v="1"/>
    <s v="Dead"/>
    <s v="dead"/>
    <n v="0"/>
    <s v="poor"/>
    <n v="1"/>
    <s v="Gone"/>
    <n v="0"/>
    <s v="Removed?"/>
    <n v="0"/>
    <m/>
    <n v="0"/>
    <m/>
    <n v="0"/>
    <n v="0"/>
    <n v="0"/>
    <n v="0"/>
    <n v="0"/>
    <n v="0"/>
    <n v="0"/>
    <m/>
    <m/>
    <m/>
    <n v="0.1"/>
    <n v="8"/>
    <n v="30"/>
    <n v="30"/>
    <n v="0"/>
    <n v="25"/>
    <s v="HELSCO GASTRI DIEFAS HYPGLA"/>
    <s v="rabbit pellets"/>
    <x v="1"/>
    <s v="Not clipped"/>
    <n v="7"/>
    <n v="3"/>
    <n v="0"/>
  </r>
  <r>
    <n v="4"/>
    <s v="2x"/>
    <n v="60"/>
    <s v="GC"/>
    <n v="2"/>
    <n v="9"/>
    <n v="12"/>
    <n v="15.5"/>
    <n v="18.5"/>
    <n v="23"/>
    <n v="30.5"/>
    <n v="44"/>
    <n v="69"/>
    <n v="74"/>
    <n v="100"/>
    <n v="4.5"/>
    <n v="7.5"/>
    <n v="13.5"/>
    <n v="25"/>
    <n v="5"/>
    <n v="26"/>
    <n v="4"/>
    <n v="232.36"/>
    <n v="5"/>
    <n v="451.375"/>
    <n v="8"/>
    <n v="7"/>
    <n v="7.5"/>
    <n v="5387.0625"/>
    <n v="11"/>
    <n v="11"/>
    <n v="11"/>
    <n v="16717.36"/>
    <n v="21"/>
    <n v="15"/>
    <n v="18"/>
    <n v="70197.84"/>
    <n v="25"/>
    <n v="22"/>
    <n v="100"/>
    <n v="100"/>
    <n v="1"/>
    <s v="OK"/>
    <n v="1"/>
    <s v="OK"/>
    <s v="Good"/>
    <n v="1"/>
    <s v="OK"/>
    <n v="1"/>
    <s v="Poor"/>
    <s v="good"/>
    <n v="1"/>
    <s v="great"/>
    <n v="1"/>
    <s v="Great"/>
    <n v="1"/>
    <s v="Great"/>
    <n v="1"/>
    <s v="Good"/>
    <n v="1"/>
    <s v="Great"/>
    <n v="1"/>
    <n v="25"/>
    <n v="5"/>
    <n v="40"/>
    <n v="50"/>
    <n v="30"/>
    <n v="10"/>
    <n v="7"/>
    <n v="80"/>
    <m/>
    <n v="2"/>
    <n v="0.1"/>
    <n v="10"/>
    <n v="15"/>
    <n v="5"/>
    <n v="40"/>
    <s v="ADEFAS HELSCO CEOTOM HYPGLA"/>
    <s v="rodent hole seen from plant"/>
    <x v="1"/>
    <s v="Not clipped"/>
    <n v="9"/>
    <n v="4"/>
    <n v="0"/>
  </r>
  <r>
    <n v="4"/>
    <s v="2x"/>
    <n v="61"/>
    <s v="RCS"/>
    <n v="2"/>
    <n v="9"/>
    <n v="18"/>
    <n v="17.5"/>
    <n v="10.5"/>
    <n v="22"/>
    <n v="28.5"/>
    <n v="34"/>
    <n v="53"/>
    <n v="51"/>
    <n v="85"/>
    <n v="11.5"/>
    <n v="6.5"/>
    <n v="5.5"/>
    <n v="19"/>
    <n v="-2"/>
    <n v="34"/>
    <n v="5"/>
    <n v="206.0625"/>
    <n v="6"/>
    <n v="621.72"/>
    <n v="8"/>
    <n v="6"/>
    <n v="7"/>
    <n v="4385.01"/>
    <n v="9"/>
    <n v="8"/>
    <n v="8.5"/>
    <n v="7713.41"/>
    <n v="17"/>
    <n v="12"/>
    <n v="14.5"/>
    <n v="34989.805"/>
    <n v="16"/>
    <n v="12"/>
    <n v="28"/>
    <n v="31"/>
    <n v="1"/>
    <s v="Good"/>
    <n v="1"/>
    <s v="OK"/>
    <s v="Great"/>
    <n v="1"/>
    <s v="Good"/>
    <n v="1"/>
    <s v="Poor"/>
    <s v="ok"/>
    <n v="1"/>
    <s v="ok"/>
    <n v="1"/>
    <s v="Great"/>
    <n v="1"/>
    <s v="Great"/>
    <n v="1"/>
    <s v="Good"/>
    <n v="1"/>
    <s v="Good"/>
    <n v="1"/>
    <n v="1"/>
    <n v="0"/>
    <n v="3"/>
    <n v="10"/>
    <n v="12"/>
    <n v="15"/>
    <n v="15"/>
    <n v="100"/>
    <m/>
    <n v="8"/>
    <n v="0.1"/>
    <n v="40"/>
    <n v="3"/>
    <n v="0"/>
    <n v="40"/>
    <s v="HELSCO ADEGAS GASTRI ERICON"/>
    <m/>
    <x v="0"/>
    <s v="Not clipped"/>
    <n v="9"/>
    <n v="6"/>
    <n v="0"/>
  </r>
  <r>
    <n v="4"/>
    <s v="2x"/>
    <n v="62"/>
    <s v="RCS"/>
    <n v="2"/>
    <n v="7"/>
    <n v="10"/>
    <n v="14"/>
    <n v="15"/>
    <n v="16"/>
    <n v="19.5"/>
    <n v="23.5"/>
    <n v="32"/>
    <n v="35"/>
    <n v="71"/>
    <n v="1"/>
    <n v="3.5"/>
    <n v="4"/>
    <n v="8.5"/>
    <n v="3"/>
    <n v="36"/>
    <n v="3"/>
    <n v="105.97500000000001"/>
    <n v="4"/>
    <n v="200.96"/>
    <n v="6"/>
    <n v="5"/>
    <n v="5.5"/>
    <n v="1852.2075"/>
    <n v="7"/>
    <n v="6"/>
    <n v="6.5"/>
    <n v="3117.6274999999996"/>
    <n v="14"/>
    <n v="11"/>
    <n v="12.5"/>
    <n v="15700"/>
    <n v="17"/>
    <n v="16"/>
    <n v="45"/>
    <n v="30"/>
    <n v="1"/>
    <s v="Good"/>
    <n v="1"/>
    <s v="OK"/>
    <s v="Good"/>
    <n v="1"/>
    <s v="Poor"/>
    <n v="1"/>
    <s v="Poor"/>
    <s v="poor"/>
    <n v="1"/>
    <s v="good"/>
    <n v="1"/>
    <s v="Good"/>
    <n v="1"/>
    <s v="Good"/>
    <n v="1"/>
    <s v="Good"/>
    <n v="1"/>
    <s v="Good"/>
    <n v="1"/>
    <n v="0"/>
    <n v="0"/>
    <n v="0"/>
    <n v="10"/>
    <n v="10"/>
    <n v="10"/>
    <n v="0"/>
    <n v="100"/>
    <m/>
    <n v="0"/>
    <n v="2"/>
    <n v="0"/>
    <n v="10"/>
    <n v="0"/>
    <n v="25"/>
    <s v="GASTRI BRAGEN LOLMU"/>
    <s v="lost tip?"/>
    <x v="1"/>
    <s v="Not clipped"/>
    <n v="7"/>
    <n v="6"/>
    <s v="C"/>
  </r>
  <r>
    <n v="4"/>
    <s v="2x"/>
    <n v="63"/>
    <s v="RCS"/>
    <n v="2"/>
    <n v="8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"/>
    <n v="2"/>
    <n v="8"/>
    <n v="1"/>
    <m/>
    <n v="50"/>
    <s v="ADEFAS HIRINC GASTRI ERICON"/>
    <m/>
    <x v="0"/>
    <s v="Not clipped"/>
    <n v="8"/>
    <n v="2"/>
    <n v="0"/>
  </r>
  <r>
    <n v="4"/>
    <s v="2x"/>
    <n v="64"/>
    <s v="GC"/>
    <n v="2"/>
    <n v="4"/>
    <n v="5.5"/>
    <n v="6.5"/>
    <n v="7"/>
    <m/>
    <n v="4"/>
    <m/>
    <m/>
    <m/>
    <m/>
    <n v="-7"/>
    <n v="4"/>
    <n v="-4"/>
    <n v="0"/>
    <n v="0"/>
    <n v="0"/>
    <n v="1"/>
    <n v="5.4950000000000001"/>
    <m/>
    <m/>
    <n v="2"/>
    <n v="2"/>
    <n v="2"/>
    <n v="50.24"/>
    <m/>
    <m/>
    <m/>
    <m/>
    <m/>
    <m/>
    <m/>
    <m/>
    <m/>
    <m/>
    <m/>
    <m/>
    <n v="1"/>
    <s v="OK"/>
    <n v="1"/>
    <s v="OK"/>
    <s v="OK"/>
    <n v="1"/>
    <s v="Dead"/>
    <n v="0"/>
    <s v="Dead"/>
    <s v="dead"/>
    <n v="0"/>
    <s v="poor"/>
    <n v="1"/>
    <s v="Gone"/>
    <n v="0"/>
    <s v="Removed?"/>
    <n v="0"/>
    <m/>
    <n v="0"/>
    <m/>
    <n v="0"/>
    <n v="20"/>
    <n v="30"/>
    <n v="0"/>
    <n v="50"/>
    <n v="0"/>
    <n v="0"/>
    <m/>
    <m/>
    <m/>
    <n v="10"/>
    <n v="1"/>
    <n v="33"/>
    <n v="12"/>
    <n v="30"/>
    <n v="60"/>
    <s v="CEOTOM ADEFAS LOTSCO GASTRI"/>
    <m/>
    <x v="0"/>
    <s v="Not clipped"/>
    <n v="4"/>
    <n v="1"/>
    <s v="C"/>
  </r>
  <r>
    <n v="4"/>
    <s v="2x"/>
    <n v="65"/>
    <s v="GC"/>
    <n v="2"/>
    <n v="6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7"/>
    <n v="1"/>
    <n v="15"/>
    <n v="10"/>
    <m/>
    <n v="50"/>
    <s v="CEOTOM GASTRI LOTSCO"/>
    <m/>
    <x v="0"/>
    <s v="Not clipped"/>
    <n v="6"/>
    <n v="2"/>
    <s v="C"/>
  </r>
  <r>
    <n v="4"/>
    <s v="2x"/>
    <n v="66"/>
    <s v="RCS"/>
    <n v="2"/>
    <n v="8"/>
    <n v="13"/>
    <n v="37"/>
    <n v="48.5"/>
    <n v="48"/>
    <n v="55"/>
    <n v="62"/>
    <m/>
    <m/>
    <m/>
    <n v="-0.5"/>
    <n v="7"/>
    <n v="7"/>
    <n v="-62"/>
    <n v="0"/>
    <n v="0"/>
    <n v="8"/>
    <n v="2436.64"/>
    <n v="10"/>
    <n v="3768"/>
    <n v="16"/>
    <n v="14"/>
    <n v="15"/>
    <n v="38857.5"/>
    <n v="16"/>
    <n v="16"/>
    <n v="16"/>
    <n v="49838.080000000002"/>
    <m/>
    <m/>
    <m/>
    <m/>
    <m/>
    <m/>
    <m/>
    <m/>
    <n v="1"/>
    <s v="Good"/>
    <n v="1"/>
    <s v="Good"/>
    <s v="Great"/>
    <n v="1"/>
    <s v="Good"/>
    <n v="1"/>
    <s v="Good"/>
    <s v="ok"/>
    <n v="1"/>
    <s v="poor"/>
    <n v="1"/>
    <s v="Good"/>
    <n v="1"/>
    <s v="dead"/>
    <n v="0"/>
    <m/>
    <n v="0"/>
    <m/>
    <n v="0"/>
    <n v="20"/>
    <n v="15"/>
    <n v="10"/>
    <n v="0"/>
    <n v="1"/>
    <n v="0"/>
    <m/>
    <m/>
    <m/>
    <n v="5"/>
    <n v="2"/>
    <n v="12"/>
    <n v="88"/>
    <n v="15"/>
    <n v="40"/>
    <s v="GASTRI LOTSCO HIRINC"/>
    <s v="large branch with 5 branchlets"/>
    <x v="0"/>
    <s v="Not clipped"/>
    <n v="8"/>
    <n v="8"/>
    <n v="0"/>
  </r>
  <r>
    <n v="4"/>
    <s v="2x"/>
    <n v="67"/>
    <s v="GC"/>
    <n v="2"/>
    <n v="12"/>
    <n v="23.5"/>
    <n v="37.5"/>
    <n v="53"/>
    <n v="30"/>
    <n v="63.5"/>
    <n v="70"/>
    <n v="95.5"/>
    <n v="101"/>
    <n v="125"/>
    <n v="-23"/>
    <n v="33.5"/>
    <n v="6.5"/>
    <n v="25.5"/>
    <n v="5.5"/>
    <n v="24"/>
    <n v="10"/>
    <n v="4160.5"/>
    <n v="18"/>
    <n v="7630.2"/>
    <n v="27"/>
    <n v="25"/>
    <n v="26"/>
    <n v="134787.63999999998"/>
    <n v="33"/>
    <n v="30"/>
    <n v="31.5"/>
    <n v="218096.55"/>
    <n v="48.5"/>
    <n v="33"/>
    <n v="40.75"/>
    <n v="497952.87687500002"/>
    <n v="58"/>
    <n v="40"/>
    <n v="67"/>
    <n v="60"/>
    <n v="1"/>
    <s v="Great"/>
    <n v="1"/>
    <s v="Great"/>
    <s v="Great"/>
    <n v="1"/>
    <s v="Good"/>
    <n v="1"/>
    <s v="OK"/>
    <s v="ok"/>
    <n v="1"/>
    <s v="ok"/>
    <n v="1"/>
    <s v="Ok"/>
    <n v="1"/>
    <s v="Great"/>
    <n v="1"/>
    <s v="Good"/>
    <n v="1"/>
    <s v="Great"/>
    <n v="1"/>
    <n v="30"/>
    <n v="0"/>
    <n v="20"/>
    <n v="0"/>
    <n v="0"/>
    <n v="0"/>
    <n v="0"/>
    <n v="5"/>
    <s v="recorded injured by falling tecate in 2014"/>
    <n v="1"/>
    <n v="1"/>
    <n v="12"/>
    <n v="30"/>
    <n v="0"/>
    <n v="40"/>
    <s v="LOTSCO GASTRI HIRINC HELSCO"/>
    <m/>
    <x v="0"/>
    <s v="Not clipped"/>
    <n v="12"/>
    <n v="11"/>
    <s v="C"/>
  </r>
  <r>
    <n v="4"/>
    <s v="2x"/>
    <n v="68"/>
    <s v="RCS"/>
    <n v="2"/>
    <n v="6"/>
    <n v="8"/>
    <n v="13"/>
    <n v="10"/>
    <m/>
    <n v="7"/>
    <n v="9"/>
    <m/>
    <m/>
    <m/>
    <n v="-10"/>
    <n v="7"/>
    <n v="2"/>
    <n v="-9"/>
    <n v="0"/>
    <n v="0"/>
    <n v="1.5"/>
    <n v="17.662500000000001"/>
    <m/>
    <m/>
    <n v="1"/>
    <n v="1"/>
    <n v="1"/>
    <n v="21.98"/>
    <m/>
    <m/>
    <m/>
    <m/>
    <m/>
    <m/>
    <m/>
    <m/>
    <m/>
    <m/>
    <m/>
    <m/>
    <n v="1"/>
    <s v="Poor"/>
    <n v="1"/>
    <s v="OK"/>
    <s v="Good"/>
    <n v="1"/>
    <s v="Dead"/>
    <n v="0"/>
    <s v="Dead"/>
    <s v="dead"/>
    <n v="0"/>
    <s v="poor"/>
    <n v="1"/>
    <s v="Dead"/>
    <n v="0"/>
    <s v="dead"/>
    <n v="0"/>
    <m/>
    <n v="0"/>
    <m/>
    <n v="0"/>
    <n v="20"/>
    <n v="5"/>
    <n v="0"/>
    <n v="0"/>
    <n v="0"/>
    <n v="0"/>
    <m/>
    <m/>
    <m/>
    <n v="18"/>
    <n v="1"/>
    <n v="30"/>
    <n v="10"/>
    <n v="5"/>
    <n v="25"/>
    <s v="HELSCO GASTRI GNACAL"/>
    <m/>
    <x v="0"/>
    <s v="Not clipped"/>
    <n v="6"/>
    <n v="0"/>
    <s v="C"/>
  </r>
  <r>
    <n v="4"/>
    <s v="2x"/>
    <n v="69"/>
    <s v="RCS"/>
    <n v="1"/>
    <n v="7"/>
    <n v="8"/>
    <n v="8"/>
    <n v="7.5"/>
    <m/>
    <m/>
    <m/>
    <m/>
    <m/>
    <m/>
    <n v="-7.5"/>
    <n v="0"/>
    <n v="0"/>
    <n v="0"/>
    <n v="0"/>
    <n v="0"/>
    <n v="1"/>
    <n v="5.8875000000000002"/>
    <m/>
    <m/>
    <m/>
    <m/>
    <m/>
    <m/>
    <m/>
    <m/>
    <m/>
    <m/>
    <m/>
    <m/>
    <m/>
    <m/>
    <m/>
    <m/>
    <m/>
    <m/>
    <n v="1"/>
    <s v="Poor"/>
    <n v="1"/>
    <s v="OK"/>
    <s v="OK"/>
    <n v="1"/>
    <s v="Dead"/>
    <n v="0"/>
    <s v="Dead"/>
    <s v="dead"/>
    <n v="0"/>
    <s v="Gone"/>
    <n v="0"/>
    <s v="Gone"/>
    <n v="0"/>
    <s v="Gone"/>
    <n v="0"/>
    <m/>
    <n v="0"/>
    <m/>
    <n v="0"/>
    <n v="10"/>
    <n v="10"/>
    <n v="0"/>
    <n v="0"/>
    <n v="0"/>
    <n v="0"/>
    <m/>
    <m/>
    <m/>
    <n v="5"/>
    <n v="1"/>
    <n v="10"/>
    <n v="25"/>
    <n v="10"/>
    <n v="40"/>
    <s v="LOTSCO BROMAD GASTRI HIRINC"/>
    <m/>
    <x v="0"/>
    <s v="Not clipped"/>
    <n v="7"/>
    <n v="0"/>
    <s v="C"/>
  </r>
  <r>
    <n v="4"/>
    <s v="2x"/>
    <n v="70"/>
    <s v="RCS"/>
    <n v="2"/>
    <n v="5"/>
    <n v="9.5"/>
    <n v="10"/>
    <n v="12"/>
    <n v="12"/>
    <n v="17.5"/>
    <n v="22"/>
    <n v="31"/>
    <n v="17"/>
    <n v="41.5"/>
    <n v="0"/>
    <n v="5.5"/>
    <n v="4.5"/>
    <n v="9"/>
    <n v="-14"/>
    <n v="24.5"/>
    <n v="2"/>
    <n v="37.68"/>
    <n v="3"/>
    <n v="84.78"/>
    <n v="5"/>
    <n v="5"/>
    <n v="5"/>
    <n v="1373.75"/>
    <n v="8"/>
    <n v="6"/>
    <n v="7"/>
    <n v="3384.92"/>
    <n v="11.5"/>
    <n v="9"/>
    <n v="10.25"/>
    <n v="10226.783750000001"/>
    <n v="12"/>
    <n v="9"/>
    <n v="21"/>
    <n v="21"/>
    <n v="1"/>
    <s v="OK"/>
    <n v="1"/>
    <s v="OK"/>
    <s v="OK"/>
    <n v="1"/>
    <s v="Poor"/>
    <n v="1"/>
    <s v="OK"/>
    <s v="poor"/>
    <n v="1"/>
    <s v="ok"/>
    <n v="1"/>
    <s v="Ok"/>
    <n v="1"/>
    <s v="Good"/>
    <n v="1"/>
    <s v="Poor"/>
    <n v="1"/>
    <s v="Good"/>
    <n v="1"/>
    <n v="20"/>
    <n v="10"/>
    <n v="20"/>
    <n v="25"/>
    <n v="25"/>
    <n v="15"/>
    <n v="10"/>
    <n v="50"/>
    <m/>
    <n v="2"/>
    <n v="0.1"/>
    <n v="45"/>
    <n v="1"/>
    <n v="10"/>
    <n v="80"/>
    <s v="ADEFAS CEOTOM HELSCO GASTRI"/>
    <m/>
    <x v="0"/>
    <s v="Not clipped"/>
    <n v="5"/>
    <n v="1"/>
    <n v="0"/>
  </r>
  <r>
    <n v="4"/>
    <s v="2x"/>
    <n v="71"/>
    <s v="GC"/>
    <n v="2"/>
    <n v="6"/>
    <n v="13.5"/>
    <n v="20"/>
    <n v="24"/>
    <n v="29"/>
    <n v="38"/>
    <n v="51"/>
    <n v="83"/>
    <n v="82"/>
    <n v="117"/>
    <n v="5"/>
    <n v="9"/>
    <n v="13"/>
    <n v="32"/>
    <n v="-1"/>
    <n v="35"/>
    <n v="5"/>
    <n v="471"/>
    <n v="6.5"/>
    <n v="961.82124999999996"/>
    <n v="9"/>
    <n v="7"/>
    <n v="8"/>
    <n v="7636.4800000000005"/>
    <n v="14"/>
    <n v="8"/>
    <n v="11"/>
    <n v="19376.939999999999"/>
    <n v="21"/>
    <n v="8"/>
    <n v="14.5"/>
    <n v="54795.355000000003"/>
    <n v="23"/>
    <n v="27"/>
    <n v="35"/>
    <n v="27"/>
    <n v="1"/>
    <s v="Good"/>
    <n v="1"/>
    <s v="OK"/>
    <s v="Great"/>
    <n v="1"/>
    <s v="Good"/>
    <n v="1"/>
    <s v="OK"/>
    <s v="good"/>
    <n v="1"/>
    <s v="great"/>
    <n v="1"/>
    <s v="Great"/>
    <n v="1"/>
    <s v="Great"/>
    <n v="1"/>
    <s v="Good "/>
    <n v="1"/>
    <s v="Good"/>
    <n v="1"/>
    <n v="35"/>
    <n v="25"/>
    <n v="50"/>
    <n v="80"/>
    <n v="80"/>
    <n v="40"/>
    <n v="75"/>
    <n v="100"/>
    <m/>
    <n v="10"/>
    <n v="5"/>
    <n v="40"/>
    <n v="2"/>
    <n v="25"/>
    <n v="50"/>
    <s v="SALMEL CEOTOM ELICON LORIG"/>
    <m/>
    <x v="0"/>
    <s v="Not clipped"/>
    <n v="6"/>
    <n v="0"/>
    <n v="0"/>
  </r>
  <r>
    <n v="4"/>
    <s v="2x"/>
    <n v="72"/>
    <s v="GC"/>
    <n v="1"/>
    <n v="8"/>
    <n v="13"/>
    <n v="21"/>
    <n v="24.5"/>
    <n v="36"/>
    <n v="39.5"/>
    <n v="54"/>
    <n v="70.5"/>
    <n v="70"/>
    <n v="83"/>
    <n v="11.5"/>
    <n v="3.5"/>
    <n v="14.5"/>
    <n v="16.5"/>
    <n v="-0.5"/>
    <n v="13"/>
    <n v="4.5"/>
    <n v="389.458125"/>
    <n v="8"/>
    <n v="1808.64"/>
    <n v="12"/>
    <n v="7"/>
    <n v="9.5"/>
    <n v="11193.7075"/>
    <n v="15"/>
    <n v="12"/>
    <n v="13.5"/>
    <n v="30902.309999999998"/>
    <n v="18.5"/>
    <n v="13.5"/>
    <n v="16"/>
    <n v="56670.720000000001"/>
    <n v="22"/>
    <n v="20"/>
    <n v="29"/>
    <n v="18"/>
    <n v="1"/>
    <s v="Good"/>
    <n v="1"/>
    <s v="OK"/>
    <s v="Great"/>
    <n v="1"/>
    <s v="OK"/>
    <n v="1"/>
    <s v="Poor"/>
    <s v="ok"/>
    <n v="1"/>
    <s v="good"/>
    <n v="1"/>
    <s v="Ok"/>
    <n v="1"/>
    <s v="Good"/>
    <n v="1"/>
    <s v="Okay"/>
    <n v="1"/>
    <s v="Good"/>
    <n v="1"/>
    <n v="15"/>
    <n v="2"/>
    <n v="3"/>
    <n v="15"/>
    <n v="70"/>
    <n v="7"/>
    <n v="10"/>
    <n v="45"/>
    <m/>
    <n v="2"/>
    <n v="3"/>
    <n v="30"/>
    <n v="10"/>
    <n v="2"/>
    <n v="30"/>
    <s v="HELSCO GASTRI SALMEL DIEFAS"/>
    <m/>
    <x v="0"/>
    <s v="Not clipped"/>
    <n v="8"/>
    <n v="7"/>
    <n v="0"/>
  </r>
  <r>
    <n v="4"/>
    <s v="2x"/>
    <n v="73"/>
    <s v="GC"/>
    <n v="2"/>
    <n v="3"/>
    <n v="8"/>
    <n v="18.5"/>
    <n v="23"/>
    <n v="28"/>
    <n v="42"/>
    <n v="58"/>
    <n v="87"/>
    <m/>
    <m/>
    <n v="5"/>
    <n v="14"/>
    <n v="16"/>
    <n v="29"/>
    <n v="-87"/>
    <n v="0"/>
    <n v="2.5"/>
    <n v="112.84375"/>
    <n v="6"/>
    <n v="791.28000000000009"/>
    <n v="12"/>
    <n v="11"/>
    <n v="11.5"/>
    <n v="17441.13"/>
    <n v="12"/>
    <n v="9"/>
    <n v="10.5"/>
    <n v="20078.73"/>
    <n v="20"/>
    <n v="15"/>
    <n v="17.5"/>
    <n v="83661.375"/>
    <m/>
    <m/>
    <m/>
    <m/>
    <n v="1"/>
    <s v="Good"/>
    <n v="1"/>
    <s v="Good"/>
    <s v="Great"/>
    <n v="1"/>
    <s v="Good"/>
    <n v="1"/>
    <s v="Poor"/>
    <s v="ok"/>
    <n v="1"/>
    <s v="good"/>
    <n v="1"/>
    <s v="Good"/>
    <n v="1"/>
    <s v="Great"/>
    <n v="1"/>
    <m/>
    <n v="0"/>
    <m/>
    <n v="0"/>
    <n v="25"/>
    <n v="30"/>
    <n v="40"/>
    <n v="60"/>
    <n v="75"/>
    <n v="50"/>
    <m/>
    <m/>
    <m/>
    <n v="15"/>
    <n v="3"/>
    <n v="40"/>
    <n v="15"/>
    <n v="30"/>
    <n v="55"/>
    <s v="ADEFAS CEOTOM GASTRI BRAGEN"/>
    <m/>
    <x v="0"/>
    <s v="Not clipped"/>
    <n v="3"/>
    <n v="0"/>
    <n v="0"/>
  </r>
  <r>
    <n v="4"/>
    <s v="2x"/>
    <n v="74"/>
    <s v="GC"/>
    <n v="2"/>
    <n v="6"/>
    <n v="8"/>
    <n v="16"/>
    <n v="19.5"/>
    <n v="26"/>
    <n v="34.5"/>
    <n v="44"/>
    <n v="57"/>
    <m/>
    <m/>
    <n v="6.5"/>
    <n v="8.5"/>
    <n v="9.5"/>
    <n v="13"/>
    <n v="-57"/>
    <n v="0"/>
    <n v="3.5"/>
    <n v="187.51687500000003"/>
    <n v="6.5"/>
    <n v="862.32249999999999"/>
    <n v="9"/>
    <n v="7"/>
    <n v="8"/>
    <n v="6933.12"/>
    <n v="14"/>
    <n v="11"/>
    <n v="12.5"/>
    <n v="21587.5"/>
    <n v="15"/>
    <n v="10"/>
    <n v="12.5"/>
    <n v="27965.625"/>
    <m/>
    <m/>
    <m/>
    <m/>
    <n v="1"/>
    <s v="Good"/>
    <n v="1"/>
    <s v="OK"/>
    <s v="Good"/>
    <n v="1"/>
    <s v="Good"/>
    <n v="1"/>
    <s v="OK"/>
    <s v="poor"/>
    <n v="1"/>
    <s v="ok"/>
    <n v="1"/>
    <s v="Good"/>
    <n v="1"/>
    <s v="Good"/>
    <n v="1"/>
    <m/>
    <n v="0"/>
    <m/>
    <n v="0"/>
    <n v="2"/>
    <n v="1"/>
    <n v="0"/>
    <n v="5"/>
    <n v="8"/>
    <n v="2"/>
    <m/>
    <m/>
    <m/>
    <n v="15"/>
    <n v="7"/>
    <n v="25"/>
    <n v="5"/>
    <n v="1"/>
    <n v="20"/>
    <s v="BRAGEN CORRIG HELSCO HYPGLA"/>
    <m/>
    <x v="0"/>
    <s v="Not clipped"/>
    <n v="6"/>
    <n v="0"/>
    <n v="0"/>
  </r>
  <r>
    <n v="4"/>
    <s v="2x"/>
    <n v="75"/>
    <s v="GC"/>
    <n v="1"/>
    <n v="3"/>
    <n v="6"/>
    <n v="14.5"/>
    <n v="12.5"/>
    <n v="20"/>
    <n v="29.5"/>
    <n v="39"/>
    <n v="47"/>
    <m/>
    <m/>
    <n v="7.5"/>
    <n v="9.5"/>
    <n v="9.5"/>
    <n v="8"/>
    <n v="-47"/>
    <n v="0"/>
    <n v="3"/>
    <n v="88.3125"/>
    <n v="7"/>
    <n v="769.30000000000007"/>
    <n v="11"/>
    <n v="9"/>
    <n v="10"/>
    <n v="9263"/>
    <n v="13"/>
    <n v="12"/>
    <n v="12.5"/>
    <n v="19134.375"/>
    <n v="17"/>
    <n v="15"/>
    <n v="16"/>
    <n v="37780.480000000003"/>
    <m/>
    <m/>
    <m/>
    <m/>
    <n v="1"/>
    <s v="OK"/>
    <n v="1"/>
    <s v="OK"/>
    <s v="Great"/>
    <n v="1"/>
    <s v="OK"/>
    <n v="1"/>
    <s v="Poor"/>
    <s v="poor"/>
    <n v="1"/>
    <s v="good"/>
    <n v="1"/>
    <s v="Good"/>
    <n v="1"/>
    <s v="Great"/>
    <n v="1"/>
    <m/>
    <n v="0"/>
    <m/>
    <n v="0"/>
    <n v="60"/>
    <n v="5"/>
    <n v="18"/>
    <n v="25"/>
    <n v="80"/>
    <n v="25"/>
    <m/>
    <m/>
    <m/>
    <n v="10"/>
    <n v="3"/>
    <n v="35"/>
    <n v="15"/>
    <n v="5"/>
    <n v="45"/>
    <s v="LOTSCO ADEFAS GASTRI CENMEL"/>
    <m/>
    <x v="0"/>
    <s v="Not clipped"/>
    <n v="3"/>
    <n v="0"/>
    <n v="0"/>
  </r>
  <r>
    <n v="4"/>
    <s v="2x"/>
    <n v="76"/>
    <s v="GC"/>
    <n v="1"/>
    <n v="7"/>
    <n v="12"/>
    <n v="19"/>
    <n v="19.5"/>
    <n v="23"/>
    <n v="22"/>
    <n v="21"/>
    <m/>
    <m/>
    <m/>
    <n v="3.5"/>
    <n v="-1"/>
    <n v="-1"/>
    <n v="-21"/>
    <n v="0"/>
    <n v="0"/>
    <n v="4.5"/>
    <n v="309.97687500000001"/>
    <n v="9"/>
    <n v="1462.4549999999999"/>
    <n v="8"/>
    <n v="8"/>
    <n v="8"/>
    <n v="4421.12"/>
    <m/>
    <m/>
    <m/>
    <m/>
    <m/>
    <m/>
    <m/>
    <m/>
    <m/>
    <m/>
    <m/>
    <m/>
    <n v="1"/>
    <s v="Good"/>
    <n v="1"/>
    <s v="Good"/>
    <s v="Good"/>
    <n v="1"/>
    <s v="OK"/>
    <n v="1"/>
    <s v="Poor"/>
    <s v="ok"/>
    <n v="1"/>
    <s v="poor"/>
    <n v="1"/>
    <s v="Dead"/>
    <n v="0"/>
    <s v="dead"/>
    <n v="0"/>
    <m/>
    <n v="0"/>
    <m/>
    <n v="0"/>
    <n v="1"/>
    <n v="1"/>
    <n v="1"/>
    <n v="20"/>
    <n v="0"/>
    <n v="0"/>
    <m/>
    <m/>
    <m/>
    <n v="1"/>
    <n v="0.1"/>
    <n v="15"/>
    <n v="5"/>
    <n v="1"/>
    <n v="24"/>
    <s v="ADEFAS HELSCO DIFAS HYPGLA"/>
    <m/>
    <x v="0"/>
    <s v="Not clipped"/>
    <n v="7"/>
    <n v="5"/>
    <n v="0"/>
  </r>
  <r>
    <n v="4"/>
    <s v="2x"/>
    <n v="77"/>
    <s v="RCS"/>
    <n v="1"/>
    <n v="6"/>
    <n v="10"/>
    <n v="17"/>
    <n v="20.5"/>
    <n v="25"/>
    <n v="39"/>
    <n v="43"/>
    <n v="66.5"/>
    <n v="73"/>
    <n v="70.7"/>
    <n v="4.5"/>
    <n v="14"/>
    <n v="4"/>
    <n v="23.5"/>
    <n v="6.5"/>
    <n v="-2.2999999999999972"/>
    <n v="4"/>
    <n v="257.48"/>
    <n v="7"/>
    <n v="961.62500000000011"/>
    <n v="14"/>
    <n v="9"/>
    <n v="11.5"/>
    <n v="16195.335000000001"/>
    <n v="25"/>
    <n v="18"/>
    <n v="21.5"/>
    <n v="62412.99500000001"/>
    <n v="26.5"/>
    <n v="22"/>
    <n v="24.25"/>
    <n v="122793.330625"/>
    <n v="33"/>
    <n v="22"/>
    <n v="48"/>
    <n v="37"/>
    <n v="1"/>
    <s v="Good"/>
    <n v="1"/>
    <s v="Good"/>
    <s v="Great"/>
    <n v="1"/>
    <s v="OK"/>
    <n v="1"/>
    <s v="OK"/>
    <s v="ok"/>
    <n v="1"/>
    <s v="great"/>
    <n v="1"/>
    <s v="Good"/>
    <n v="1"/>
    <s v="Good"/>
    <n v="1"/>
    <s v="Good"/>
    <n v="1"/>
    <s v="Good"/>
    <n v="1"/>
    <n v="0"/>
    <n v="0"/>
    <n v="0"/>
    <n v="0"/>
    <n v="2"/>
    <n v="1"/>
    <n v="1"/>
    <n v="10"/>
    <m/>
    <n v="0"/>
    <n v="0.1"/>
    <n v="1"/>
    <n v="3"/>
    <n v="0"/>
    <n v="10"/>
    <s v="DEIFAS GASTRI HYPGLA"/>
    <m/>
    <x v="0"/>
    <s v="Not clipped"/>
    <n v="6"/>
    <n v="2"/>
    <n v="0"/>
  </r>
  <r>
    <n v="4"/>
    <s v="2x"/>
    <n v="78"/>
    <s v="RCS"/>
    <n v="2"/>
    <n v="3"/>
    <n v="5"/>
    <n v="7"/>
    <n v="4"/>
    <m/>
    <n v="5"/>
    <m/>
    <m/>
    <m/>
    <m/>
    <n v="-4"/>
    <n v="5"/>
    <n v="-5"/>
    <n v="0"/>
    <n v="0"/>
    <n v="0"/>
    <n v="0.5"/>
    <n v="0.78500000000000003"/>
    <m/>
    <m/>
    <n v="1"/>
    <n v="1"/>
    <n v="1"/>
    <n v="15.700000000000001"/>
    <m/>
    <m/>
    <m/>
    <m/>
    <m/>
    <m/>
    <m/>
    <m/>
    <m/>
    <m/>
    <m/>
    <m/>
    <n v="1"/>
    <s v="OK"/>
    <n v="1"/>
    <s v="OK"/>
    <s v="Poor"/>
    <n v="1"/>
    <s v="Dead"/>
    <n v="0"/>
    <s v="Dead"/>
    <s v="dead"/>
    <n v="0"/>
    <s v="poor"/>
    <n v="1"/>
    <s v="Gone"/>
    <n v="0"/>
    <s v="Removed?"/>
    <n v="0"/>
    <m/>
    <n v="0"/>
    <m/>
    <n v="0"/>
    <n v="5"/>
    <n v="3"/>
    <n v="0"/>
    <n v="30"/>
    <n v="0"/>
    <n v="0"/>
    <m/>
    <m/>
    <m/>
    <n v="3"/>
    <n v="2"/>
    <n v="30"/>
    <n v="10"/>
    <n v="3"/>
    <n v="42"/>
    <s v="ADEFAS SALMEL GASTRI DEIFAS"/>
    <s v="rabbit droppings "/>
    <x v="1"/>
    <s v="Not clipped"/>
    <n v="3"/>
    <n v="0"/>
    <n v="0"/>
  </r>
  <r>
    <n v="4"/>
    <s v="2x"/>
    <n v="79"/>
    <s v="GC"/>
    <n v="2"/>
    <n v="8"/>
    <n v="14"/>
    <n v="20.5"/>
    <n v="21.5"/>
    <n v="21"/>
    <n v="20"/>
    <m/>
    <m/>
    <m/>
    <m/>
    <n v="-0.5"/>
    <n v="-1"/>
    <n v="-20"/>
    <n v="0"/>
    <n v="0"/>
    <n v="0"/>
    <n v="6"/>
    <n v="607.59"/>
    <n v="6"/>
    <n v="593.46"/>
    <n v="7"/>
    <n v="6"/>
    <n v="6.5"/>
    <n v="2653.2999999999997"/>
    <m/>
    <m/>
    <m/>
    <m/>
    <m/>
    <m/>
    <m/>
    <m/>
    <m/>
    <m/>
    <m/>
    <m/>
    <n v="1"/>
    <s v="Good"/>
    <n v="1"/>
    <s v="Good"/>
    <s v="Great"/>
    <n v="1"/>
    <s v="Poor"/>
    <n v="1"/>
    <s v="OK"/>
    <s v="dead"/>
    <n v="0"/>
    <s v="poor"/>
    <n v="1"/>
    <s v="Gone"/>
    <n v="0"/>
    <s v="Removed?"/>
    <n v="0"/>
    <m/>
    <n v="0"/>
    <m/>
    <n v="0"/>
    <n v="0"/>
    <n v="1"/>
    <n v="0"/>
    <n v="5"/>
    <n v="0"/>
    <n v="0"/>
    <m/>
    <m/>
    <m/>
    <n v="5"/>
    <n v="3"/>
    <n v="10"/>
    <n v="15"/>
    <n v="1"/>
    <n v="15"/>
    <s v="ADEFAS BROMAD GASTRI VOLMYO"/>
    <m/>
    <x v="0"/>
    <s v="Not clipped"/>
    <n v="8"/>
    <n v="1"/>
    <n v="0"/>
  </r>
  <r>
    <n v="4"/>
    <s v="2x"/>
    <n v="80"/>
    <s v="GC"/>
    <n v="2"/>
    <n v="9"/>
    <n v="14"/>
    <n v="14"/>
    <n v="14.5"/>
    <n v="17"/>
    <n v="26"/>
    <n v="33"/>
    <n v="59"/>
    <n v="60"/>
    <n v="93"/>
    <n v="2.5"/>
    <n v="9"/>
    <n v="7"/>
    <n v="26"/>
    <n v="1"/>
    <n v="33"/>
    <n v="3"/>
    <n v="102.44250000000001"/>
    <n v="8"/>
    <n v="854.08"/>
    <n v="10"/>
    <n v="7"/>
    <n v="8.5"/>
    <n v="5898.49"/>
    <n v="15"/>
    <n v="15"/>
    <n v="15"/>
    <n v="23314.5"/>
    <n v="25"/>
    <n v="17"/>
    <n v="21"/>
    <n v="81699.66"/>
    <n v="25"/>
    <n v="17"/>
    <n v="52"/>
    <n v="31"/>
    <n v="1"/>
    <s v="OK"/>
    <n v="1"/>
    <s v="OK"/>
    <s v="Poor"/>
    <n v="1"/>
    <s v="Poor"/>
    <n v="1"/>
    <s v="OK"/>
    <s v="poor"/>
    <n v="1"/>
    <s v="ok"/>
    <n v="1"/>
    <s v="Good"/>
    <n v="1"/>
    <s v="Good"/>
    <n v="1"/>
    <s v="Good"/>
    <n v="1"/>
    <s v="Great"/>
    <n v="1"/>
    <n v="0"/>
    <n v="2"/>
    <n v="5"/>
    <n v="40"/>
    <n v="10"/>
    <n v="80"/>
    <n v="45"/>
    <n v="5"/>
    <m/>
    <n v="10"/>
    <n v="0.1"/>
    <n v="20"/>
    <n v="5"/>
    <n v="2"/>
    <n v="50"/>
    <s v="ADEFAS HELSCO GASTRI ERICON"/>
    <m/>
    <x v="0"/>
    <s v="Not clipped"/>
    <n v="9"/>
    <n v="5"/>
    <n v="0"/>
  </r>
  <r>
    <n v="4"/>
    <s v="2x"/>
    <n v="81"/>
    <s v="RCS"/>
    <n v="2"/>
    <n v="6"/>
    <n v="5"/>
    <n v="7"/>
    <n v="7"/>
    <n v="7"/>
    <n v="10"/>
    <n v="11.5"/>
    <n v="92.5"/>
    <n v="17"/>
    <n v="32"/>
    <n v="0"/>
    <n v="3"/>
    <n v="1.5"/>
    <n v="81"/>
    <n v="-75.5"/>
    <n v="15"/>
    <n v="2"/>
    <n v="21.98"/>
    <n v="3"/>
    <n v="49.455000000000005"/>
    <n v="5"/>
    <n v="4"/>
    <n v="4.5"/>
    <n v="635.85"/>
    <n v="5.5"/>
    <n v="5"/>
    <n v="5.25"/>
    <n v="995.28187500000001"/>
    <n v="43"/>
    <n v="35"/>
    <n v="39"/>
    <n v="441774.45000000007"/>
    <n v="6"/>
    <n v="4"/>
    <n v="20"/>
    <n v="14"/>
    <n v="1"/>
    <s v="Poor"/>
    <n v="1"/>
    <s v="OK"/>
    <s v="OK"/>
    <n v="1"/>
    <s v="Poor"/>
    <n v="1"/>
    <s v="OK"/>
    <s v="poor"/>
    <n v="1"/>
    <s v="poor"/>
    <n v="1"/>
    <s v="Ok"/>
    <n v="1"/>
    <s v="Great"/>
    <n v="1"/>
    <s v="Poor"/>
    <n v="1"/>
    <s v="Good"/>
    <n v="1"/>
    <n v="0"/>
    <n v="0"/>
    <n v="3"/>
    <n v="10"/>
    <n v="15"/>
    <n v="3"/>
    <n v="11"/>
    <n v="40"/>
    <m/>
    <n v="0"/>
    <n v="2"/>
    <n v="1"/>
    <n v="5"/>
    <n v="0"/>
    <n v="6"/>
    <s v="GASTRI ERICON "/>
    <m/>
    <x v="0"/>
    <s v="Not clipped"/>
    <n v="6"/>
    <n v="0"/>
    <n v="0"/>
  </r>
  <r>
    <n v="4"/>
    <s v="2x"/>
    <n v="82"/>
    <s v="RCS"/>
    <n v="2"/>
    <n v="5"/>
    <n v="8"/>
    <n v="9.5"/>
    <n v="12"/>
    <n v="13"/>
    <n v="15.5"/>
    <n v="16"/>
    <n v="21"/>
    <n v="21"/>
    <n v="23"/>
    <n v="1"/>
    <n v="2.5"/>
    <n v="0.5"/>
    <n v="5"/>
    <n v="0"/>
    <n v="2"/>
    <n v="2.5"/>
    <n v="58.875"/>
    <n v="3"/>
    <n v="91.844999999999999"/>
    <n v="4"/>
    <n v="4"/>
    <n v="4"/>
    <n v="778.72"/>
    <n v="5"/>
    <n v="5"/>
    <n v="5"/>
    <n v="1256"/>
    <n v="5"/>
    <n v="4"/>
    <n v="4.5"/>
    <n v="1335.2850000000001"/>
    <n v="8"/>
    <n v="7"/>
    <n v="14"/>
    <n v="1"/>
    <n v="1"/>
    <s v="OK"/>
    <n v="1"/>
    <s v="OK"/>
    <s v="Great"/>
    <n v="1"/>
    <s v="OK"/>
    <n v="1"/>
    <s v="Poor"/>
    <s v="poor"/>
    <n v="1"/>
    <s v="poor"/>
    <n v="1"/>
    <s v="Ok"/>
    <n v="1"/>
    <s v="Poor"/>
    <n v="1"/>
    <s v="Poor"/>
    <n v="1"/>
    <s v="OK"/>
    <n v="1"/>
    <n v="0"/>
    <n v="0"/>
    <n v="1"/>
    <n v="10"/>
    <n v="15"/>
    <n v="15"/>
    <n v="7"/>
    <n v="30"/>
    <m/>
    <n v="8"/>
    <n v="1"/>
    <n v="10"/>
    <n v="30"/>
    <n v="0"/>
    <n v="100"/>
    <s v="ADEFAS GASTRI"/>
    <m/>
    <x v="0"/>
    <s v="Not clipped"/>
    <n v="5"/>
    <n v="1"/>
    <n v="0"/>
  </r>
  <r>
    <n v="4"/>
    <s v="2x"/>
    <n v="83"/>
    <s v="RCS"/>
    <n v="2"/>
    <n v="3"/>
    <n v="3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Poor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"/>
    <n v="5"/>
    <n v="30"/>
    <n v="1"/>
    <m/>
    <n v="5"/>
    <s v="GASTRI HELGRA"/>
    <m/>
    <x v="0"/>
    <s v="Not clipped"/>
    <n v="3"/>
    <n v="0"/>
    <n v="0"/>
  </r>
  <r>
    <n v="4"/>
    <s v="2x"/>
    <n v="84"/>
    <s v="GC"/>
    <n v="2"/>
    <n v="8"/>
    <n v="13"/>
    <n v="19.5"/>
    <n v="22"/>
    <n v="23"/>
    <n v="32"/>
    <n v="41"/>
    <n v="56"/>
    <n v="55"/>
    <n v="84"/>
    <n v="1"/>
    <n v="9"/>
    <n v="9"/>
    <n v="15"/>
    <n v="-1"/>
    <n v="29"/>
    <n v="3.5"/>
    <n v="211.5575"/>
    <n v="6"/>
    <n v="649.98"/>
    <n v="10"/>
    <n v="8"/>
    <n v="9"/>
    <n v="8138.88"/>
    <n v="12"/>
    <n v="13"/>
    <n v="12.5"/>
    <n v="20115.625"/>
    <n v="18"/>
    <n v="17"/>
    <n v="17.5"/>
    <n v="53851"/>
    <n v="26"/>
    <n v="20"/>
    <n v="50"/>
    <n v="42"/>
    <n v="1"/>
    <s v="OK"/>
    <n v="1"/>
    <s v="OK"/>
    <s v="Good"/>
    <n v="1"/>
    <s v="Poor"/>
    <n v="1"/>
    <s v="Great"/>
    <s v="poor"/>
    <n v="1"/>
    <s v="great"/>
    <n v="1"/>
    <s v="Good"/>
    <n v="1"/>
    <s v="Good"/>
    <n v="1"/>
    <s v="Good"/>
    <n v="1"/>
    <s v="Good"/>
    <n v="1"/>
    <n v="15"/>
    <n v="20"/>
    <n v="22"/>
    <n v="30"/>
    <n v="30"/>
    <n v="60"/>
    <n v="75"/>
    <n v="50"/>
    <m/>
    <n v="2"/>
    <n v="5"/>
    <n v="50"/>
    <n v="10"/>
    <n v="20"/>
    <n v="30"/>
    <s v="MELIMP ERICON HELSO VOLMYO"/>
    <s v="rabbit droppings"/>
    <x v="1"/>
    <s v="Not clipped"/>
    <n v="8"/>
    <n v="6"/>
    <n v="0"/>
  </r>
  <r>
    <n v="4"/>
    <s v="2x"/>
    <n v="85"/>
    <s v="GC"/>
    <n v="2"/>
    <n v="7"/>
    <n v="11.5"/>
    <n v="18"/>
    <n v="20.5"/>
    <n v="24"/>
    <n v="36"/>
    <n v="53"/>
    <n v="81"/>
    <m/>
    <m/>
    <n v="3.5"/>
    <n v="12"/>
    <n v="17"/>
    <n v="28"/>
    <n v="-81"/>
    <n v="0"/>
    <n v="4"/>
    <n v="257.48"/>
    <n v="7"/>
    <n v="923.16000000000008"/>
    <n v="15"/>
    <n v="8"/>
    <n v="11.5"/>
    <n v="14949.54"/>
    <n v="31"/>
    <n v="19"/>
    <n v="25"/>
    <n v="104012.5"/>
    <n v="27"/>
    <n v="26"/>
    <n v="26.5"/>
    <n v="178610.26500000001"/>
    <m/>
    <m/>
    <m/>
    <m/>
    <n v="1"/>
    <s v="OK"/>
    <n v="1"/>
    <s v="Good"/>
    <s v="Great"/>
    <n v="1"/>
    <s v="OK"/>
    <n v="1"/>
    <s v="Poor"/>
    <s v="ok"/>
    <n v="1"/>
    <s v="good"/>
    <n v="1"/>
    <s v="Ok"/>
    <n v="1"/>
    <s v="Good"/>
    <n v="1"/>
    <m/>
    <n v="0"/>
    <m/>
    <n v="0"/>
    <n v="5"/>
    <n v="5"/>
    <n v="20"/>
    <n v="20"/>
    <n v="10"/>
    <n v="2"/>
    <m/>
    <m/>
    <m/>
    <n v="0.1"/>
    <n v="4"/>
    <n v="15"/>
    <n v="70"/>
    <n v="5"/>
    <n v="20"/>
    <s v="SALMEL GASTRI HELSCO ERICON"/>
    <s v="already remark"/>
    <x v="0"/>
    <s v="Not clipped"/>
    <n v="7"/>
    <n v="0"/>
    <n v="0"/>
  </r>
  <r>
    <n v="4"/>
    <s v="2x"/>
    <n v="86"/>
    <s v="GC"/>
    <n v="2"/>
    <n v="8"/>
    <n v="17"/>
    <n v="22.5"/>
    <n v="23.5"/>
    <n v="29"/>
    <n v="37"/>
    <n v="48"/>
    <n v="67.5"/>
    <m/>
    <m/>
    <n v="5.5"/>
    <n v="8"/>
    <n v="11"/>
    <n v="19.5"/>
    <n v="-67.5"/>
    <n v="0"/>
    <n v="5"/>
    <n v="461.1875"/>
    <n v="7"/>
    <n v="1115.4850000000001"/>
    <n v="12"/>
    <n v="10"/>
    <n v="11"/>
    <n v="14057.78"/>
    <n v="18"/>
    <n v="15"/>
    <n v="16.5"/>
    <n v="41033.520000000004"/>
    <n v="18.5"/>
    <n v="16"/>
    <n v="17.25"/>
    <n v="63068.371875000004"/>
    <m/>
    <m/>
    <m/>
    <m/>
    <n v="1"/>
    <s v="Good"/>
    <n v="1"/>
    <s v="Good"/>
    <s v="Good"/>
    <n v="1"/>
    <s v="Good"/>
    <n v="1"/>
    <s v="OK"/>
    <s v="poor"/>
    <n v="1"/>
    <s v="ok"/>
    <n v="1"/>
    <s v="Good"/>
    <n v="1"/>
    <s v="Great"/>
    <n v="1"/>
    <m/>
    <n v="0"/>
    <m/>
    <n v="0"/>
    <n v="5"/>
    <n v="15"/>
    <n v="12"/>
    <n v="10"/>
    <n v="20"/>
    <n v="25"/>
    <m/>
    <m/>
    <m/>
    <n v="1"/>
    <n v="1"/>
    <n v="15"/>
    <n v="5"/>
    <n v="15"/>
    <n v="38"/>
    <s v="ADEFAS HELSCO DEIFAS GASTRI"/>
    <m/>
    <x v="0"/>
    <s v="Not clipped"/>
    <n v="8"/>
    <n v="4"/>
    <n v="0"/>
  </r>
  <r>
    <n v="4"/>
    <s v="2x"/>
    <n v="87"/>
    <s v="GC"/>
    <n v="2"/>
    <n v="9"/>
    <n v="15"/>
    <n v="18"/>
    <n v="21.5"/>
    <n v="26"/>
    <n v="34"/>
    <n v="41"/>
    <n v="61.5"/>
    <m/>
    <m/>
    <n v="4.5"/>
    <n v="8"/>
    <n v="7"/>
    <n v="20.5"/>
    <n v="-61.5"/>
    <n v="0"/>
    <n v="3"/>
    <n v="151.89750000000001"/>
    <n v="7"/>
    <n v="1000.0900000000001"/>
    <n v="9"/>
    <n v="8"/>
    <n v="8.5"/>
    <n v="7713.41"/>
    <n v="16"/>
    <n v="14.5"/>
    <n v="15.25"/>
    <n v="29940.096250000002"/>
    <n v="27"/>
    <n v="20"/>
    <n v="23.5"/>
    <n v="106644.9975"/>
    <m/>
    <m/>
    <m/>
    <m/>
    <n v="1"/>
    <s v="Good"/>
    <n v="1"/>
    <s v="Good"/>
    <s v="Good"/>
    <n v="1"/>
    <s v="Good"/>
    <n v="1"/>
    <s v="Poor"/>
    <s v="poor"/>
    <n v="1"/>
    <s v="good"/>
    <n v="1"/>
    <s v="Good"/>
    <n v="1"/>
    <s v="Good"/>
    <n v="1"/>
    <m/>
    <n v="0"/>
    <m/>
    <n v="0"/>
    <n v="1"/>
    <n v="5"/>
    <n v="7"/>
    <n v="20"/>
    <n v="40"/>
    <n v="10"/>
    <m/>
    <m/>
    <m/>
    <n v="1"/>
    <n v="0.1"/>
    <n v="15"/>
    <n v="0.1"/>
    <n v="5"/>
    <n v="50"/>
    <s v="ADEFAS HELSCO NASLEP FILAGO"/>
    <m/>
    <x v="0"/>
    <s v="Not clipped"/>
    <n v="9"/>
    <n v="6"/>
    <n v="0"/>
  </r>
  <r>
    <n v="4"/>
    <s v="2x"/>
    <n v="88"/>
    <s v="R"/>
    <n v="1"/>
    <n v="6"/>
    <n v="8.5"/>
    <n v="9"/>
    <n v="11.5"/>
    <n v="15"/>
    <n v="30.5"/>
    <n v="33"/>
    <n v="47"/>
    <m/>
    <m/>
    <n v="3.5"/>
    <n v="15.5"/>
    <n v="2.5"/>
    <n v="14"/>
    <n v="-47"/>
    <n v="0"/>
    <n v="3.5"/>
    <n v="110.58687500000001"/>
    <n v="5"/>
    <n v="294.375"/>
    <n v="12"/>
    <n v="9"/>
    <n v="10.5"/>
    <n v="10558.6425"/>
    <n v="16"/>
    <n v="14"/>
    <n v="15"/>
    <n v="23314.5"/>
    <n v="22"/>
    <n v="18"/>
    <n v="20"/>
    <n v="59032"/>
    <m/>
    <m/>
    <m/>
    <m/>
    <n v="1"/>
    <s v="OK"/>
    <n v="1"/>
    <s v="Good"/>
    <s v="OK"/>
    <n v="1"/>
    <s v="Good"/>
    <n v="1"/>
    <s v="OK"/>
    <s v="ok"/>
    <n v="1"/>
    <s v="ok"/>
    <n v="1"/>
    <s v="Good"/>
    <n v="1"/>
    <s v="Great"/>
    <n v="1"/>
    <m/>
    <n v="0"/>
    <m/>
    <n v="0"/>
    <n v="8"/>
    <n v="3"/>
    <n v="18"/>
    <n v="30"/>
    <n v="20"/>
    <n v="7"/>
    <m/>
    <m/>
    <m/>
    <n v="2"/>
    <n v="10"/>
    <n v="20"/>
    <n v="10"/>
    <n v="3"/>
    <n v="33"/>
    <s v="HELSCO GASTRI DEIFAS MELIMP"/>
    <s v="good luck little plant"/>
    <x v="0"/>
    <s v="Not clipped"/>
    <n v="6"/>
    <n v="0"/>
    <n v="0"/>
  </r>
  <r>
    <n v="4"/>
    <s v="2x"/>
    <n v="89"/>
    <s v="GC"/>
    <n v="2"/>
    <n v="10"/>
    <n v="15"/>
    <n v="20"/>
    <n v="25"/>
    <n v="28"/>
    <n v="41.5"/>
    <n v="50"/>
    <n v="81"/>
    <n v="90"/>
    <n v="139"/>
    <n v="3"/>
    <n v="13.5"/>
    <n v="8.5"/>
    <n v="31"/>
    <n v="9"/>
    <n v="49"/>
    <n v="6"/>
    <n v="706.5"/>
    <n v="9"/>
    <n v="1780.38"/>
    <n v="13"/>
    <n v="11"/>
    <n v="12"/>
    <n v="18764.64"/>
    <n v="15"/>
    <n v="20"/>
    <n v="17.5"/>
    <n v="48081.25"/>
    <n v="26"/>
    <n v="22"/>
    <n v="24"/>
    <n v="146499.84"/>
    <n v="34"/>
    <n v="25"/>
    <n v="47"/>
    <n v="39"/>
    <n v="1"/>
    <s v="Good"/>
    <n v="1"/>
    <s v="OK"/>
    <s v="Great"/>
    <n v="1"/>
    <s v="Good"/>
    <n v="1"/>
    <s v="OK"/>
    <s v="ok"/>
    <n v="1"/>
    <s v="good"/>
    <n v="1"/>
    <s v="Great"/>
    <n v="1"/>
    <s v="Good"/>
    <n v="1"/>
    <s v="Good"/>
    <n v="1"/>
    <s v="Good"/>
    <n v="1"/>
    <n v="5"/>
    <n v="2"/>
    <n v="15"/>
    <n v="15"/>
    <n v="30"/>
    <n v="40"/>
    <n v="33"/>
    <n v="60"/>
    <m/>
    <n v="0"/>
    <n v="10"/>
    <n v="1"/>
    <n v="35"/>
    <n v="2"/>
    <n v="20"/>
    <s v="GASTRI CAETOM BRAGEN GNACAL"/>
    <m/>
    <x v="0"/>
    <s v="Not clipped"/>
    <n v="10"/>
    <n v="9"/>
    <s v="B"/>
  </r>
  <r>
    <n v="4"/>
    <s v="2x"/>
    <n v="90"/>
    <s v="R"/>
    <n v="1"/>
    <n v="5"/>
    <n v="8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5"/>
    <n v="2"/>
    <n v="20"/>
    <n v="3"/>
    <m/>
    <n v="24"/>
    <s v="DEIFAS GASTRI ADEFAS CASETI"/>
    <m/>
    <x v="0"/>
    <s v="Not clipped"/>
    <n v="5"/>
    <n v="0"/>
    <n v="0"/>
  </r>
  <r>
    <n v="4"/>
    <s v="2x"/>
    <n v="91"/>
    <s v="GC"/>
    <n v="2"/>
    <n v="10.5"/>
    <n v="14"/>
    <n v="21"/>
    <n v="25"/>
    <n v="30"/>
    <n v="44.5"/>
    <n v="48"/>
    <n v="79"/>
    <n v="85"/>
    <n v="122"/>
    <n v="5"/>
    <n v="14.5"/>
    <n v="3.5"/>
    <n v="31"/>
    <n v="6"/>
    <n v="37"/>
    <n v="9"/>
    <n v="1589.625"/>
    <n v="10"/>
    <n v="2355"/>
    <n v="16"/>
    <n v="13"/>
    <n v="14.5"/>
    <n v="29378.232500000002"/>
    <n v="72"/>
    <n v="18"/>
    <n v="45"/>
    <n v="305208"/>
    <n v="27.5"/>
    <n v="19"/>
    <n v="23.25"/>
    <n v="134091.93375"/>
    <n v="37"/>
    <n v="26"/>
    <n v="54"/>
    <n v="50"/>
    <n v="1"/>
    <s v="Poor"/>
    <n v="1"/>
    <s v="OK"/>
    <s v="Good"/>
    <n v="1"/>
    <s v="OK"/>
    <n v="1"/>
    <s v="OK"/>
    <s v="ok"/>
    <n v="1"/>
    <s v="ok"/>
    <n v="1"/>
    <s v="Great"/>
    <n v="1"/>
    <s v="Great"/>
    <n v="1"/>
    <s v="Okay"/>
    <n v="1"/>
    <s v="Great"/>
    <n v="1"/>
    <n v="15"/>
    <n v="15"/>
    <n v="2"/>
    <n v="5"/>
    <n v="15"/>
    <n v="8"/>
    <n v="15"/>
    <n v="80"/>
    <m/>
    <n v="7"/>
    <n v="1"/>
    <n v="60"/>
    <n v="10"/>
    <n v="15"/>
    <n v="60"/>
    <s v="LETSCO HELSCO CEOTOM GASTRI"/>
    <m/>
    <x v="0"/>
    <s v="Not clipped"/>
    <n v="10.5"/>
    <n v="5"/>
    <s v="B"/>
  </r>
  <r>
    <n v="4"/>
    <s v="2x"/>
    <n v="92"/>
    <s v="GC"/>
    <n v="2"/>
    <n v="6"/>
    <n v="15"/>
    <n v="41"/>
    <n v="45.5"/>
    <n v="58"/>
    <n v="76.5"/>
    <n v="92"/>
    <n v="122.5"/>
    <n v="123"/>
    <n v="157"/>
    <n v="12.5"/>
    <n v="18.5"/>
    <n v="15.5"/>
    <n v="30.5"/>
    <n v="0.5"/>
    <n v="34"/>
    <n v="12"/>
    <n v="5143.3200000000006"/>
    <n v="20"/>
    <n v="18212"/>
    <n v="28"/>
    <n v="24"/>
    <n v="26"/>
    <n v="162381.96"/>
    <n v="42"/>
    <n v="32"/>
    <n v="37"/>
    <n v="395476.72"/>
    <n v="73"/>
    <n v="45"/>
    <n v="59"/>
    <n v="1338966.6499999999"/>
    <n v="65"/>
    <n v="67"/>
    <n v="92"/>
    <n v="85"/>
    <n v="1"/>
    <s v="Good"/>
    <n v="1"/>
    <s v="Great"/>
    <s v="Great"/>
    <n v="1"/>
    <s v="Great"/>
    <n v="1"/>
    <s v="Good"/>
    <s v="good"/>
    <n v="1"/>
    <s v="great"/>
    <n v="1"/>
    <s v="Great"/>
    <n v="1"/>
    <s v="Great"/>
    <n v="1"/>
    <s v="Good"/>
    <n v="1"/>
    <s v="Great"/>
    <n v="1"/>
    <n v="60"/>
    <n v="20"/>
    <n v="2"/>
    <n v="10"/>
    <n v="20"/>
    <n v="2"/>
    <n v="8"/>
    <n v="60"/>
    <m/>
    <n v="4"/>
    <n v="1"/>
    <n v="55"/>
    <n v="2"/>
    <n v="20"/>
    <n v="30"/>
    <s v="HELSCO HIRINC GASTRI"/>
    <m/>
    <x v="0"/>
    <s v="Not clipped"/>
    <n v="6"/>
    <n v="2"/>
    <s v="B"/>
  </r>
  <r>
    <n v="4"/>
    <s v="2x"/>
    <n v="93"/>
    <s v="GC"/>
    <n v="2"/>
    <n v="8"/>
    <n v="17"/>
    <n v="51"/>
    <n v="65.5"/>
    <n v="83"/>
    <n v="106.5"/>
    <n v="170.5"/>
    <n v="148"/>
    <n v="155"/>
    <n v="217.5"/>
    <n v="17.5"/>
    <n v="23.5"/>
    <n v="64"/>
    <n v="-22.5"/>
    <n v="7"/>
    <n v="62.5"/>
    <n v="20"/>
    <n v="20567"/>
    <n v="22"/>
    <n v="31535.02"/>
    <n v="40"/>
    <n v="38"/>
    <n v="39"/>
    <n v="508637.61000000004"/>
    <n v="51"/>
    <n v="39"/>
    <n v="45"/>
    <n v="1084124.25"/>
    <n v="61"/>
    <n v="63"/>
    <n v="62"/>
    <n v="1786383.68"/>
    <n v="70"/>
    <n v="57"/>
    <n v="73.5"/>
    <n v="88.5"/>
    <n v="1"/>
    <s v="Good"/>
    <n v="1"/>
    <s v="Good"/>
    <s v="Great"/>
    <n v="1"/>
    <s v="Good"/>
    <n v="1"/>
    <s v="Great"/>
    <s v="good"/>
    <n v="1"/>
    <s v="good"/>
    <n v="1"/>
    <s v="Good"/>
    <n v="1"/>
    <s v="Great"/>
    <n v="1"/>
    <s v="Good"/>
    <n v="1"/>
    <s v="Good"/>
    <n v="1"/>
    <n v="20"/>
    <n v="5"/>
    <n v="4"/>
    <n v="5"/>
    <n v="45"/>
    <n v="10"/>
    <n v="7"/>
    <n v="100"/>
    <m/>
    <n v="3"/>
    <n v="0.1"/>
    <n v="25"/>
    <n v="0"/>
    <n v="5"/>
    <n v="37"/>
    <s v="HELSCO CEOTOM"/>
    <m/>
    <x v="0"/>
    <s v="Not clipped"/>
    <n v="8"/>
    <n v="2"/>
    <s v="C"/>
  </r>
  <r>
    <n v="4"/>
    <s v="2x"/>
    <n v="94"/>
    <s v="R"/>
    <n v="4"/>
    <n v="8"/>
    <n v="16.5"/>
    <n v="25"/>
    <n v="34.5"/>
    <n v="36"/>
    <n v="44.5"/>
    <n v="49"/>
    <n v="67"/>
    <n v="72"/>
    <n v="109.5"/>
    <n v="1.5"/>
    <n v="8.5"/>
    <n v="4.5"/>
    <n v="18"/>
    <n v="5"/>
    <n v="37.5"/>
    <n v="8"/>
    <n v="1733.28"/>
    <n v="14"/>
    <n v="5538.9600000000009"/>
    <n v="14"/>
    <n v="10"/>
    <n v="12"/>
    <n v="20121.120000000003"/>
    <n v="19"/>
    <n v="18"/>
    <n v="18.5"/>
    <n v="52658.584999999999"/>
    <n v="28"/>
    <n v="25"/>
    <n v="26.5"/>
    <n v="147739.35500000001"/>
    <n v="27"/>
    <n v="28"/>
    <n v="44"/>
    <n v="35"/>
    <n v="1"/>
    <s v="Good"/>
    <n v="1"/>
    <s v="Good"/>
    <s v="Great"/>
    <n v="1"/>
    <s v="Good"/>
    <n v="1"/>
    <s v="Good"/>
    <s v="ok"/>
    <n v="1"/>
    <s v="ok"/>
    <n v="1"/>
    <s v="Good"/>
    <n v="1"/>
    <s v="Great"/>
    <n v="1"/>
    <s v="Good"/>
    <n v="1"/>
    <s v="Great"/>
    <n v="1"/>
    <n v="15"/>
    <n v="25"/>
    <n v="35"/>
    <n v="45"/>
    <n v="20"/>
    <n v="20"/>
    <n v="35"/>
    <n v="60"/>
    <m/>
    <n v="4"/>
    <n v="0.1"/>
    <n v="10"/>
    <n v="0"/>
    <n v="25"/>
    <n v="60"/>
    <s v="CEOTOM"/>
    <m/>
    <x v="0"/>
    <s v="Not clipped"/>
    <n v="8"/>
    <n v="4"/>
    <s v="B"/>
  </r>
  <r>
    <n v="4"/>
    <s v="2x"/>
    <n v="95"/>
    <s v="R"/>
    <n v="2"/>
    <n v="7"/>
    <n v="9.5"/>
    <n v="14"/>
    <n v="13"/>
    <m/>
    <m/>
    <m/>
    <m/>
    <m/>
    <m/>
    <n v="-13"/>
    <n v="0"/>
    <n v="0"/>
    <n v="0"/>
    <n v="0"/>
    <n v="0"/>
    <n v="2"/>
    <n v="40.82"/>
    <m/>
    <m/>
    <m/>
    <m/>
    <m/>
    <m/>
    <m/>
    <m/>
    <m/>
    <m/>
    <m/>
    <m/>
    <m/>
    <m/>
    <m/>
    <m/>
    <m/>
    <m/>
    <n v="1"/>
    <s v="Poor"/>
    <n v="1"/>
    <s v="OK"/>
    <s v="Great"/>
    <n v="1"/>
    <s v="Dead"/>
    <n v="0"/>
    <s v="Dead"/>
    <s v="dead"/>
    <n v="0"/>
    <s v="Gone"/>
    <n v="0"/>
    <s v="Gone"/>
    <n v="0"/>
    <s v="Gone"/>
    <n v="0"/>
    <m/>
    <n v="0"/>
    <m/>
    <n v="0"/>
    <n v="5"/>
    <n v="5"/>
    <n v="0"/>
    <n v="0"/>
    <n v="0"/>
    <n v="0"/>
    <m/>
    <m/>
    <m/>
    <n v="2"/>
    <n v="1"/>
    <n v="15"/>
    <n v="60"/>
    <n v="5"/>
    <n v="45"/>
    <s v="GASTRI CEOTOM HELSCO"/>
    <m/>
    <x v="0"/>
    <s v="Not clipped"/>
    <n v="7"/>
    <n v="2"/>
    <s v="C"/>
  </r>
  <r>
    <n v="4"/>
    <s v="2x"/>
    <n v="96"/>
    <s v="GC"/>
    <n v="1"/>
    <n v="9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0"/>
    <n v="10"/>
    <n v="1"/>
    <n v="80"/>
    <m/>
    <n v="20"/>
    <s v="GASTRI CEOTOM VOLMYO BROMAD"/>
    <s v="cut animal clip plant tube at base "/>
    <x v="1"/>
    <s v="Not clipped"/>
    <n v="9"/>
    <n v="5"/>
    <s v="A"/>
  </r>
  <r>
    <n v="4"/>
    <s v="2x"/>
    <n v="97"/>
    <s v="GC"/>
    <n v="1"/>
    <n v="8"/>
    <n v="19.5"/>
    <n v="36"/>
    <n v="43"/>
    <n v="46"/>
    <n v="68.5"/>
    <n v="76"/>
    <n v="124"/>
    <n v="127"/>
    <n v="120"/>
    <n v="3"/>
    <n v="22.5"/>
    <n v="7.5"/>
    <n v="48"/>
    <n v="3"/>
    <n v="-7"/>
    <n v="7"/>
    <n v="1653.9950000000001"/>
    <n v="11"/>
    <n v="4369.3100000000004"/>
    <n v="15"/>
    <n v="14"/>
    <n v="14.5"/>
    <n v="45222.672500000001"/>
    <n v="27"/>
    <n v="25"/>
    <n v="26"/>
    <n v="161320.63999999998"/>
    <n v="54"/>
    <n v="47"/>
    <n v="50.5"/>
    <n v="992965.34000000008"/>
    <n v="59"/>
    <n v="43"/>
    <n v="46"/>
    <n v="39"/>
    <n v="1"/>
    <s v="OK"/>
    <n v="1"/>
    <s v="Good"/>
    <s v="Great"/>
    <n v="1"/>
    <s v="Good"/>
    <n v="1"/>
    <s v="Great"/>
    <s v="ok"/>
    <n v="1"/>
    <s v="good"/>
    <n v="1"/>
    <s v="Great"/>
    <n v="1"/>
    <s v="Great"/>
    <n v="1"/>
    <s v="Good"/>
    <n v="1"/>
    <s v="Dead"/>
    <n v="0"/>
    <n v="0"/>
    <n v="0"/>
    <n v="0"/>
    <n v="0"/>
    <n v="0"/>
    <n v="0"/>
    <n v="0"/>
    <n v="5"/>
    <m/>
    <n v="0"/>
    <n v="10"/>
    <n v="0"/>
    <n v="80"/>
    <n v="0"/>
    <n v="15"/>
    <s v="GASTRI"/>
    <s v="cut animal clip plant tube at base"/>
    <x v="1"/>
    <s v="Not clipped"/>
    <n v="8"/>
    <n v="4"/>
    <s v="C"/>
  </r>
  <r>
    <n v="4"/>
    <s v="2x"/>
    <n v="98"/>
    <s v="R"/>
    <n v="1"/>
    <n v="6"/>
    <n v="13"/>
    <n v="22"/>
    <n v="26.5"/>
    <n v="30"/>
    <n v="47.5"/>
    <n v="53.5"/>
    <n v="80"/>
    <n v="74"/>
    <n v="118"/>
    <n v="3.5"/>
    <n v="17.5"/>
    <n v="6"/>
    <n v="26.5"/>
    <n v="-6"/>
    <n v="44"/>
    <n v="7"/>
    <n v="1019.3225000000001"/>
    <n v="10"/>
    <n v="2355"/>
    <n v="16"/>
    <n v="12"/>
    <n v="14"/>
    <n v="29233.4"/>
    <n v="22"/>
    <n v="16"/>
    <n v="19"/>
    <n v="60644.39"/>
    <n v="28"/>
    <n v="23"/>
    <n v="25.5"/>
    <n v="163342.80000000002"/>
    <n v="33"/>
    <n v="34"/>
    <n v="50"/>
    <n v="45"/>
    <n v="1"/>
    <s v="OK"/>
    <n v="1"/>
    <s v="Good"/>
    <s v="Great"/>
    <n v="1"/>
    <s v="OK"/>
    <n v="1"/>
    <s v="Good"/>
    <s v="ok"/>
    <n v="1"/>
    <s v="ok"/>
    <n v="1"/>
    <s v="Great"/>
    <n v="1"/>
    <s v="Good"/>
    <n v="1"/>
    <s v="Good"/>
    <n v="1"/>
    <s v="Good"/>
    <n v="1"/>
    <n v="25"/>
    <n v="3"/>
    <n v="7"/>
    <n v="45"/>
    <n v="15"/>
    <n v="30"/>
    <n v="17"/>
    <n v="50"/>
    <m/>
    <n v="8"/>
    <n v="4"/>
    <n v="40"/>
    <n v="30"/>
    <n v="3"/>
    <n v="20"/>
    <s v="CEOTOM HELSCO GASTRI BROMAD"/>
    <m/>
    <x v="0"/>
    <s v="Not clipped"/>
    <n v="6"/>
    <n v="2"/>
    <n v="0"/>
  </r>
  <r>
    <n v="4"/>
    <s v="2x"/>
    <n v="99"/>
    <s v="GC"/>
    <n v="1"/>
    <n v="4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9"/>
    <n v="7"/>
    <n v="16"/>
    <n v="55"/>
    <m/>
    <n v="20"/>
    <s v="ADEFAS HELSCO GASTRI BROMAD"/>
    <m/>
    <x v="0"/>
    <s v="Not clipped"/>
    <n v="4"/>
    <n v="0"/>
    <n v="0"/>
  </r>
  <r>
    <n v="4"/>
    <s v="2x"/>
    <n v="100"/>
    <s v="GC"/>
    <n v="1"/>
    <n v="9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5"/>
    <n v="0"/>
    <n v="10"/>
    <n v="0"/>
    <m/>
    <n v="50"/>
    <s v="GALANG CEOTOM"/>
    <m/>
    <x v="0"/>
    <s v="Not clipped"/>
    <n v="9"/>
    <n v="3"/>
    <s v="A"/>
  </r>
  <r>
    <n v="4"/>
    <s v="4x"/>
    <n v="1"/>
    <s v="RCS"/>
    <n v="2"/>
    <n v="6"/>
    <n v="9.5"/>
    <n v="9.5"/>
    <n v="7.5"/>
    <m/>
    <m/>
    <m/>
    <m/>
    <m/>
    <m/>
    <n v="-7.5"/>
    <n v="0"/>
    <n v="0"/>
    <n v="0"/>
    <n v="0"/>
    <n v="0"/>
    <n v="1.5"/>
    <n v="13.246875000000001"/>
    <m/>
    <m/>
    <m/>
    <m/>
    <m/>
    <m/>
    <m/>
    <m/>
    <m/>
    <m/>
    <m/>
    <m/>
    <m/>
    <m/>
    <m/>
    <m/>
    <m/>
    <m/>
    <n v="1"/>
    <s v="Poor"/>
    <n v="1"/>
    <s v="Good"/>
    <s v="Poor"/>
    <n v="1"/>
    <s v="Dead"/>
    <n v="0"/>
    <s v="Dead"/>
    <s v="Gone"/>
    <n v="0"/>
    <s v="Gone"/>
    <n v="0"/>
    <s v="Gone"/>
    <n v="0"/>
    <s v="Gone"/>
    <n v="0"/>
    <m/>
    <n v="0"/>
    <m/>
    <n v="0"/>
    <n v="15"/>
    <n v="12"/>
    <n v="0"/>
    <n v="0"/>
    <n v="0"/>
    <n v="0"/>
    <m/>
    <m/>
    <m/>
    <n v="1"/>
    <n v="0.1"/>
    <n v="15"/>
    <n v="0.1"/>
    <n v="12"/>
    <n v="44"/>
    <s v="HELSCO ADEFAS HYPGLA"/>
    <s v="holes no mounds"/>
    <x v="1"/>
    <s v="Not clipped"/>
    <n v="6"/>
    <n v="2"/>
    <s v="B"/>
  </r>
  <r>
    <n v="4"/>
    <s v="4x"/>
    <n v="2"/>
    <s v="GC"/>
    <n v="2"/>
    <n v="8"/>
    <n v="11"/>
    <n v="12"/>
    <n v="12.5"/>
    <n v="14"/>
    <n v="15"/>
    <n v="18"/>
    <n v="28"/>
    <n v="29"/>
    <n v="50"/>
    <n v="1.5"/>
    <n v="1"/>
    <n v="3"/>
    <n v="10"/>
    <n v="1"/>
    <n v="21"/>
    <n v="4"/>
    <n v="157"/>
    <n v="5"/>
    <n v="274.75"/>
    <n v="6"/>
    <n v="5"/>
    <n v="5.5"/>
    <n v="1424.7750000000001"/>
    <n v="8"/>
    <n v="8"/>
    <n v="8"/>
    <n v="3617.28"/>
    <n v="11"/>
    <n v="10"/>
    <n v="10.5"/>
    <n v="9693.18"/>
    <n v="13"/>
    <n v="12"/>
    <n v="30"/>
    <n v="20"/>
    <n v="1"/>
    <s v="Poor"/>
    <n v="1"/>
    <s v="OK"/>
    <s v="OK"/>
    <n v="1"/>
    <s v="OK"/>
    <n v="1"/>
    <s v="OK"/>
    <s v="ok"/>
    <n v="1"/>
    <s v="good"/>
    <n v="1"/>
    <s v="Ok"/>
    <n v="1"/>
    <s v="Good"/>
    <n v="1"/>
    <s v="Okay"/>
    <n v="1"/>
    <s v="Great"/>
    <n v="1"/>
    <n v="0"/>
    <n v="15"/>
    <n v="30"/>
    <n v="15"/>
    <n v="40"/>
    <n v="15"/>
    <n v="12"/>
    <n v="20"/>
    <m/>
    <n v="1"/>
    <n v="0.1"/>
    <n v="23"/>
    <n v="0.1"/>
    <n v="15"/>
    <n v="33"/>
    <s v="HELSCO ADEFAS DEIFAS GASTRI"/>
    <m/>
    <x v="0"/>
    <s v="Not clipped"/>
    <n v="8"/>
    <n v="2"/>
    <s v="C"/>
  </r>
  <r>
    <n v="4"/>
    <s v="4x"/>
    <n v="3"/>
    <s v="RCS"/>
    <n v="2"/>
    <n v="6"/>
    <n v="11"/>
    <n v="11.5"/>
    <n v="11"/>
    <n v="13"/>
    <n v="15"/>
    <n v="15"/>
    <n v="23"/>
    <n v="21"/>
    <n v="38"/>
    <n v="2"/>
    <n v="2"/>
    <n v="0"/>
    <n v="8"/>
    <n v="-2"/>
    <n v="17"/>
    <n v="8"/>
    <n v="552.64"/>
    <n v="5"/>
    <n v="255.125"/>
    <n v="6"/>
    <n v="4"/>
    <n v="5"/>
    <n v="1177.5"/>
    <n v="7"/>
    <n v="7"/>
    <n v="7"/>
    <n v="2307.9"/>
    <n v="14"/>
    <n v="10"/>
    <n v="12"/>
    <n v="10399.68"/>
    <n v="14"/>
    <n v="10"/>
    <n v="28"/>
    <n v="12"/>
    <n v="1"/>
    <s v="Great"/>
    <n v="1"/>
    <s v="Good"/>
    <s v="Great"/>
    <n v="1"/>
    <s v="OK"/>
    <n v="1"/>
    <s v="Poor"/>
    <s v="ok"/>
    <n v="1"/>
    <s v="good"/>
    <n v="1"/>
    <s v="Poor"/>
    <n v="1"/>
    <s v="Good"/>
    <n v="1"/>
    <s v="Good"/>
    <n v="1"/>
    <s v="Good"/>
    <n v="1"/>
    <n v="5"/>
    <n v="9"/>
    <n v="15"/>
    <n v="1"/>
    <n v="20"/>
    <n v="25"/>
    <n v="10"/>
    <n v="50"/>
    <m/>
    <n v="0.1"/>
    <n v="2"/>
    <n v="15"/>
    <n v="0.1"/>
    <n v="9"/>
    <n v="28"/>
    <s v="HELSCO DEIFAS ADEFAS"/>
    <m/>
    <x v="0"/>
    <s v="Not clipped"/>
    <n v="6"/>
    <n v="4"/>
    <s v="C"/>
  </r>
  <r>
    <n v="4"/>
    <s v="4x"/>
    <n v="4"/>
    <s v="RCS"/>
    <n v="2"/>
    <n v="9"/>
    <n v="20.5"/>
    <n v="35"/>
    <n v="38"/>
    <n v="47"/>
    <n v="73"/>
    <n v="82"/>
    <n v="118"/>
    <n v="116"/>
    <n v="148"/>
    <n v="9"/>
    <n v="26"/>
    <n v="9"/>
    <n v="36"/>
    <n v="-2"/>
    <n v="32"/>
    <n v="9"/>
    <n v="2416.23"/>
    <n v="9"/>
    <n v="2988.4949999999999"/>
    <n v="15"/>
    <n v="15"/>
    <n v="15"/>
    <n v="51574.5"/>
    <n v="24"/>
    <n v="18"/>
    <n v="21"/>
    <n v="113548.68000000001"/>
    <n v="23"/>
    <n v="18"/>
    <n v="20.5"/>
    <n v="155711.03"/>
    <n v="42"/>
    <n v="27"/>
    <n v="57"/>
    <n v="45"/>
    <n v="1"/>
    <s v="Good"/>
    <n v="1"/>
    <s v="Great"/>
    <s v="Great"/>
    <n v="1"/>
    <s v="Good"/>
    <n v="1"/>
    <s v="Good"/>
    <s v="good"/>
    <n v="1"/>
    <s v="great"/>
    <n v="1"/>
    <s v="Great"/>
    <n v="1"/>
    <s v="Great"/>
    <n v="1"/>
    <s v="Good"/>
    <n v="1"/>
    <s v="Great"/>
    <n v="1"/>
    <n v="15"/>
    <n v="40"/>
    <n v="35"/>
    <n v="15"/>
    <n v="30"/>
    <n v="25"/>
    <n v="20"/>
    <n v="40"/>
    <m/>
    <n v="1"/>
    <n v="1"/>
    <n v="3"/>
    <n v="5"/>
    <n v="40"/>
    <n v="20"/>
    <s v="DEIFAS ADEFAS HELSCO GASTRI"/>
    <m/>
    <x v="0"/>
    <s v="Not clipped"/>
    <n v="9"/>
    <n v="3"/>
    <n v="0"/>
  </r>
  <r>
    <n v="4"/>
    <s v="4x"/>
    <n v="5"/>
    <s v="GC"/>
    <n v="1"/>
    <n v="8"/>
    <n v="15"/>
    <n v="15.5"/>
    <n v="32"/>
    <n v="43"/>
    <n v="53"/>
    <n v="62"/>
    <n v="86"/>
    <m/>
    <m/>
    <n v="11"/>
    <n v="10"/>
    <n v="9"/>
    <n v="24"/>
    <n v="-86"/>
    <n v="0"/>
    <n v="10"/>
    <n v="2512"/>
    <n v="7"/>
    <n v="1653.9950000000001"/>
    <n v="13"/>
    <n v="13"/>
    <n v="13"/>
    <n v="28124.98"/>
    <n v="26"/>
    <n v="22"/>
    <n v="24"/>
    <n v="112135.68000000001"/>
    <n v="36"/>
    <n v="21"/>
    <n v="28.5"/>
    <n v="219339.99000000002"/>
    <m/>
    <m/>
    <m/>
    <m/>
    <n v="1"/>
    <s v="OK"/>
    <n v="1"/>
    <s v="Good"/>
    <s v="Good"/>
    <n v="1"/>
    <s v="Good"/>
    <n v="1"/>
    <s v="Good"/>
    <s v="good"/>
    <n v="1"/>
    <s v="great"/>
    <n v="1"/>
    <s v="Great"/>
    <n v="1"/>
    <s v="Great"/>
    <n v="1"/>
    <m/>
    <n v="0"/>
    <m/>
    <n v="0"/>
    <n v="20"/>
    <n v="20"/>
    <n v="25"/>
    <n v="35"/>
    <n v="40"/>
    <n v="15"/>
    <m/>
    <m/>
    <m/>
    <n v="0.1"/>
    <n v="12"/>
    <n v="3"/>
    <n v="40"/>
    <n v="20"/>
    <n v="29"/>
    <s v="CEOTOM DEIFAS BROMAD VOLMYO"/>
    <m/>
    <x v="0"/>
    <s v="Not clipped"/>
    <n v="8"/>
    <n v="6"/>
    <s v="C"/>
  </r>
  <r>
    <n v="4"/>
    <s v="4x"/>
    <n v="6"/>
    <s v="GC"/>
    <n v="2"/>
    <n v="11"/>
    <n v="13"/>
    <n v="18"/>
    <n v="19"/>
    <n v="23"/>
    <n v="35"/>
    <n v="59"/>
    <n v="77.5"/>
    <m/>
    <m/>
    <n v="4"/>
    <n v="12"/>
    <n v="24"/>
    <n v="18.5"/>
    <n v="-77.5"/>
    <n v="0"/>
    <n v="7"/>
    <n v="730.83500000000004"/>
    <n v="7"/>
    <n v="884.69500000000005"/>
    <n v="9"/>
    <n v="9"/>
    <n v="9"/>
    <n v="8901.9"/>
    <n v="12"/>
    <n v="11"/>
    <n v="11.5"/>
    <n v="24500.635000000002"/>
    <n v="20"/>
    <n v="15"/>
    <n v="17.5"/>
    <n v="74525.9375"/>
    <m/>
    <m/>
    <m/>
    <m/>
    <n v="1"/>
    <s v="OK"/>
    <n v="1"/>
    <s v="Good"/>
    <s v="Good"/>
    <n v="1"/>
    <s v="OK"/>
    <n v="1"/>
    <s v="Good"/>
    <s v="good"/>
    <n v="1"/>
    <s v="great"/>
    <n v="1"/>
    <s v="Good"/>
    <n v="1"/>
    <s v="Great"/>
    <n v="1"/>
    <m/>
    <n v="0"/>
    <m/>
    <n v="0"/>
    <n v="1"/>
    <n v="0"/>
    <n v="5"/>
    <n v="5"/>
    <n v="10"/>
    <n v="7"/>
    <m/>
    <m/>
    <m/>
    <n v="1"/>
    <n v="4"/>
    <n v="12"/>
    <n v="70"/>
    <n v="0"/>
    <n v="32"/>
    <s v="BROMAD MELIMP HYPGLA"/>
    <m/>
    <x v="0"/>
    <s v="Not clipped"/>
    <n v="11"/>
    <n v="6"/>
    <n v="0"/>
  </r>
  <r>
    <n v="4"/>
    <s v="4x"/>
    <n v="7"/>
    <s v="GC"/>
    <n v="1"/>
    <n v="8"/>
    <n v="15.5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Goo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3"/>
    <n v="3"/>
    <n v="27"/>
    <n v="13"/>
    <m/>
    <n v="24"/>
    <s v="HELSCO DEIFAS CALMAC GASTRI"/>
    <m/>
    <x v="0"/>
    <s v="Not clipped"/>
    <n v="8"/>
    <n v="2"/>
    <s v="A"/>
  </r>
  <r>
    <n v="4"/>
    <s v="4x"/>
    <n v="8"/>
    <s v="GC"/>
    <n v="1"/>
    <n v="9"/>
    <n v="20"/>
    <n v="55"/>
    <n v="65.5"/>
    <n v="72"/>
    <n v="86"/>
    <n v="87"/>
    <n v="120.5"/>
    <n v="126"/>
    <n v="165"/>
    <n v="6.5"/>
    <n v="14"/>
    <n v="1"/>
    <n v="33.5"/>
    <n v="5.5"/>
    <n v="39"/>
    <n v="18"/>
    <n v="16659.27"/>
    <n v="15"/>
    <n v="12717"/>
    <n v="32"/>
    <n v="23"/>
    <n v="27.5"/>
    <n v="204217.75"/>
    <n v="37"/>
    <n v="30"/>
    <n v="33.5"/>
    <n v="306576.255"/>
    <n v="51"/>
    <n v="43"/>
    <n v="47"/>
    <n v="835819.33000000007"/>
    <n v="71"/>
    <n v="65"/>
    <n v="72"/>
    <n v="85"/>
    <n v="1"/>
    <s v="Great"/>
    <n v="1"/>
    <s v="Great"/>
    <s v="Great"/>
    <n v="1"/>
    <s v="Good"/>
    <n v="1"/>
    <s v="Good"/>
    <s v="good"/>
    <n v="1"/>
    <s v="great"/>
    <n v="1"/>
    <s v="Great"/>
    <n v="1"/>
    <s v="Great"/>
    <n v="1"/>
    <s v="Great"/>
    <n v="1"/>
    <s v="Great"/>
    <n v="1"/>
    <n v="80"/>
    <n v="20"/>
    <n v="60"/>
    <n v="30"/>
    <n v="50"/>
    <n v="10"/>
    <n v="0"/>
    <n v="0"/>
    <m/>
    <n v="7"/>
    <n v="0.1"/>
    <n v="35"/>
    <n v="0.1"/>
    <n v="20"/>
    <n v="23"/>
    <s v="HELSCO CEOTOM DEIFAS BROMAD"/>
    <m/>
    <x v="0"/>
    <s v="Not clipped"/>
    <n v="9"/>
    <n v="5"/>
    <s v="B"/>
  </r>
  <r>
    <n v="4"/>
    <s v="4x"/>
    <n v="9"/>
    <s v="GC"/>
    <n v="1"/>
    <n v="5"/>
    <n v="14.5"/>
    <n v="37"/>
    <n v="47"/>
    <n v="58"/>
    <n v="65"/>
    <n v="85"/>
    <n v="114.5"/>
    <m/>
    <m/>
    <n v="11"/>
    <n v="7"/>
    <n v="20"/>
    <n v="29.5"/>
    <n v="-114.5"/>
    <n v="0"/>
    <n v="12"/>
    <n v="5312.88"/>
    <n v="14"/>
    <n v="8923.880000000001"/>
    <n v="20"/>
    <n v="16"/>
    <n v="18"/>
    <n v="66128.399999999994"/>
    <n v="28"/>
    <n v="22"/>
    <n v="25"/>
    <n v="166812.5"/>
    <n v="32"/>
    <n v="24"/>
    <n v="28"/>
    <n v="281871.52"/>
    <m/>
    <m/>
    <m/>
    <m/>
    <n v="1"/>
    <s v="Great"/>
    <n v="1"/>
    <s v="Great"/>
    <s v="Great"/>
    <n v="1"/>
    <s v="Good"/>
    <n v="1"/>
    <s v="Good"/>
    <s v="great"/>
    <n v="1"/>
    <s v="great"/>
    <n v="1"/>
    <s v="Great"/>
    <n v="1"/>
    <s v="Good"/>
    <n v="1"/>
    <m/>
    <n v="0"/>
    <m/>
    <n v="0"/>
    <n v="50"/>
    <n v="0"/>
    <n v="20"/>
    <n v="35"/>
    <n v="20"/>
    <n v="1"/>
    <m/>
    <m/>
    <m/>
    <n v="0"/>
    <n v="8"/>
    <n v="0.1"/>
    <n v="60"/>
    <n v="0"/>
    <n v="10"/>
    <s v="BROMAD GASTRI ANAARV HIRIMC"/>
    <s v="3 large brances around 9cm with 39 branchlets"/>
    <x v="0"/>
    <s v="Not clipped"/>
    <n v="5"/>
    <n v="3"/>
    <s v="B"/>
  </r>
  <r>
    <n v="4"/>
    <s v="4x"/>
    <n v="10"/>
    <s v="GC"/>
    <n v="2"/>
    <n v="9"/>
    <n v="18"/>
    <n v="57"/>
    <n v="65"/>
    <n v="72"/>
    <n v="75"/>
    <n v="91"/>
    <n v="123"/>
    <m/>
    <m/>
    <n v="7"/>
    <n v="3"/>
    <n v="16"/>
    <n v="32"/>
    <n v="-123"/>
    <n v="0"/>
    <n v="10"/>
    <n v="5102.5"/>
    <n v="12"/>
    <n v="8138.88"/>
    <n v="22"/>
    <n v="17"/>
    <n v="19.5"/>
    <n v="89548.875000000015"/>
    <n v="29"/>
    <n v="27"/>
    <n v="28"/>
    <n v="224020.16000000003"/>
    <n v="36"/>
    <n v="32"/>
    <n v="34"/>
    <n v="446470.32"/>
    <m/>
    <m/>
    <m/>
    <m/>
    <n v="1"/>
    <s v="Good"/>
    <n v="1"/>
    <s v="Great"/>
    <s v="Great"/>
    <n v="1"/>
    <s v="Good"/>
    <n v="1"/>
    <s v="Great"/>
    <s v="great"/>
    <n v="1"/>
    <s v="great"/>
    <n v="1"/>
    <s v="Good"/>
    <n v="1"/>
    <s v="Great"/>
    <n v="1"/>
    <m/>
    <n v="0"/>
    <m/>
    <n v="0"/>
    <n v="15"/>
    <n v="0"/>
    <n v="35"/>
    <n v="20"/>
    <n v="10"/>
    <n v="0"/>
    <m/>
    <m/>
    <m/>
    <n v="3"/>
    <n v="1"/>
    <n v="9"/>
    <n v="30"/>
    <n v="0"/>
    <n v="14"/>
    <s v="HELSCO BROMAD GASTRI CENNEL"/>
    <m/>
    <x v="0"/>
    <s v="Not clipped"/>
    <n v="9"/>
    <n v="4"/>
    <s v="B"/>
  </r>
  <r>
    <n v="4"/>
    <s v="4x"/>
    <n v="11"/>
    <s v="GC"/>
    <n v="2"/>
    <n v="5"/>
    <n v="9"/>
    <n v="12"/>
    <n v="14"/>
    <n v="12"/>
    <n v="13"/>
    <n v="12"/>
    <m/>
    <m/>
    <m/>
    <n v="-2"/>
    <n v="1"/>
    <n v="-1"/>
    <n v="-12"/>
    <n v="0"/>
    <n v="0"/>
    <n v="4"/>
    <n v="175.84"/>
    <n v="5"/>
    <n v="235.5"/>
    <n v="11"/>
    <n v="6"/>
    <n v="8.5"/>
    <n v="2949.2449999999999"/>
    <n v="6"/>
    <n v="3"/>
    <n v="4.5"/>
    <n v="763.02"/>
    <m/>
    <m/>
    <m/>
    <m/>
    <m/>
    <m/>
    <m/>
    <m/>
    <n v="1"/>
    <s v="OK"/>
    <n v="1"/>
    <s v="Good"/>
    <s v="Great"/>
    <n v="1"/>
    <s v="OK"/>
    <n v="1"/>
    <s v="Good"/>
    <s v="dead"/>
    <n v="0"/>
    <s v="poor"/>
    <n v="1"/>
    <s v="Poor"/>
    <n v="1"/>
    <s v="Gone"/>
    <n v="0"/>
    <m/>
    <n v="0"/>
    <m/>
    <n v="0"/>
    <n v="10"/>
    <n v="30"/>
    <n v="40"/>
    <n v="30"/>
    <n v="70"/>
    <n v="0"/>
    <m/>
    <m/>
    <m/>
    <n v="20"/>
    <n v="0.1"/>
    <n v="30"/>
    <n v="1"/>
    <n v="30"/>
    <n v="40"/>
    <s v="ADEFAS MELIMP ERICON CORRIG"/>
    <m/>
    <x v="0"/>
    <s v="Not clipped"/>
    <n v="5"/>
    <n v="2"/>
    <s v="B"/>
  </r>
  <r>
    <n v="4"/>
    <s v="4x"/>
    <n v="12"/>
    <s v="RCS"/>
    <n v="1"/>
    <n v="7"/>
    <n v="10"/>
    <n v="16"/>
    <n v="16.5"/>
    <m/>
    <n v="17"/>
    <m/>
    <m/>
    <m/>
    <m/>
    <n v="-16.5"/>
    <n v="17"/>
    <n v="-17"/>
    <n v="0"/>
    <n v="0"/>
    <n v="0"/>
    <n v="5"/>
    <n v="323.8125"/>
    <m/>
    <m/>
    <n v="10"/>
    <n v="4"/>
    <n v="7"/>
    <n v="2615.6200000000003"/>
    <m/>
    <m/>
    <m/>
    <m/>
    <m/>
    <m/>
    <m/>
    <m/>
    <m/>
    <m/>
    <m/>
    <m/>
    <n v="1"/>
    <s v="OK"/>
    <n v="1"/>
    <s v="Good"/>
    <s v="Great"/>
    <n v="1"/>
    <s v="Dead"/>
    <n v="0"/>
    <s v="Dead"/>
    <s v="Gone"/>
    <n v="0"/>
    <s v="poor"/>
    <n v="1"/>
    <s v="Gone"/>
    <n v="0"/>
    <s v="Removed?"/>
    <n v="0"/>
    <m/>
    <n v="0"/>
    <m/>
    <n v="0"/>
    <n v="5"/>
    <n v="8"/>
    <n v="0"/>
    <n v="0"/>
    <n v="0"/>
    <n v="0"/>
    <m/>
    <m/>
    <m/>
    <n v="0.1"/>
    <n v="2"/>
    <n v="2"/>
    <n v="50"/>
    <n v="8"/>
    <n v="26"/>
    <s v="HEZSQU BROMAD GASTRI"/>
    <m/>
    <x v="0"/>
    <s v="Not clipped"/>
    <n v="7"/>
    <n v="0"/>
    <s v="C"/>
  </r>
  <r>
    <n v="4"/>
    <s v="4x"/>
    <n v="13"/>
    <s v="RCS"/>
    <n v="2"/>
    <n v="6"/>
    <n v="9"/>
    <n v="12"/>
    <n v="11"/>
    <m/>
    <m/>
    <m/>
    <m/>
    <m/>
    <m/>
    <n v="-11"/>
    <n v="0"/>
    <n v="0"/>
    <n v="0"/>
    <n v="0"/>
    <n v="0"/>
    <n v="4"/>
    <n v="138.16"/>
    <m/>
    <m/>
    <m/>
    <m/>
    <m/>
    <m/>
    <m/>
    <m/>
    <m/>
    <m/>
    <m/>
    <m/>
    <m/>
    <m/>
    <m/>
    <m/>
    <m/>
    <m/>
    <n v="1"/>
    <s v="OK"/>
    <n v="1"/>
    <s v="Good"/>
    <s v="Good"/>
    <n v="1"/>
    <s v="Dead"/>
    <n v="0"/>
    <s v="Dead"/>
    <s v="Gone"/>
    <n v="0"/>
    <s v="Gone"/>
    <n v="0"/>
    <s v="Gone"/>
    <n v="0"/>
    <s v="Gone"/>
    <n v="0"/>
    <m/>
    <n v="0"/>
    <m/>
    <n v="0"/>
    <n v="15"/>
    <n v="15"/>
    <n v="0"/>
    <n v="0"/>
    <n v="0"/>
    <n v="0"/>
    <m/>
    <m/>
    <m/>
    <n v="7"/>
    <n v="2"/>
    <n v="30"/>
    <n v="25"/>
    <n v="15"/>
    <n v="50"/>
    <s v="ADEFAS HELSCO GASTRI HEZSQU"/>
    <m/>
    <x v="0"/>
    <s v="Not clipped"/>
    <n v="6"/>
    <n v="2"/>
    <s v="C"/>
  </r>
  <r>
    <n v="4"/>
    <s v="4x"/>
    <n v="14"/>
    <s v="GC"/>
    <n v="2"/>
    <n v="6"/>
    <n v="12"/>
    <n v="12"/>
    <n v="21.5"/>
    <n v="26"/>
    <n v="37"/>
    <n v="42"/>
    <n v="60"/>
    <n v="58"/>
    <n v="77"/>
    <n v="4.5"/>
    <n v="11"/>
    <n v="5"/>
    <n v="18"/>
    <n v="-2"/>
    <n v="19"/>
    <n v="6"/>
    <n v="607.59"/>
    <n v="8"/>
    <n v="1306.24"/>
    <n v="14"/>
    <n v="3"/>
    <n v="8.5"/>
    <n v="8394.005000000001"/>
    <n v="12"/>
    <n v="12"/>
    <n v="12"/>
    <n v="18990.72"/>
    <n v="20"/>
    <n v="14"/>
    <n v="17"/>
    <n v="54447.600000000006"/>
    <n v="26"/>
    <n v="17"/>
    <n v="45"/>
    <n v="32"/>
    <n v="1"/>
    <s v="OK"/>
    <n v="1"/>
    <s v="Good"/>
    <s v="Good"/>
    <n v="1"/>
    <s v="Good"/>
    <n v="1"/>
    <s v="Poor"/>
    <s v="ok"/>
    <n v="1"/>
    <s v="good"/>
    <n v="1"/>
    <s v="Good"/>
    <n v="1"/>
    <s v="Good"/>
    <n v="1"/>
    <s v="Good"/>
    <n v="1"/>
    <s v="Great"/>
    <n v="1"/>
    <n v="15"/>
    <n v="25"/>
    <n v="30"/>
    <n v="20"/>
    <n v="80"/>
    <n v="35"/>
    <n v="60"/>
    <n v="100"/>
    <m/>
    <n v="20"/>
    <n v="0.1"/>
    <n v="40"/>
    <n v="20"/>
    <n v="25"/>
    <n v="60"/>
    <s v="ADEFAS CEOTOM HELSCO BROMAD"/>
    <m/>
    <x v="0"/>
    <s v="Not clipped"/>
    <n v="6"/>
    <n v="2"/>
    <s v="C"/>
  </r>
  <r>
    <n v="4"/>
    <s v="4x"/>
    <n v="15"/>
    <s v="RCS"/>
    <n v="1"/>
    <n v="8"/>
    <n v="6"/>
    <n v="9"/>
    <n v="12.5"/>
    <n v="21"/>
    <n v="34"/>
    <n v="46"/>
    <n v="71.5"/>
    <n v="76"/>
    <n v="120"/>
    <n v="8.5"/>
    <n v="13"/>
    <n v="12"/>
    <n v="25.5"/>
    <n v="4.5"/>
    <n v="44"/>
    <n v="5.5"/>
    <n v="296.828125"/>
    <n v="7"/>
    <n v="807.7650000000001"/>
    <n v="13"/>
    <n v="9"/>
    <n v="11"/>
    <n v="12917.96"/>
    <n v="13"/>
    <n v="12"/>
    <n v="12.5"/>
    <n v="22568.75"/>
    <n v="20"/>
    <n v="14.5"/>
    <n v="17.25"/>
    <n v="66805.756875000006"/>
    <n v="28"/>
    <n v="23"/>
    <n v="56"/>
    <n v="50"/>
    <n v="1"/>
    <s v="OK"/>
    <n v="1"/>
    <s v="Good"/>
    <s v="Good"/>
    <n v="1"/>
    <s v="OK"/>
    <n v="1"/>
    <s v="OK"/>
    <s v="ok"/>
    <n v="1"/>
    <s v="good"/>
    <n v="1"/>
    <s v="Ok"/>
    <n v="1"/>
    <s v="Good"/>
    <n v="1"/>
    <s v="Good"/>
    <n v="1"/>
    <s v="Great"/>
    <n v="1"/>
    <n v="0"/>
    <n v="0"/>
    <n v="5"/>
    <n v="3"/>
    <n v="10"/>
    <n v="5"/>
    <n v="0"/>
    <n v="5"/>
    <m/>
    <n v="0"/>
    <n v="1"/>
    <n v="0"/>
    <n v="20"/>
    <n v="0"/>
    <n v="3"/>
    <s v="HYPGLA GASTRI BROMAD"/>
    <s v="2 large branches with 7 branchlet"/>
    <x v="0"/>
    <s v="Not clipped"/>
    <n v="8"/>
    <n v="2"/>
    <n v="0"/>
  </r>
  <r>
    <n v="4"/>
    <s v="4x"/>
    <n v="16"/>
    <s v="RCS"/>
    <n v="2"/>
    <n v="3"/>
    <n v="0"/>
    <m/>
    <m/>
    <n v="21"/>
    <m/>
    <m/>
    <m/>
    <m/>
    <m/>
    <n v="21"/>
    <n v="-21"/>
    <n v="0"/>
    <n v="0"/>
    <n v="0"/>
    <n v="0"/>
    <m/>
    <m/>
    <n v="5"/>
    <n v="412.125"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dead?"/>
    <n v="0"/>
    <s v="Gone"/>
    <n v="0"/>
    <s v="Gone"/>
    <n v="0"/>
    <s v="Gone"/>
    <n v="0"/>
    <m/>
    <n v="0"/>
    <m/>
    <n v="0"/>
    <n v="0"/>
    <n v="0"/>
    <n v="10"/>
    <n v="0"/>
    <n v="0"/>
    <n v="0"/>
    <m/>
    <m/>
    <m/>
    <n v="0.1"/>
    <n v="0.1"/>
    <n v="9"/>
    <n v="5"/>
    <m/>
    <n v="60"/>
    <s v="ADEFAS HELSCO BROMAD GASTRI"/>
    <m/>
    <x v="0"/>
    <s v="Not clipped"/>
    <n v="3"/>
    <n v="0"/>
    <s v="B"/>
  </r>
  <r>
    <n v="4"/>
    <s v="4x"/>
    <n v="17"/>
    <s v="RCS"/>
    <n v="2"/>
    <n v="5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"/>
    <n v="0.1"/>
    <n v="2"/>
    <n v="1"/>
    <m/>
    <n v="30"/>
    <s v="ADEFAS MALSS DEIFAS GASTRI"/>
    <m/>
    <x v="0"/>
    <s v="Not clipped"/>
    <n v="5"/>
    <n v="0"/>
    <s v="B"/>
  </r>
  <r>
    <n v="4"/>
    <s v="4x"/>
    <n v="18"/>
    <s v="GC"/>
    <n v="2"/>
    <n v="5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0"/>
    <n v="0"/>
    <n v="35"/>
    <n v="0"/>
    <m/>
    <n v="65"/>
    <s v="LOTSCO HELGRA GALANG CEOTOM"/>
    <m/>
    <x v="0"/>
    <s v="Not clipped"/>
    <n v="5"/>
    <n v="0"/>
    <s v="C"/>
  </r>
  <r>
    <n v="4"/>
    <s v="4x"/>
    <n v="19"/>
    <s v="GC"/>
    <n v="2"/>
    <n v="8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5"/>
    <n v="0"/>
    <n v="37"/>
    <n v="0"/>
    <m/>
    <n v="0"/>
    <s v="CEOTOM LOTSCO HELGRA GALANG"/>
    <m/>
    <x v="0"/>
    <s v="Not clipped"/>
    <n v="8"/>
    <n v="4"/>
    <s v="B"/>
  </r>
  <r>
    <n v="4"/>
    <s v="4x"/>
    <n v="20"/>
    <s v="RCS"/>
    <n v="2"/>
    <n v="2"/>
    <n v="4.5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5"/>
    <n v="0"/>
    <n v="25"/>
    <n v="0"/>
    <m/>
    <n v="40"/>
    <s v="HELSCO CEOTOM MELIMP"/>
    <m/>
    <x v="0"/>
    <s v="Not clipped"/>
    <n v="2"/>
    <n v="0"/>
    <s v="B"/>
  </r>
  <r>
    <n v="4"/>
    <s v="4x"/>
    <n v="21"/>
    <s v="GC"/>
    <n v="2"/>
    <n v="9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0"/>
    <n v="0"/>
    <n v="55"/>
    <n v="0"/>
    <m/>
    <n v="75"/>
    <s v="CEOTOM LOTSCO HELSCO"/>
    <m/>
    <x v="0"/>
    <s v="Not clipped"/>
    <n v="9"/>
    <n v="0"/>
    <s v="B"/>
  </r>
  <r>
    <n v="4"/>
    <s v="4x"/>
    <n v="22"/>
    <s v="RCS"/>
    <n v="2"/>
    <n v="5"/>
    <n v="9"/>
    <n v="36"/>
    <n v="51"/>
    <n v="45"/>
    <n v="76"/>
    <n v="91"/>
    <n v="123"/>
    <n v="123"/>
    <n v="126"/>
    <n v="-6"/>
    <n v="31"/>
    <n v="15"/>
    <n v="32"/>
    <n v="0"/>
    <n v="3"/>
    <n v="23"/>
    <n v="21178.515000000003"/>
    <n v="17"/>
    <n v="10208.925000000001"/>
    <n v="28"/>
    <n v="26"/>
    <n v="27"/>
    <n v="173968.56"/>
    <n v="37"/>
    <n v="27"/>
    <n v="32"/>
    <n v="292597.76000000001"/>
    <n v="64"/>
    <n v="55"/>
    <n v="59.5"/>
    <n v="1367315.355"/>
    <n v="62"/>
    <n v="53"/>
    <n v="68"/>
    <n v="55"/>
    <n v="1"/>
    <s v="Good"/>
    <n v="1"/>
    <s v="Good"/>
    <s v="Great"/>
    <n v="1"/>
    <s v="Good"/>
    <n v="1"/>
    <s v="Great"/>
    <s v="good"/>
    <n v="1"/>
    <s v="great"/>
    <n v="1"/>
    <s v="Great"/>
    <n v="1"/>
    <s v="Great"/>
    <n v="1"/>
    <s v="Good"/>
    <n v="1"/>
    <s v="Dead"/>
    <n v="0"/>
    <n v="15"/>
    <n v="20"/>
    <n v="1"/>
    <n v="0"/>
    <n v="5"/>
    <n v="0"/>
    <n v="0"/>
    <n v="0"/>
    <s v="recorded 55 cm Lotsco in 2014 "/>
    <n v="1"/>
    <n v="5"/>
    <n v="10"/>
    <n v="55"/>
    <n v="20"/>
    <n v="50"/>
    <s v="GASTRI HIRINC LOTSCO VOLMYO"/>
    <m/>
    <x v="0"/>
    <s v="Not clipped"/>
    <n v="5"/>
    <n v="0"/>
    <s v="B"/>
  </r>
  <r>
    <n v="4"/>
    <s v="4x"/>
    <n v="23"/>
    <s v="GC"/>
    <n v="1"/>
    <n v="9"/>
    <n v="21"/>
    <n v="28"/>
    <n v="37"/>
    <n v="53"/>
    <n v="72"/>
    <n v="86"/>
    <n v="125"/>
    <n v="128"/>
    <n v="171"/>
    <n v="16"/>
    <n v="19"/>
    <n v="14"/>
    <n v="39"/>
    <n v="3"/>
    <n v="43"/>
    <n v="16"/>
    <n v="7435.52"/>
    <n v="12"/>
    <n v="5991.12"/>
    <n v="20"/>
    <n v="20"/>
    <n v="20"/>
    <n v="90432"/>
    <n v="33"/>
    <n v="27"/>
    <n v="30"/>
    <n v="243036"/>
    <n v="38"/>
    <n v="36"/>
    <n v="37"/>
    <n v="537332.5"/>
    <n v="50"/>
    <n v="39"/>
    <n v="34"/>
    <n v="53"/>
    <n v="1"/>
    <s v="Good"/>
    <n v="1"/>
    <s v="Great"/>
    <s v="Good"/>
    <n v="1"/>
    <s v="OK"/>
    <n v="1"/>
    <s v="OK"/>
    <s v="ok"/>
    <n v="1"/>
    <s v="great"/>
    <n v="1"/>
    <s v="Great"/>
    <n v="1"/>
    <s v="Great"/>
    <n v="1"/>
    <s v="Good"/>
    <n v="1"/>
    <s v="Great"/>
    <n v="1"/>
    <n v="0"/>
    <n v="0"/>
    <n v="0"/>
    <n v="0"/>
    <n v="5"/>
    <n v="17"/>
    <n v="7"/>
    <n v="100"/>
    <m/>
    <n v="0.1"/>
    <n v="0.1"/>
    <n v="10"/>
    <n v="20"/>
    <n v="0"/>
    <n v="11"/>
    <s v="HELSCO GASTRI BROMAD"/>
    <m/>
    <x v="0"/>
    <s v="Not clipped"/>
    <n v="9"/>
    <n v="5"/>
    <s v="C"/>
  </r>
  <r>
    <n v="4"/>
    <s v="4x"/>
    <n v="24"/>
    <s v="GC"/>
    <n v="2"/>
    <n v="10"/>
    <n v="25"/>
    <n v="42.5"/>
    <n v="53.5"/>
    <n v="61"/>
    <n v="68"/>
    <n v="87"/>
    <n v="94"/>
    <n v="77"/>
    <n v="22"/>
    <n v="7.5"/>
    <n v="7"/>
    <n v="19"/>
    <n v="7"/>
    <n v="-17"/>
    <n v="-55"/>
    <n v="17"/>
    <n v="12137.2775"/>
    <n v="14"/>
    <n v="9385.4600000000009"/>
    <n v="20"/>
    <n v="17"/>
    <n v="18.5"/>
    <n v="73077.22"/>
    <n v="26"/>
    <n v="21"/>
    <n v="23.5"/>
    <n v="150863.655"/>
    <n v="25"/>
    <n v="27"/>
    <n v="26"/>
    <n v="199528.15999999997"/>
    <n v="38"/>
    <n v="29"/>
    <n v="30"/>
    <n v="23"/>
    <n v="1"/>
    <s v="Great"/>
    <n v="1"/>
    <s v="Great"/>
    <s v="Great"/>
    <n v="1"/>
    <s v="Good"/>
    <n v="1"/>
    <s v="Good"/>
    <s v="great"/>
    <n v="1"/>
    <s v="great"/>
    <n v="1"/>
    <s v="Great"/>
    <n v="1"/>
    <s v="Great"/>
    <n v="1"/>
    <s v="Good"/>
    <n v="1"/>
    <s v="Great"/>
    <n v="1"/>
    <n v="10"/>
    <n v="25"/>
    <n v="45"/>
    <n v="50"/>
    <n v="15"/>
    <n v="60"/>
    <n v="65"/>
    <n v="100"/>
    <m/>
    <n v="8"/>
    <n v="0"/>
    <n v="60"/>
    <n v="0"/>
    <n v="25"/>
    <n v="120"/>
    <s v="CEOTOM HELSCO"/>
    <m/>
    <x v="0"/>
    <s v="Not clipped"/>
    <n v="10"/>
    <n v="5"/>
    <s v="B"/>
  </r>
  <r>
    <n v="4"/>
    <s v="4x"/>
    <n v="25"/>
    <s v="RCS"/>
    <n v="2"/>
    <n v="7"/>
    <n v="23"/>
    <n v="19.5"/>
    <n v="15"/>
    <m/>
    <n v="11"/>
    <m/>
    <m/>
    <m/>
    <m/>
    <n v="-15"/>
    <n v="11"/>
    <n v="-11"/>
    <n v="0"/>
    <n v="0"/>
    <n v="0"/>
    <n v="5"/>
    <n v="294.375"/>
    <m/>
    <m/>
    <n v="6"/>
    <n v="1"/>
    <n v="3.5"/>
    <n v="423.11500000000001"/>
    <m/>
    <m/>
    <m/>
    <m/>
    <m/>
    <m/>
    <m/>
    <m/>
    <m/>
    <m/>
    <m/>
    <m/>
    <n v="1"/>
    <s v="OK"/>
    <n v="1"/>
    <s v="Good"/>
    <s v="Good"/>
    <n v="1"/>
    <s v="Poor"/>
    <n v="1"/>
    <s v="Dead"/>
    <s v="Gone"/>
    <n v="0"/>
    <s v="poor"/>
    <n v="1"/>
    <s v="Gone"/>
    <n v="0"/>
    <s v="Removed?"/>
    <n v="0"/>
    <m/>
    <n v="0"/>
    <m/>
    <n v="0"/>
    <n v="20"/>
    <n v="5"/>
    <n v="0"/>
    <n v="0"/>
    <n v="0"/>
    <n v="0"/>
    <m/>
    <m/>
    <m/>
    <n v="4"/>
    <n v="2"/>
    <n v="18"/>
    <n v="5"/>
    <n v="5"/>
    <n v="40"/>
    <s v="ADEFAS HELSCO GASTRI BROMAD"/>
    <m/>
    <x v="0"/>
    <s v="Not clipped"/>
    <n v="7"/>
    <n v="2"/>
    <s v="C"/>
  </r>
  <r>
    <n v="4"/>
    <s v="4x"/>
    <n v="26"/>
    <s v="GC"/>
    <n v="2"/>
    <n v="6"/>
    <n v="11"/>
    <n v="16"/>
    <n v="13"/>
    <n v="17"/>
    <n v="15"/>
    <m/>
    <m/>
    <m/>
    <m/>
    <n v="4"/>
    <n v="-2"/>
    <n v="-15"/>
    <n v="0"/>
    <n v="0"/>
    <n v="0"/>
    <n v="3.5"/>
    <n v="125.01125000000002"/>
    <n v="5"/>
    <n v="333.625"/>
    <n v="4"/>
    <n v="4"/>
    <n v="4"/>
    <n v="753.6"/>
    <m/>
    <m/>
    <m/>
    <m/>
    <m/>
    <m/>
    <m/>
    <m/>
    <m/>
    <m/>
    <m/>
    <m/>
    <n v="1"/>
    <s v="OK"/>
    <n v="1"/>
    <s v="Good"/>
    <s v="Poor"/>
    <n v="1"/>
    <s v="Good"/>
    <n v="1"/>
    <s v="Good"/>
    <s v="dead"/>
    <n v="0"/>
    <s v="poor"/>
    <n v="1"/>
    <s v="Gone"/>
    <n v="0"/>
    <s v="Removed?"/>
    <n v="0"/>
    <m/>
    <n v="0"/>
    <m/>
    <n v="0"/>
    <n v="20"/>
    <n v="0"/>
    <n v="2"/>
    <n v="15"/>
    <n v="0"/>
    <n v="0"/>
    <m/>
    <m/>
    <m/>
    <n v="0"/>
    <n v="17"/>
    <n v="0"/>
    <n v="75"/>
    <n v="0"/>
    <n v="17"/>
    <s v="GASTRI HYPGLA HIRINC BROMAD"/>
    <m/>
    <x v="0"/>
    <s v="Not clipped"/>
    <n v="6"/>
    <n v="1"/>
    <s v="B"/>
  </r>
  <r>
    <n v="4"/>
    <s v="4x"/>
    <n v="27"/>
    <s v="GC"/>
    <n v="1"/>
    <n v="6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1"/>
    <n v="0"/>
    <n v="0"/>
    <n v="0"/>
    <n v="0"/>
    <m/>
    <m/>
    <m/>
    <n v="10"/>
    <n v="30"/>
    <n v="18"/>
    <n v="70"/>
    <n v="1"/>
    <n v="50"/>
    <s v="CEOTOM LOTSCO GASTRI HELGRA"/>
    <s v="tree fall on it"/>
    <x v="0"/>
    <s v="Not clipped"/>
    <n v="6"/>
    <n v="2"/>
    <s v="A"/>
  </r>
  <r>
    <n v="4"/>
    <s v="4x"/>
    <n v="28"/>
    <s v="RCS"/>
    <n v="1"/>
    <n v="2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8"/>
    <n v="5"/>
    <n v="10"/>
    <n v="45"/>
    <m/>
    <n v="50"/>
    <s v="CEOTOM GASTRI HIRINC BROMAD"/>
    <s v="tube got cut"/>
    <x v="0"/>
    <s v="Not clipped"/>
    <n v="2"/>
    <n v="0"/>
    <s v="B"/>
  </r>
  <r>
    <n v="4"/>
    <s v="4x"/>
    <n v="29"/>
    <s v="RCS"/>
    <n v="1"/>
    <n v="1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33"/>
    <n v="1"/>
    <n v="60"/>
    <n v="8"/>
    <m/>
    <n v="25"/>
    <s v="HELSCO LOTSCO CEOTOM GASTRI"/>
    <m/>
    <x v="0"/>
    <s v="Not clipped"/>
    <n v="1"/>
    <n v="0"/>
    <s v="B"/>
  </r>
  <r>
    <n v="4"/>
    <s v="4x"/>
    <n v="30"/>
    <s v="GC"/>
    <n v="2"/>
    <n v="9"/>
    <n v="14"/>
    <n v="24"/>
    <n v="22"/>
    <m/>
    <m/>
    <m/>
    <m/>
    <m/>
    <m/>
    <n v="-22"/>
    <n v="0"/>
    <n v="0"/>
    <n v="0"/>
    <n v="0"/>
    <n v="0"/>
    <n v="9"/>
    <n v="1398.8700000000001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30"/>
    <n v="1"/>
    <n v="0"/>
    <n v="0"/>
    <n v="0"/>
    <n v="0"/>
    <m/>
    <m/>
    <m/>
    <n v="15"/>
    <n v="5"/>
    <n v="10"/>
    <n v="75"/>
    <n v="1"/>
    <n v="65"/>
    <s v="LOTSCO GASTRI HELSCO BROMAD"/>
    <m/>
    <x v="0"/>
    <s v="Not clipped"/>
    <n v="9"/>
    <n v="6"/>
    <s v="C"/>
  </r>
  <r>
    <n v="4"/>
    <s v="4x"/>
    <n v="31"/>
    <s v="GC"/>
    <n v="1"/>
    <n v="5"/>
    <n v="9"/>
    <n v="11"/>
    <n v="10"/>
    <m/>
    <m/>
    <m/>
    <m/>
    <m/>
    <m/>
    <n v="-10"/>
    <n v="0"/>
    <n v="0"/>
    <n v="0"/>
    <n v="0"/>
    <n v="0"/>
    <n v="4"/>
    <n v="125.60000000000001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0"/>
    <n v="10"/>
    <n v="0"/>
    <n v="0"/>
    <n v="0"/>
    <n v="0"/>
    <m/>
    <m/>
    <m/>
    <n v="15"/>
    <n v="3"/>
    <n v="20"/>
    <n v="25"/>
    <n v="10"/>
    <n v="80"/>
    <s v="ADEFAS CEOTOM GASTRI HELSCO"/>
    <m/>
    <x v="0"/>
    <s v="Not clipped"/>
    <n v="5"/>
    <n v="2"/>
    <n v="0"/>
  </r>
  <r>
    <n v="4"/>
    <s v="4x"/>
    <n v="32"/>
    <s v="GC"/>
    <n v="2"/>
    <n v="9"/>
    <n v="15"/>
    <n v="15"/>
    <n v="16"/>
    <n v="19"/>
    <n v="19"/>
    <n v="23"/>
    <n v="25"/>
    <n v="31"/>
    <n v="49.5"/>
    <n v="3"/>
    <n v="0"/>
    <n v="4"/>
    <n v="2"/>
    <n v="6"/>
    <n v="18.5"/>
    <n v="6.5"/>
    <n v="530.66"/>
    <n v="3"/>
    <n v="134.23500000000001"/>
    <n v="7"/>
    <n v="6"/>
    <n v="6.5"/>
    <n v="2520.6349999999998"/>
    <n v="6"/>
    <n v="5"/>
    <n v="5.5"/>
    <n v="2184.6550000000002"/>
    <n v="7"/>
    <n v="6"/>
    <n v="6.5"/>
    <n v="3316.625"/>
    <n v="7"/>
    <n v="6"/>
    <n v="27"/>
    <n v="28"/>
    <n v="1"/>
    <s v="Poor"/>
    <n v="1"/>
    <s v="Good"/>
    <s v="OK"/>
    <n v="1"/>
    <s v="OK"/>
    <n v="1"/>
    <s v="OK"/>
    <s v="poor"/>
    <n v="1"/>
    <s v="poor"/>
    <n v="1"/>
    <s v="Ok"/>
    <n v="1"/>
    <s v="Poor"/>
    <n v="1"/>
    <s v="Good"/>
    <n v="1"/>
    <s v="Good"/>
    <n v="1"/>
    <n v="5"/>
    <n v="0"/>
    <n v="2"/>
    <n v="15"/>
    <n v="20"/>
    <n v="45"/>
    <n v="20"/>
    <n v="100"/>
    <m/>
    <n v="3"/>
    <n v="0.1"/>
    <n v="25"/>
    <n v="2"/>
    <n v="0"/>
    <n v="33"/>
    <s v="ADEFAS HELSCO HIRINC GASTRI"/>
    <m/>
    <x v="0"/>
    <s v="Not clipped"/>
    <n v="9"/>
    <n v="7"/>
    <s v="B"/>
  </r>
  <r>
    <n v="4"/>
    <s v="4x"/>
    <n v="33"/>
    <s v="GC"/>
    <n v="2"/>
    <n v="10"/>
    <n v="17.5"/>
    <n v="28"/>
    <n v="26"/>
    <m/>
    <m/>
    <m/>
    <m/>
    <m/>
    <m/>
    <n v="-26"/>
    <n v="0"/>
    <n v="0"/>
    <n v="0"/>
    <n v="0"/>
    <n v="0"/>
    <n v="7"/>
    <n v="1000.0900000000001"/>
    <m/>
    <m/>
    <m/>
    <m/>
    <m/>
    <m/>
    <m/>
    <m/>
    <m/>
    <m/>
    <m/>
    <m/>
    <m/>
    <m/>
    <m/>
    <m/>
    <m/>
    <m/>
    <n v="1"/>
    <s v="OK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0"/>
    <n v="2"/>
    <n v="0"/>
    <n v="0"/>
    <n v="0"/>
    <n v="0"/>
    <m/>
    <m/>
    <m/>
    <n v="1"/>
    <n v="0.1"/>
    <n v="1"/>
    <n v="2"/>
    <n v="2"/>
    <n v="80"/>
    <s v="LOTSCO HIRINC MALSAX GASTRI"/>
    <m/>
    <x v="0"/>
    <s v="Not clipped"/>
    <n v="10"/>
    <n v="4"/>
    <s v="C"/>
  </r>
  <r>
    <n v="4"/>
    <s v="4x"/>
    <n v="34"/>
    <s v="GC"/>
    <n v="2"/>
    <n v="6"/>
    <n v="15"/>
    <n v="22"/>
    <n v="23"/>
    <n v="20"/>
    <m/>
    <m/>
    <m/>
    <m/>
    <m/>
    <n v="-3"/>
    <n v="-20"/>
    <n v="0"/>
    <n v="0"/>
    <n v="0"/>
    <n v="0"/>
    <n v="6"/>
    <n v="649.98"/>
    <n v="4"/>
    <n v="251.20000000000002"/>
    <m/>
    <m/>
    <m/>
    <m/>
    <m/>
    <m/>
    <m/>
    <m/>
    <m/>
    <m/>
    <m/>
    <m/>
    <m/>
    <m/>
    <m/>
    <m/>
    <n v="1"/>
    <s v="Good"/>
    <n v="1"/>
    <s v="Good"/>
    <s v="Good"/>
    <n v="1"/>
    <s v="Good"/>
    <n v="1"/>
    <s v="Poor"/>
    <s v="dead"/>
    <n v="0"/>
    <s v="Gone"/>
    <n v="0"/>
    <s v="Gone"/>
    <n v="0"/>
    <s v="Gone"/>
    <n v="0"/>
    <m/>
    <n v="0"/>
    <m/>
    <n v="0"/>
    <n v="15"/>
    <n v="1"/>
    <n v="3"/>
    <n v="0"/>
    <n v="0"/>
    <n v="0"/>
    <m/>
    <m/>
    <m/>
    <n v="4"/>
    <n v="9"/>
    <n v="2"/>
    <n v="50"/>
    <n v="1"/>
    <n v="70"/>
    <s v="GASTRI HIRINC AGLGRA"/>
    <m/>
    <x v="0"/>
    <s v="Not clipped"/>
    <n v="6"/>
    <n v="1"/>
    <s v="C"/>
  </r>
  <r>
    <n v="4"/>
    <s v="4x"/>
    <n v="35"/>
    <s v="GC"/>
    <n v="1"/>
    <n v="10"/>
    <n v="16.5"/>
    <n v="30.5"/>
    <n v="32"/>
    <n v="37"/>
    <n v="55"/>
    <n v="59"/>
    <n v="86"/>
    <n v="91"/>
    <n v="135.5"/>
    <n v="5"/>
    <n v="18"/>
    <n v="4"/>
    <n v="27"/>
    <n v="5"/>
    <n v="44.5"/>
    <n v="8"/>
    <n v="1607.68"/>
    <n v="7"/>
    <n v="1423.2050000000002"/>
    <n v="16"/>
    <n v="16"/>
    <n v="16"/>
    <n v="44211.200000000004"/>
    <n v="21"/>
    <n v="21"/>
    <n v="21"/>
    <n v="81699.66"/>
    <n v="37"/>
    <n v="28"/>
    <n v="32.5"/>
    <n v="285229.75"/>
    <n v="58"/>
    <n v="42"/>
    <n v="56"/>
    <n v="58"/>
    <n v="1"/>
    <s v="Poor"/>
    <n v="1"/>
    <s v="OK"/>
    <s v="Great"/>
    <n v="1"/>
    <s v="Good"/>
    <n v="1"/>
    <s v="Good"/>
    <s v="ok"/>
    <n v="1"/>
    <s v="good"/>
    <n v="1"/>
    <s v="Ok"/>
    <n v="1"/>
    <s v="Good"/>
    <n v="1"/>
    <s v="Good"/>
    <n v="1"/>
    <s v="Great"/>
    <n v="1"/>
    <n v="1"/>
    <n v="0"/>
    <n v="20"/>
    <n v="18"/>
    <n v="10"/>
    <n v="3"/>
    <n v="0"/>
    <n v="2"/>
    <m/>
    <n v="3"/>
    <n v="3"/>
    <n v="7"/>
    <n v="80"/>
    <n v="0"/>
    <n v="10"/>
    <s v="GASTRI HYPGLA CENMEL HELSCO"/>
    <m/>
    <x v="0"/>
    <s v="Not clipped"/>
    <n v="10"/>
    <n v="7"/>
    <s v="B"/>
  </r>
  <r>
    <n v="4"/>
    <s v="4x"/>
    <n v="36"/>
    <s v="?"/>
    <n v="2"/>
    <n v="6"/>
    <n v="9.5"/>
    <n v="12"/>
    <n v="14"/>
    <n v="17"/>
    <n v="24"/>
    <n v="28"/>
    <n v="46.5"/>
    <n v="51"/>
    <m/>
    <n v="3"/>
    <n v="7"/>
    <n v="4"/>
    <n v="18.5"/>
    <n v="4.5"/>
    <n v="-51"/>
    <n v="3.5"/>
    <n v="134.6275"/>
    <n v="4"/>
    <n v="213.52"/>
    <n v="4"/>
    <n v="4"/>
    <n v="4"/>
    <n v="1205.76"/>
    <n v="7"/>
    <n v="5"/>
    <n v="6"/>
    <n v="3165.1200000000003"/>
    <n v="18"/>
    <n v="12"/>
    <n v="15"/>
    <n v="32852.25"/>
    <n v="15"/>
    <n v="13"/>
    <m/>
    <m/>
    <n v="1"/>
    <s v="Poor"/>
    <n v="1"/>
    <s v="OK"/>
    <s v="Poor"/>
    <n v="1"/>
    <s v="OK"/>
    <n v="1"/>
    <s v="Good"/>
    <s v="ok"/>
    <n v="1"/>
    <s v="good"/>
    <n v="1"/>
    <s v="Ok"/>
    <n v="1"/>
    <s v="Great"/>
    <n v="1"/>
    <s v="Okay"/>
    <n v="1"/>
    <s v="Not Found"/>
    <s v="?"/>
    <n v="50"/>
    <n v="8"/>
    <n v="10"/>
    <n v="25"/>
    <n v="10"/>
    <n v="6"/>
    <n v="6"/>
    <m/>
    <m/>
    <n v="10"/>
    <n v="12"/>
    <n v="18"/>
    <n v="50"/>
    <n v="8"/>
    <n v="60"/>
    <s v="CEOTOM GASTRI LOTSCO HELGRA"/>
    <m/>
    <x v="0"/>
    <s v="Not clipped"/>
    <n v="6"/>
    <n v="7"/>
    <s v="B"/>
  </r>
  <r>
    <n v="4"/>
    <s v="4x"/>
    <n v="37"/>
    <s v="RCS"/>
    <n v="2"/>
    <n v="7"/>
    <n v="15"/>
    <n v="24"/>
    <n v="27"/>
    <n v="29"/>
    <n v="44"/>
    <n v="57"/>
    <n v="79.5"/>
    <n v="83"/>
    <n v="104"/>
    <n v="2"/>
    <n v="15"/>
    <n v="13"/>
    <n v="22.5"/>
    <n v="3.5"/>
    <n v="21"/>
    <n v="5.5"/>
    <n v="641.14874999999995"/>
    <n v="7"/>
    <n v="1115.4850000000001"/>
    <n v="11"/>
    <n v="9"/>
    <n v="10"/>
    <n v="13816"/>
    <n v="16"/>
    <n v="10"/>
    <n v="13"/>
    <n v="30247.62"/>
    <n v="35"/>
    <n v="18"/>
    <n v="26.5"/>
    <n v="175302.66750000001"/>
    <n v="32"/>
    <n v="21"/>
    <n v="45"/>
    <n v="30"/>
    <n v="1"/>
    <s v="OK"/>
    <n v="1"/>
    <s v="Good"/>
    <s v="OK"/>
    <n v="1"/>
    <s v="OK"/>
    <n v="1"/>
    <s v="Good"/>
    <s v="ok"/>
    <n v="1"/>
    <s v="good"/>
    <n v="1"/>
    <s v="Good"/>
    <n v="1"/>
    <s v="Great"/>
    <n v="1"/>
    <s v="Good"/>
    <n v="1"/>
    <s v="Good"/>
    <n v="1"/>
    <n v="40"/>
    <n v="10"/>
    <n v="12"/>
    <n v="40"/>
    <n v="35"/>
    <n v="33"/>
    <n v="80"/>
    <n v="100"/>
    <m/>
    <n v="11"/>
    <n v="0.1"/>
    <n v="60"/>
    <n v="0.1"/>
    <n v="10"/>
    <n v="67"/>
    <s v="ADEFAS CEOTOM HELSCO BROMAD"/>
    <m/>
    <x v="0"/>
    <s v="Not clipped"/>
    <n v="7"/>
    <n v="3"/>
    <s v="B"/>
  </r>
  <r>
    <n v="4"/>
    <s v="4x"/>
    <n v="38"/>
    <s v="RB"/>
    <n v="2"/>
    <n v="8"/>
    <n v="13"/>
    <n v="15"/>
    <n v="14"/>
    <m/>
    <m/>
    <m/>
    <m/>
    <m/>
    <m/>
    <n v="-14"/>
    <n v="0"/>
    <n v="0"/>
    <n v="0"/>
    <n v="0"/>
    <n v="0"/>
    <n v="4"/>
    <n v="175.84"/>
    <m/>
    <m/>
    <m/>
    <m/>
    <m/>
    <m/>
    <m/>
    <m/>
    <m/>
    <m/>
    <m/>
    <m/>
    <m/>
    <m/>
    <m/>
    <m/>
    <m/>
    <m/>
    <n v="1"/>
    <s v="Poor"/>
    <n v="1"/>
    <s v="OK"/>
    <s v="Poor"/>
    <n v="1"/>
    <s v="Dead"/>
    <n v="0"/>
    <s v="Dead"/>
    <s v="Gone"/>
    <n v="0"/>
    <s v="Gone"/>
    <n v="0"/>
    <s v="Gone"/>
    <n v="0"/>
    <s v="Gone"/>
    <n v="0"/>
    <m/>
    <n v="0"/>
    <m/>
    <n v="0"/>
    <n v="80"/>
    <n v="50"/>
    <n v="0"/>
    <n v="0"/>
    <n v="0"/>
    <n v="0"/>
    <m/>
    <m/>
    <m/>
    <n v="30"/>
    <n v="5"/>
    <n v="50"/>
    <n v="15"/>
    <n v="50"/>
    <n v="80"/>
    <s v="LOTSCO CEOTOM GASTRI CENMEL"/>
    <m/>
    <x v="0"/>
    <s v="Not clipped"/>
    <n v="8"/>
    <n v="5"/>
    <s v="B"/>
  </r>
  <r>
    <n v="4"/>
    <s v="4x"/>
    <n v="39"/>
    <s v="GC"/>
    <n v="1"/>
    <n v="12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5"/>
    <n v="2"/>
    <n v="10"/>
    <n v="10"/>
    <m/>
    <n v="35"/>
    <s v="ADEFAS HELGRA CEOTOM GASTRI"/>
    <m/>
    <x v="0"/>
    <s v="Not clipped"/>
    <n v="12"/>
    <n v="7"/>
    <s v="B"/>
  </r>
  <r>
    <n v="4"/>
    <s v="4x"/>
    <n v="40"/>
    <s v="RCS"/>
    <n v="1"/>
    <n v="7"/>
    <n v="12.5"/>
    <n v="15.5"/>
    <n v="17"/>
    <n v="22"/>
    <n v="33"/>
    <n v="43"/>
    <n v="58"/>
    <n v="63"/>
    <n v="90.5"/>
    <n v="5"/>
    <n v="11"/>
    <n v="10"/>
    <n v="15"/>
    <n v="5"/>
    <n v="27.5"/>
    <n v="6"/>
    <n v="480.42"/>
    <n v="8"/>
    <n v="1105.28"/>
    <n v="9"/>
    <n v="8"/>
    <n v="8.5"/>
    <n v="7486.5450000000001"/>
    <n v="11"/>
    <n v="10"/>
    <n v="10.5"/>
    <n v="14885.955"/>
    <n v="19"/>
    <n v="18"/>
    <n v="18.5"/>
    <n v="62330.57"/>
    <n v="21"/>
    <n v="23"/>
    <n v="30"/>
    <n v="37"/>
    <n v="1"/>
    <s v="Great"/>
    <n v="1"/>
    <s v="Good"/>
    <s v="Good"/>
    <n v="1"/>
    <s v="OK"/>
    <n v="1"/>
    <s v="Good"/>
    <s v="good"/>
    <n v="1"/>
    <s v="good"/>
    <n v="1"/>
    <s v="Great"/>
    <n v="1"/>
    <s v="Great"/>
    <n v="1"/>
    <s v="Good"/>
    <n v="1"/>
    <s v="Good"/>
    <n v="1"/>
    <n v="0"/>
    <n v="9"/>
    <n v="10"/>
    <n v="15"/>
    <n v="50"/>
    <n v="30"/>
    <n v="17"/>
    <n v="100"/>
    <m/>
    <n v="25"/>
    <n v="4"/>
    <n v="30"/>
    <n v="30"/>
    <n v="9"/>
    <n v="90"/>
    <s v="CEOTOM GASTRI HELSCO BROMAD"/>
    <m/>
    <x v="0"/>
    <s v="Not clipped"/>
    <n v="7"/>
    <n v="3"/>
    <s v="C"/>
  </r>
  <r>
    <n v="4"/>
    <s v="4x"/>
    <n v="41"/>
    <s v="GC"/>
    <n v="2"/>
    <n v="9"/>
    <n v="11"/>
    <n v="18"/>
    <n v="20"/>
    <n v="24"/>
    <n v="32"/>
    <n v="52"/>
    <n v="76"/>
    <n v="68"/>
    <n v="72"/>
    <n v="4"/>
    <n v="8"/>
    <n v="20"/>
    <n v="24"/>
    <n v="-8"/>
    <n v="4"/>
    <n v="9.5"/>
    <n v="1416.925"/>
    <n v="6"/>
    <n v="678.24"/>
    <n v="13"/>
    <n v="14"/>
    <n v="13.5"/>
    <n v="18312.48"/>
    <n v="19"/>
    <n v="15"/>
    <n v="17"/>
    <n v="47187.92"/>
    <n v="25"/>
    <n v="16"/>
    <n v="20.5"/>
    <n v="100288.46"/>
    <n v="22"/>
    <n v="20"/>
    <n v="28"/>
    <n v="27"/>
    <n v="1"/>
    <s v="Good"/>
    <n v="1"/>
    <s v="Good"/>
    <s v="Great"/>
    <n v="1"/>
    <s v="Good"/>
    <n v="1"/>
    <s v="Good"/>
    <s v="good"/>
    <n v="1"/>
    <s v="great"/>
    <n v="1"/>
    <s v="Great"/>
    <n v="1"/>
    <s v="Great"/>
    <n v="1"/>
    <s v="Good"/>
    <n v="1"/>
    <s v="Good"/>
    <n v="1"/>
    <n v="50"/>
    <n v="5"/>
    <n v="15"/>
    <n v="35"/>
    <n v="20"/>
    <n v="30"/>
    <n v="20"/>
    <n v="100"/>
    <m/>
    <n v="5"/>
    <n v="1"/>
    <n v="15"/>
    <n v="70"/>
    <n v="5"/>
    <n v="30"/>
    <s v="BROMAD GASTRI HELGRA GALANG"/>
    <m/>
    <x v="0"/>
    <s v="Not clipped"/>
    <n v="9"/>
    <n v="5"/>
    <s v="C"/>
  </r>
  <r>
    <n v="4"/>
    <s v="4x"/>
    <n v="42"/>
    <s v="GC"/>
    <n v="2"/>
    <n v="7"/>
    <n v="9.5"/>
    <n v="14.5"/>
    <n v="19"/>
    <n v="24"/>
    <n v="42"/>
    <n v="55"/>
    <n v="82"/>
    <n v="90"/>
    <n v="139"/>
    <n v="5"/>
    <n v="18"/>
    <n v="13"/>
    <n v="27"/>
    <n v="8"/>
    <n v="49"/>
    <n v="5"/>
    <n v="372.875"/>
    <n v="3"/>
    <n v="169.56"/>
    <n v="11"/>
    <n v="9"/>
    <n v="10"/>
    <n v="13188"/>
    <n v="16"/>
    <n v="12"/>
    <n v="14"/>
    <n v="33849.200000000004"/>
    <n v="21"/>
    <n v="17"/>
    <n v="19"/>
    <n v="92950.28"/>
    <n v="32"/>
    <n v="25"/>
    <n v="42"/>
    <n v="45"/>
    <n v="1"/>
    <s v="Poor"/>
    <n v="1"/>
    <s v="OK"/>
    <s v="Good"/>
    <n v="1"/>
    <s v="Good"/>
    <n v="1"/>
    <s v="Good"/>
    <s v="ok"/>
    <n v="1"/>
    <s v="good"/>
    <n v="1"/>
    <s v="Great"/>
    <n v="1"/>
    <s v="Good"/>
    <n v="1"/>
    <s v="Good"/>
    <n v="1"/>
    <s v="Great"/>
    <n v="1"/>
    <n v="0"/>
    <n v="40"/>
    <n v="40"/>
    <n v="0"/>
    <n v="2"/>
    <n v="2"/>
    <n v="5"/>
    <n v="0"/>
    <m/>
    <n v="18"/>
    <n v="0.1"/>
    <n v="38"/>
    <n v="7"/>
    <n v="40"/>
    <n v="16"/>
    <s v="HELSCO GASTRI GALANG BROMAD"/>
    <m/>
    <x v="0"/>
    <s v="Not clipped"/>
    <n v="7"/>
    <n v="1"/>
    <s v="C"/>
  </r>
  <r>
    <n v="4"/>
    <s v="4x"/>
    <n v="43"/>
    <s v="GC"/>
    <n v="2"/>
    <n v="6"/>
    <n v="12.5"/>
    <n v="17"/>
    <n v="17"/>
    <n v="18"/>
    <n v="22"/>
    <n v="22"/>
    <n v="33.5"/>
    <n v="33"/>
    <n v="64"/>
    <n v="1"/>
    <n v="4"/>
    <n v="0"/>
    <n v="11.5"/>
    <n v="-0.5"/>
    <n v="31"/>
    <n v="5"/>
    <n v="333.625"/>
    <n v="3"/>
    <n v="127.17"/>
    <n v="7"/>
    <n v="5"/>
    <n v="6"/>
    <n v="2486.88"/>
    <n v="6"/>
    <n v="5"/>
    <n v="5.5"/>
    <n v="2089.67"/>
    <n v="9.5"/>
    <n v="6"/>
    <n v="7.75"/>
    <n v="6317.9743749999998"/>
    <n v="8"/>
    <n v="8.5"/>
    <n v="19.5"/>
    <n v="17"/>
    <n v="1"/>
    <s v="Good"/>
    <n v="1"/>
    <s v="Good"/>
    <s v="Good"/>
    <n v="1"/>
    <s v="Good"/>
    <n v="1"/>
    <s v="Good"/>
    <s v="ok"/>
    <n v="1"/>
    <s v="good"/>
    <n v="1"/>
    <s v="Ok"/>
    <n v="1"/>
    <s v="Good"/>
    <n v="1"/>
    <s v="Good"/>
    <n v="1"/>
    <s v="Good"/>
    <n v="1"/>
    <n v="30"/>
    <n v="30"/>
    <n v="20"/>
    <n v="75"/>
    <n v="15"/>
    <n v="40"/>
    <n v="80"/>
    <n v="80"/>
    <m/>
    <n v="2"/>
    <n v="0.1"/>
    <n v="15"/>
    <n v="5"/>
    <n v="30"/>
    <n v="110"/>
    <s v="HELSCO ADEFAS GASTRI HIRINC"/>
    <m/>
    <x v="0"/>
    <s v="Not clipped"/>
    <n v="6"/>
    <n v="0"/>
    <s v="C"/>
  </r>
  <r>
    <n v="4"/>
    <s v="4x"/>
    <n v="44"/>
    <s v="GC"/>
    <n v="3"/>
    <n v="7"/>
    <n v="1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0"/>
    <n v="0.1"/>
    <n v="0"/>
    <n v="17"/>
    <m/>
    <n v="3"/>
    <s v="GASTRI BROMAD HYPGLA"/>
    <m/>
    <x v="0"/>
    <s v="Not clipped"/>
    <n v="7"/>
    <n v="1"/>
    <s v="B"/>
  </r>
  <r>
    <n v="4"/>
    <s v="4x"/>
    <n v="45"/>
    <s v="GC"/>
    <n v="3"/>
    <n v="7.5"/>
    <n v="10.5"/>
    <n v="7"/>
    <n v="25"/>
    <n v="28"/>
    <n v="29"/>
    <n v="31"/>
    <n v="35"/>
    <n v="33"/>
    <n v="65.5"/>
    <n v="3"/>
    <n v="1"/>
    <n v="2"/>
    <n v="4"/>
    <n v="-2"/>
    <n v="32.5"/>
    <n v="10.5"/>
    <n v="2163.65625"/>
    <n v="5"/>
    <n v="549.5"/>
    <n v="15"/>
    <n v="9"/>
    <n v="12"/>
    <n v="13112.640000000001"/>
    <n v="19"/>
    <n v="10"/>
    <n v="14.5"/>
    <n v="20465.735000000001"/>
    <n v="15"/>
    <n v="10"/>
    <n v="12.5"/>
    <n v="17171.875"/>
    <n v="16"/>
    <n v="13"/>
    <n v="32"/>
    <n v="18"/>
    <n v="1"/>
    <s v="OK"/>
    <n v="1"/>
    <s v="Good"/>
    <s v="OK"/>
    <n v="1"/>
    <s v="Good"/>
    <n v="1"/>
    <s v="Great"/>
    <s v="poor"/>
    <n v="1"/>
    <s v="good"/>
    <n v="1"/>
    <s v="Poor"/>
    <n v="1"/>
    <s v="Good"/>
    <n v="1"/>
    <s v="Okay"/>
    <n v="1"/>
    <s v="Good"/>
    <n v="1"/>
    <n v="5"/>
    <n v="0"/>
    <n v="5"/>
    <n v="0"/>
    <n v="2"/>
    <n v="0"/>
    <n v="0"/>
    <n v="2"/>
    <m/>
    <n v="1"/>
    <n v="0.1"/>
    <n v="15"/>
    <n v="0.1"/>
    <n v="0"/>
    <n v="20"/>
    <s v="HELSCO HIRINC "/>
    <s v="step on steep slope"/>
    <x v="0"/>
    <s v="Not clipped"/>
    <n v="7.5"/>
    <n v="0"/>
    <s v="D/C"/>
  </r>
  <r>
    <n v="4"/>
    <s v="4x"/>
    <n v="46"/>
    <s v="RB"/>
    <n v="3"/>
    <n v="7.5"/>
    <n v="13"/>
    <n v="15.5"/>
    <n v="18"/>
    <n v="20"/>
    <n v="19"/>
    <n v="17"/>
    <n v="21"/>
    <n v="22"/>
    <n v="25"/>
    <n v="2"/>
    <n v="-1"/>
    <n v="-2"/>
    <n v="4"/>
    <n v="1"/>
    <n v="3"/>
    <n v="6"/>
    <n v="508.68"/>
    <n v="5"/>
    <n v="392.5"/>
    <n v="7"/>
    <n v="6"/>
    <n v="6.5"/>
    <n v="2520.6349999999998"/>
    <n v="5"/>
    <n v="5"/>
    <n v="5"/>
    <n v="1334.5"/>
    <n v="6.5"/>
    <n v="6.5"/>
    <n v="6.5"/>
    <n v="2785.9649999999997"/>
    <n v="8"/>
    <n v="7"/>
    <n v="7"/>
    <n v="4"/>
    <n v="1"/>
    <s v="Good"/>
    <n v="1"/>
    <s v="Good"/>
    <s v="OK"/>
    <n v="1"/>
    <s v="OK"/>
    <n v="1"/>
    <s v="OK"/>
    <s v="poor"/>
    <n v="1"/>
    <s v="poor"/>
    <n v="1"/>
    <s v="Ok"/>
    <n v="1"/>
    <s v="OK"/>
    <n v="1"/>
    <s v="Poor"/>
    <n v="1"/>
    <s v="Poor"/>
    <n v="1"/>
    <n v="0"/>
    <n v="0"/>
    <n v="3"/>
    <n v="3"/>
    <n v="20"/>
    <n v="5"/>
    <n v="15"/>
    <n v="75"/>
    <m/>
    <n v="5"/>
    <n v="0"/>
    <n v="15"/>
    <n v="0"/>
    <n v="0"/>
    <n v="24"/>
    <s v="CEOTOM LOTSCO HELSCO"/>
    <m/>
    <x v="0"/>
    <s v="Not clipped"/>
    <n v="7.5"/>
    <n v="4"/>
    <s v="C"/>
  </r>
  <r>
    <n v="4"/>
    <s v="4x"/>
    <n v="47"/>
    <s v="RB"/>
    <n v="3"/>
    <n v="5"/>
    <n v="10"/>
    <n v="14"/>
    <n v="9"/>
    <n v="11"/>
    <n v="15"/>
    <n v="18"/>
    <n v="26"/>
    <n v="27"/>
    <n v="27"/>
    <n v="2"/>
    <n v="4"/>
    <n v="3"/>
    <n v="8"/>
    <n v="1"/>
    <n v="0"/>
    <n v="5"/>
    <n v="176.625"/>
    <n v="5"/>
    <n v="215.875"/>
    <n v="5"/>
    <n v="3"/>
    <n v="4"/>
    <n v="753.6"/>
    <n v="7"/>
    <n v="5"/>
    <n v="6"/>
    <n v="2034.72"/>
    <n v="8"/>
    <n v="6"/>
    <n v="7"/>
    <n v="4000.3600000000006"/>
    <n v="9"/>
    <n v="8"/>
    <n v="9"/>
    <n v="10"/>
    <n v="1"/>
    <s v="Great"/>
    <n v="1"/>
    <s v="Good"/>
    <s v="OK"/>
    <n v="1"/>
    <s v="OK"/>
    <n v="1"/>
    <s v="OK"/>
    <s v="ok"/>
    <n v="1"/>
    <s v="good"/>
    <n v="1"/>
    <s v="Good"/>
    <n v="1"/>
    <s v="Great"/>
    <n v="1"/>
    <s v="Poor"/>
    <n v="1"/>
    <s v="Good"/>
    <n v="1"/>
    <n v="10"/>
    <n v="1"/>
    <n v="1"/>
    <n v="15"/>
    <n v="5"/>
    <n v="5"/>
    <n v="9"/>
    <n v="100"/>
    <m/>
    <n v="17"/>
    <n v="0"/>
    <n v="40"/>
    <n v="0"/>
    <n v="1"/>
    <n v="150"/>
    <s v="CEOTOM HELSCO"/>
    <m/>
    <x v="0"/>
    <s v="Not clipped"/>
    <n v="5"/>
    <n v="0"/>
    <s v="C"/>
  </r>
  <r>
    <n v="4"/>
    <s v="4x"/>
    <n v="48"/>
    <s v="GC"/>
    <n v="3"/>
    <n v="4"/>
    <n v="10"/>
    <n v="19"/>
    <n v="17"/>
    <n v="18"/>
    <n v="14"/>
    <n v="8"/>
    <m/>
    <m/>
    <m/>
    <n v="1"/>
    <n v="-4"/>
    <n v="-6"/>
    <n v="-8"/>
    <n v="0"/>
    <n v="0"/>
    <n v="2"/>
    <n v="53.38"/>
    <n v="1"/>
    <n v="14.13"/>
    <n v="1"/>
    <n v="1"/>
    <n v="1"/>
    <n v="43.96"/>
    <n v="2"/>
    <n v="2"/>
    <n v="2"/>
    <n v="100.48"/>
    <m/>
    <m/>
    <m/>
    <m/>
    <m/>
    <m/>
    <m/>
    <m/>
    <n v="1"/>
    <s v="Good"/>
    <n v="1"/>
    <s v="Good"/>
    <s v="OK"/>
    <n v="1"/>
    <s v="Poor"/>
    <n v="1"/>
    <s v="Good"/>
    <s v="dead"/>
    <n v="0"/>
    <s v="poor"/>
    <n v="1"/>
    <s v="Dead"/>
    <n v="0"/>
    <s v="Gone"/>
    <n v="0"/>
    <m/>
    <n v="0"/>
    <m/>
    <n v="0"/>
    <n v="0"/>
    <n v="5"/>
    <n v="3"/>
    <n v="10"/>
    <n v="5"/>
    <n v="0"/>
    <m/>
    <m/>
    <m/>
    <n v="5"/>
    <n v="0"/>
    <n v="15"/>
    <n v="0"/>
    <n v="5"/>
    <n v="30"/>
    <s v="HELSCO CEOTOM"/>
    <m/>
    <x v="0"/>
    <s v="Not clipped"/>
    <n v="4"/>
    <n v="0"/>
    <s v="B"/>
  </r>
  <r>
    <n v="4"/>
    <s v="4x"/>
    <n v="49"/>
    <s v="RB"/>
    <n v="2"/>
    <n v="7"/>
    <n v="12"/>
    <n v="20"/>
    <n v="25.5"/>
    <n v="32"/>
    <n v="39"/>
    <n v="45"/>
    <n v="51"/>
    <n v="53"/>
    <n v="77"/>
    <n v="6.5"/>
    <n v="7"/>
    <n v="6"/>
    <n v="6"/>
    <n v="2"/>
    <n v="24"/>
    <n v="7"/>
    <n v="980.85750000000007"/>
    <n v="8"/>
    <n v="1607.68"/>
    <n v="14"/>
    <n v="12"/>
    <n v="13"/>
    <n v="20695.739999999998"/>
    <n v="13"/>
    <n v="8"/>
    <n v="10.5"/>
    <n v="15578.325000000001"/>
    <n v="16"/>
    <n v="13"/>
    <n v="14.5"/>
    <n v="33669.435000000005"/>
    <n v="21"/>
    <n v="18"/>
    <n v="55"/>
    <n v="27"/>
    <n v="1"/>
    <s v="OK"/>
    <n v="1"/>
    <s v="Good"/>
    <s v="Good"/>
    <n v="1"/>
    <s v="Good"/>
    <n v="1"/>
    <s v="Good"/>
    <s v="good"/>
    <n v="1"/>
    <s v="good"/>
    <n v="1"/>
    <s v="Great"/>
    <n v="1"/>
    <s v="Great"/>
    <n v="1"/>
    <s v="Good"/>
    <n v="1"/>
    <s v="Good"/>
    <n v="1"/>
    <n v="0"/>
    <n v="5"/>
    <n v="6"/>
    <n v="0"/>
    <n v="10"/>
    <n v="15"/>
    <n v="7"/>
    <n v="100"/>
    <m/>
    <n v="5"/>
    <n v="0"/>
    <n v="27"/>
    <n v="0"/>
    <n v="5"/>
    <n v="40"/>
    <s v="HELSCO CEOTOM"/>
    <m/>
    <x v="0"/>
    <s v="Not clipped"/>
    <n v="7"/>
    <n v="3"/>
    <s v="C"/>
  </r>
  <r>
    <n v="4"/>
    <s v="4x"/>
    <n v="50"/>
    <s v="GC"/>
    <n v="4"/>
    <n v="8"/>
    <n v="10"/>
    <m/>
    <m/>
    <m/>
    <n v="13"/>
    <m/>
    <m/>
    <m/>
    <m/>
    <n v="0"/>
    <n v="13"/>
    <n v="-13"/>
    <n v="0"/>
    <n v="0"/>
    <n v="0"/>
    <m/>
    <m/>
    <m/>
    <m/>
    <n v="1"/>
    <n v="1"/>
    <n v="1"/>
    <n v="40.82"/>
    <m/>
    <m/>
    <m/>
    <m/>
    <m/>
    <m/>
    <m/>
    <m/>
    <m/>
    <m/>
    <m/>
    <m/>
    <n v="1"/>
    <s v="OK"/>
    <n v="1"/>
    <s v="Dead"/>
    <s v="Dead"/>
    <n v="0"/>
    <s v="Dead"/>
    <n v="0"/>
    <s v="Dead"/>
    <s v="Gone"/>
    <n v="0"/>
    <s v="poor"/>
    <n v="1"/>
    <s v="Gone"/>
    <n v="0"/>
    <s v="Gone"/>
    <n v="0"/>
    <m/>
    <n v="0"/>
    <m/>
    <n v="0"/>
    <n v="0"/>
    <n v="0"/>
    <n v="0"/>
    <n v="5"/>
    <n v="0"/>
    <n v="0"/>
    <m/>
    <m/>
    <m/>
    <n v="2"/>
    <n v="0"/>
    <n v="5"/>
    <n v="0"/>
    <m/>
    <n v="45"/>
    <s v="ADEFAS HELSCO"/>
    <m/>
    <x v="0"/>
    <s v="Not clipped"/>
    <n v="8"/>
    <n v="0"/>
    <s v="B"/>
  </r>
  <r>
    <n v="4"/>
    <s v="4x"/>
    <n v="51"/>
    <s v="GC"/>
    <n v="2"/>
    <n v="10.5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"/>
    <n v="1"/>
    <n v="1"/>
    <n v="15"/>
    <m/>
    <n v="10"/>
    <s v="DEIFAS BROMAD"/>
    <m/>
    <x v="0"/>
    <s v="Not clipped"/>
    <n v="10.5"/>
    <n v="9"/>
    <n v="0"/>
  </r>
  <r>
    <n v="4"/>
    <s v="4x"/>
    <n v="52"/>
    <s v="GC"/>
    <n v="1"/>
    <n v="7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5"/>
    <n v="2"/>
    <n v="25"/>
    <n v="2"/>
    <m/>
    <n v="40"/>
    <s v="ADEFAS HELGRA DEIFAS GASTRI"/>
    <m/>
    <x v="0"/>
    <s v="Not clipped"/>
    <n v="7"/>
    <n v="8"/>
    <n v="0"/>
  </r>
  <r>
    <n v="4"/>
    <s v="4x"/>
    <n v="53"/>
    <s v="GC"/>
    <n v="2"/>
    <n v="6"/>
    <n v="14.5"/>
    <n v="23.5"/>
    <n v="27.5"/>
    <n v="31"/>
    <n v="38"/>
    <n v="50"/>
    <n v="37"/>
    <m/>
    <m/>
    <n v="3.5"/>
    <n v="7"/>
    <n v="12"/>
    <n v="-13"/>
    <n v="-37"/>
    <n v="0"/>
    <n v="10"/>
    <n v="2158.75"/>
    <n v="4"/>
    <n v="389.36"/>
    <n v="12"/>
    <n v="10"/>
    <n v="11"/>
    <n v="14437.72"/>
    <n v="10"/>
    <n v="10"/>
    <n v="10"/>
    <n v="15700"/>
    <n v="23"/>
    <n v="13"/>
    <n v="18"/>
    <n v="37642.32"/>
    <m/>
    <m/>
    <m/>
    <m/>
    <n v="1"/>
    <s v="OK"/>
    <n v="1"/>
    <s v="Good"/>
    <s v="Good"/>
    <n v="1"/>
    <s v="OK"/>
    <n v="1"/>
    <s v="OK"/>
    <s v="good"/>
    <n v="1"/>
    <s v="ok"/>
    <n v="1"/>
    <s v="Ok"/>
    <n v="1"/>
    <s v="Good"/>
    <n v="1"/>
    <m/>
    <n v="0"/>
    <m/>
    <n v="0"/>
    <n v="15"/>
    <n v="12"/>
    <n v="30"/>
    <n v="1"/>
    <n v="40"/>
    <n v="3"/>
    <m/>
    <m/>
    <m/>
    <n v="0.1"/>
    <n v="0.1"/>
    <n v="22"/>
    <n v="3"/>
    <n v="12"/>
    <n v="26"/>
    <s v="HELSCO/DEIFAS HAZSQU"/>
    <m/>
    <x v="0"/>
    <s v="Not clipped"/>
    <n v="6"/>
    <n v="3"/>
    <n v="0"/>
  </r>
  <r>
    <n v="4"/>
    <s v="4x"/>
    <n v="54"/>
    <s v="GC"/>
    <n v="1"/>
    <n v="8"/>
    <n v="11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0"/>
    <n v="3"/>
    <n v="2"/>
    <n v="4"/>
    <m/>
    <n v="10"/>
    <s v="GASTRI BROMAD ADEFAS"/>
    <m/>
    <x v="0"/>
    <s v="Not clipped"/>
    <n v="8"/>
    <n v="4"/>
    <n v="0"/>
  </r>
  <r>
    <n v="4"/>
    <s v="4x"/>
    <n v="55"/>
    <s v="GC"/>
    <n v="1"/>
    <n v="10"/>
    <n v="20.5"/>
    <n v="27"/>
    <n v="30"/>
    <n v="29"/>
    <n v="29"/>
    <n v="39"/>
    <n v="57"/>
    <m/>
    <m/>
    <n v="-1"/>
    <n v="0"/>
    <n v="10"/>
    <n v="18"/>
    <n v="-57"/>
    <n v="0"/>
    <n v="11"/>
    <n v="2849.55"/>
    <n v="6"/>
    <n v="819.54000000000008"/>
    <n v="10"/>
    <n v="9"/>
    <n v="9.5"/>
    <n v="8218.1649999999991"/>
    <n v="14"/>
    <n v="12"/>
    <n v="13"/>
    <n v="20695.739999999998"/>
    <n v="19"/>
    <n v="9"/>
    <n v="14"/>
    <n v="35080.080000000002"/>
    <m/>
    <m/>
    <m/>
    <m/>
    <n v="1"/>
    <s v="Good"/>
    <n v="1"/>
    <s v="Great"/>
    <s v="Great"/>
    <n v="1"/>
    <s v="OK"/>
    <n v="1"/>
    <s v="Poor"/>
    <s v="poor"/>
    <n v="1"/>
    <s v="ok"/>
    <n v="1"/>
    <s v="Ok"/>
    <n v="1"/>
    <s v="Good"/>
    <n v="1"/>
    <m/>
    <n v="0"/>
    <m/>
    <n v="0"/>
    <n v="30"/>
    <n v="20"/>
    <n v="10"/>
    <n v="20"/>
    <n v="20"/>
    <n v="40"/>
    <m/>
    <m/>
    <m/>
    <n v="8"/>
    <n v="10"/>
    <n v="15"/>
    <n v="15"/>
    <n v="20"/>
    <n v="50"/>
    <s v="CEOTOM MELIMP GASTRI HELSCO"/>
    <m/>
    <x v="0"/>
    <s v="Not clipped"/>
    <n v="10"/>
    <n v="9"/>
    <n v="0"/>
  </r>
  <r>
    <n v="4"/>
    <s v="4x"/>
    <n v="56"/>
    <s v="GC"/>
    <n v="1"/>
    <n v="11"/>
    <n v="17"/>
    <n v="27.5"/>
    <n v="31"/>
    <n v="34"/>
    <n v="37"/>
    <n v="39"/>
    <n v="65.5"/>
    <n v="68"/>
    <n v="89.5"/>
    <n v="3"/>
    <n v="3"/>
    <n v="2"/>
    <n v="26.5"/>
    <n v="2.5"/>
    <n v="21.5"/>
    <n v="9"/>
    <n v="1971.135"/>
    <n v="5"/>
    <n v="667.25"/>
    <n v="14"/>
    <n v="12"/>
    <n v="13"/>
    <n v="19634.419999999998"/>
    <n v="14"/>
    <n v="12"/>
    <n v="13"/>
    <n v="20695.739999999998"/>
    <n v="27"/>
    <n v="21"/>
    <n v="24"/>
    <n v="118465.92000000001"/>
    <n v="30"/>
    <n v="27"/>
    <n v="37"/>
    <n v="32"/>
    <n v="1"/>
    <s v="OK"/>
    <n v="1"/>
    <s v="Good"/>
    <s v="Great"/>
    <n v="1"/>
    <s v="OK"/>
    <n v="1"/>
    <s v="OK"/>
    <s v="good"/>
    <n v="1"/>
    <s v="good"/>
    <n v="1"/>
    <s v="Ok"/>
    <n v="1"/>
    <s v="Great"/>
    <n v="1"/>
    <s v="Good"/>
    <n v="1"/>
    <s v="Good"/>
    <n v="1"/>
    <n v="30"/>
    <n v="7"/>
    <n v="20"/>
    <n v="3"/>
    <n v="20"/>
    <n v="4"/>
    <n v="0"/>
    <n v="0"/>
    <m/>
    <n v="30"/>
    <n v="4"/>
    <n v="50"/>
    <n v="35"/>
    <n v="7"/>
    <n v="40"/>
    <s v="CEOTOM HELSCO GASTRI HAZSQU"/>
    <m/>
    <x v="0"/>
    <s v="Not clipped"/>
    <n v="11"/>
    <n v="5"/>
    <n v="0"/>
  </r>
  <r>
    <n v="4"/>
    <s v="4x"/>
    <n v="57"/>
    <s v="GC"/>
    <n v="1"/>
    <n v="9"/>
    <n v="25"/>
    <n v="48"/>
    <n v="56"/>
    <n v="58"/>
    <n v="59"/>
    <n v="54"/>
    <n v="72"/>
    <n v="72"/>
    <n v="103"/>
    <n v="2"/>
    <n v="1"/>
    <n v="-5"/>
    <n v="18"/>
    <n v="0"/>
    <n v="31"/>
    <n v="13"/>
    <n v="7429.24"/>
    <n v="14"/>
    <n v="8923.880000000001"/>
    <n v="19"/>
    <n v="13"/>
    <n v="16"/>
    <n v="47426.560000000005"/>
    <n v="16"/>
    <n v="15"/>
    <n v="15.5"/>
    <n v="40736.79"/>
    <n v="22"/>
    <n v="19"/>
    <n v="20.5"/>
    <n v="95010.12"/>
    <n v="29"/>
    <n v="22"/>
    <n v="52"/>
    <n v="26"/>
    <n v="1"/>
    <s v="Good"/>
    <n v="1"/>
    <s v="Great"/>
    <s v="Great"/>
    <n v="1"/>
    <s v="OK"/>
    <n v="1"/>
    <s v="OK"/>
    <s v="good"/>
    <n v="1"/>
    <s v="ok"/>
    <n v="1"/>
    <s v="Ok"/>
    <n v="1"/>
    <s v="Good"/>
    <n v="1"/>
    <s v="Okay"/>
    <n v="1"/>
    <s v="Good"/>
    <n v="1"/>
    <n v="40"/>
    <n v="8"/>
    <n v="8"/>
    <n v="15"/>
    <n v="65"/>
    <n v="25"/>
    <n v="15"/>
    <n v="95"/>
    <m/>
    <n v="0"/>
    <n v="20"/>
    <n v="3"/>
    <n v="35"/>
    <n v="8"/>
    <n v="40"/>
    <s v="GASTRI CEOTOM BRAGEN HELSCO"/>
    <m/>
    <x v="0"/>
    <s v="Not clipped"/>
    <n v="9"/>
    <n v="8"/>
    <n v="0"/>
  </r>
  <r>
    <n v="4"/>
    <s v="4x"/>
    <n v="58"/>
    <s v="GC"/>
    <n v="1"/>
    <n v="8"/>
    <n v="11.5"/>
    <n v="20"/>
    <n v="22"/>
    <n v="26"/>
    <n v="36"/>
    <n v="52"/>
    <n v="69.5"/>
    <n v="72"/>
    <m/>
    <n v="4"/>
    <n v="10"/>
    <n v="16"/>
    <n v="17.5"/>
    <n v="2.5"/>
    <n v="-72"/>
    <n v="4.5"/>
    <n v="349.71750000000003"/>
    <n v="7"/>
    <n v="1000.0900000000001"/>
    <n v="9"/>
    <n v="8"/>
    <n v="8.5"/>
    <n v="8167.14"/>
    <n v="13"/>
    <n v="11"/>
    <n v="12"/>
    <n v="23512.32"/>
    <n v="15"/>
    <n v="13"/>
    <n v="14"/>
    <n v="42773.08"/>
    <n v="18"/>
    <n v="16"/>
    <m/>
    <m/>
    <n v="1"/>
    <s v="OK"/>
    <n v="1"/>
    <s v="Good"/>
    <s v="Great"/>
    <n v="1"/>
    <s v="OK"/>
    <n v="1"/>
    <s v="Poor"/>
    <s v="good"/>
    <n v="1"/>
    <s v="good"/>
    <n v="1"/>
    <s v="Ok"/>
    <n v="1"/>
    <s v="Good"/>
    <n v="1"/>
    <s v="Okay"/>
    <n v="1"/>
    <m/>
    <n v="0"/>
    <n v="35"/>
    <n v="20"/>
    <n v="25"/>
    <n v="12"/>
    <n v="30"/>
    <n v="30"/>
    <n v="20"/>
    <m/>
    <m/>
    <n v="15"/>
    <n v="5"/>
    <n v="20"/>
    <n v="20"/>
    <n v="20"/>
    <n v="50"/>
    <s v="CEOTOM GASTRI HELSCO HYPGLA"/>
    <m/>
    <x v="0"/>
    <s v="Not clipped"/>
    <n v="8"/>
    <n v="5"/>
    <n v="0"/>
  </r>
  <r>
    <n v="4"/>
    <s v="4x"/>
    <n v="59"/>
    <s v="GC"/>
    <n v="2"/>
    <n v="8.5"/>
    <n v="11.5"/>
    <n v="13.5"/>
    <n v="13"/>
    <n v="14"/>
    <n v="17"/>
    <n v="22"/>
    <n v="30.5"/>
    <n v="31"/>
    <n v="44.5"/>
    <n v="1"/>
    <n v="3"/>
    <n v="5"/>
    <n v="8.5"/>
    <n v="0.5"/>
    <n v="13.5"/>
    <n v="50"/>
    <n v="25512.5"/>
    <n v="6"/>
    <n v="395.64000000000004"/>
    <n v="6"/>
    <n v="5"/>
    <n v="5.5"/>
    <n v="1614.7449999999999"/>
    <n v="6"/>
    <n v="5"/>
    <n v="5.5"/>
    <n v="2089.67"/>
    <n v="10"/>
    <n v="5"/>
    <n v="7.5"/>
    <n v="5387.0625"/>
    <n v="12"/>
    <n v="10"/>
    <n v="21"/>
    <n v="13.4"/>
    <n v="1"/>
    <s v="OK"/>
    <n v="1"/>
    <s v="OK"/>
    <s v="Good"/>
    <n v="1"/>
    <s v="OK"/>
    <n v="1"/>
    <s v="Poor"/>
    <s v="ok"/>
    <n v="1"/>
    <s v="ok"/>
    <n v="1"/>
    <s v="Ok"/>
    <n v="1"/>
    <s v="Good"/>
    <n v="1"/>
    <s v="Okay"/>
    <n v="1"/>
    <s v="Good"/>
    <n v="1"/>
    <n v="10"/>
    <n v="5"/>
    <n v="2"/>
    <n v="5"/>
    <n v="20"/>
    <n v="6"/>
    <n v="8"/>
    <n v="100"/>
    <m/>
    <n v="5"/>
    <n v="1"/>
    <n v="10"/>
    <n v="5"/>
    <n v="5"/>
    <n v="50"/>
    <s v="SALMEL BROMAD HELSCO GASTRI"/>
    <m/>
    <x v="0"/>
    <s v="Not clipped"/>
    <n v="8.5"/>
    <n v="4"/>
    <n v="0"/>
  </r>
  <r>
    <n v="4"/>
    <s v="4x"/>
    <n v="60"/>
    <s v="GC"/>
    <n v="3"/>
    <n v="10"/>
    <n v="12"/>
    <n v="13"/>
    <n v="12"/>
    <n v="10"/>
    <n v="12"/>
    <n v="13"/>
    <n v="13"/>
    <n v="12"/>
    <n v="30"/>
    <n v="-2"/>
    <n v="2"/>
    <n v="1"/>
    <n v="0"/>
    <n v="-1"/>
    <n v="18"/>
    <n v="3"/>
    <n v="84.78"/>
    <n v="4"/>
    <n v="125.60000000000001"/>
    <n v="4"/>
    <n v="4"/>
    <n v="4"/>
    <n v="602.88"/>
    <n v="5"/>
    <n v="4"/>
    <n v="4.5"/>
    <n v="826.60500000000002"/>
    <n v="4"/>
    <n v="3"/>
    <n v="3.5"/>
    <n v="500.04500000000007"/>
    <n v="6"/>
    <n v="5"/>
    <n v="16"/>
    <n v="11"/>
    <n v="1"/>
    <s v="OK"/>
    <n v="1"/>
    <s v="Poor"/>
    <s v="OK"/>
    <n v="1"/>
    <s v="Poor"/>
    <n v="1"/>
    <s v="Poor"/>
    <s v="poor"/>
    <n v="1"/>
    <s v="poor"/>
    <n v="1"/>
    <s v="Poor"/>
    <n v="1"/>
    <s v="Poor"/>
    <n v="1"/>
    <s v="Poor"/>
    <n v="1"/>
    <s v="Good"/>
    <n v="1"/>
    <n v="10"/>
    <n v="1"/>
    <n v="1"/>
    <n v="18"/>
    <n v="25"/>
    <n v="9"/>
    <n v="45"/>
    <n v="60"/>
    <m/>
    <n v="0"/>
    <n v="1"/>
    <n v="1"/>
    <n v="1"/>
    <n v="1"/>
    <n v="5"/>
    <s v="GASTRI BRAGEN LOTSCO"/>
    <m/>
    <x v="0"/>
    <s v="Not clipped"/>
    <n v="10"/>
    <n v="5"/>
    <n v="0"/>
  </r>
  <r>
    <n v="4"/>
    <s v="4x"/>
    <n v="61"/>
    <s v="GC"/>
    <n v="2"/>
    <n v="7"/>
    <n v="9.5"/>
    <n v="9"/>
    <n v="7.5"/>
    <m/>
    <n v="7.5"/>
    <m/>
    <m/>
    <m/>
    <m/>
    <n v="-7.5"/>
    <n v="7.5"/>
    <n v="-7.5"/>
    <n v="0"/>
    <n v="0"/>
    <n v="0"/>
    <n v="2.5"/>
    <n v="36.796875"/>
    <m/>
    <m/>
    <m/>
    <m/>
    <m/>
    <m/>
    <m/>
    <m/>
    <m/>
    <m/>
    <m/>
    <m/>
    <m/>
    <m/>
    <m/>
    <m/>
    <m/>
    <m/>
    <n v="1"/>
    <s v="OK"/>
    <n v="1"/>
    <s v="Poor"/>
    <s v="Poor"/>
    <n v="1"/>
    <s v="Dead"/>
    <n v="0"/>
    <s v="Dead"/>
    <s v="Gone"/>
    <n v="0"/>
    <s v="poor"/>
    <n v="1"/>
    <s v="Gone"/>
    <n v="0"/>
    <s v="Removed?"/>
    <n v="0"/>
    <m/>
    <n v="0"/>
    <m/>
    <n v="0"/>
    <n v="5"/>
    <n v="1"/>
    <n v="0"/>
    <n v="15"/>
    <n v="0"/>
    <n v="0"/>
    <m/>
    <m/>
    <m/>
    <n v="1"/>
    <n v="0"/>
    <n v="5"/>
    <n v="0"/>
    <n v="1"/>
    <n v="60"/>
    <s v="ADEFAS"/>
    <m/>
    <x v="0"/>
    <s v="Not clipped"/>
    <n v="7"/>
    <n v="4"/>
    <n v="0"/>
  </r>
  <r>
    <n v="4"/>
    <s v="4x"/>
    <n v="62"/>
    <s v="GC"/>
    <n v="3"/>
    <n v="7"/>
    <n v="11"/>
    <n v="14"/>
    <n v="14"/>
    <n v="20"/>
    <n v="20"/>
    <n v="25"/>
    <n v="42.5"/>
    <n v="49"/>
    <n v="91"/>
    <n v="6"/>
    <n v="0"/>
    <n v="5"/>
    <n v="17.5"/>
    <n v="6.5"/>
    <n v="42"/>
    <n v="5.5"/>
    <n v="332.44749999999999"/>
    <n v="6"/>
    <n v="565.20000000000005"/>
    <n v="7"/>
    <n v="8"/>
    <n v="7.5"/>
    <n v="3532.5"/>
    <n v="8"/>
    <n v="6"/>
    <n v="7"/>
    <n v="3846.5000000000005"/>
    <n v="12"/>
    <n v="11"/>
    <n v="11.5"/>
    <n v="17648.762500000001"/>
    <n v="14"/>
    <n v="11"/>
    <n v="48"/>
    <n v="41"/>
    <n v="1"/>
    <s v="OK"/>
    <n v="1"/>
    <s v="Good"/>
    <s v="Good"/>
    <n v="1"/>
    <s v="OK"/>
    <n v="1"/>
    <s v="Dead"/>
    <s v="ok"/>
    <n v="1"/>
    <s v="good"/>
    <n v="1"/>
    <s v="Ok"/>
    <n v="1"/>
    <s v="Great"/>
    <n v="1"/>
    <s v="Good"/>
    <n v="1"/>
    <s v="Good"/>
    <n v="1"/>
    <n v="5"/>
    <n v="0"/>
    <n v="0"/>
    <n v="0"/>
    <n v="0"/>
    <n v="0"/>
    <n v="1"/>
    <n v="20"/>
    <m/>
    <n v="2"/>
    <n v="2"/>
    <n v="8"/>
    <n v="0.1"/>
    <n v="0"/>
    <n v="25"/>
    <s v="HELGRA BROMAD ERICON VOLMYU"/>
    <m/>
    <x v="0"/>
    <s v="Not clipped"/>
    <n v="7"/>
    <n v="7"/>
    <n v="0"/>
  </r>
  <r>
    <n v="4"/>
    <s v="4x"/>
    <n v="63"/>
    <s v="GC"/>
    <n v="2"/>
    <n v="7"/>
    <n v="11"/>
    <n v="13"/>
    <n v="13"/>
    <n v="15"/>
    <n v="17"/>
    <n v="16"/>
    <n v="15"/>
    <n v="17"/>
    <n v="20"/>
    <n v="2"/>
    <n v="2"/>
    <n v="-1"/>
    <n v="-1"/>
    <n v="2"/>
    <n v="3"/>
    <n v="3"/>
    <n v="91.844999999999999"/>
    <n v="4"/>
    <n v="188.4"/>
    <n v="6"/>
    <n v="4"/>
    <n v="5"/>
    <n v="1334.5"/>
    <n v="7"/>
    <n v="4"/>
    <n v="5.5"/>
    <n v="1519.76"/>
    <n v="8"/>
    <n v="6"/>
    <n v="7"/>
    <n v="2307.9"/>
    <n v="10"/>
    <n v="6"/>
    <n v="12"/>
    <n v="6"/>
    <n v="1"/>
    <s v="Good"/>
    <n v="1"/>
    <s v="Good"/>
    <s v="OK"/>
    <n v="1"/>
    <s v="OK"/>
    <n v="1"/>
    <s v="OK"/>
    <s v="poor"/>
    <n v="1"/>
    <s v="poor"/>
    <n v="1"/>
    <s v="Ok"/>
    <n v="1"/>
    <s v="Poor"/>
    <n v="1"/>
    <s v="Poor"/>
    <n v="1"/>
    <s v="OK"/>
    <n v="1"/>
    <n v="30"/>
    <n v="5"/>
    <n v="10"/>
    <n v="25"/>
    <n v="30"/>
    <n v="40"/>
    <n v="8"/>
    <n v="80"/>
    <m/>
    <n v="30"/>
    <n v="0"/>
    <n v="50"/>
    <n v="0"/>
    <n v="5"/>
    <n v="45"/>
    <s v="CEOTOM LOTSCO HELSCO"/>
    <m/>
    <x v="0"/>
    <s v="Not clipped"/>
    <n v="7"/>
    <n v="3"/>
    <n v="0"/>
  </r>
  <r>
    <n v="4"/>
    <s v="4x"/>
    <n v="64"/>
    <s v="GC"/>
    <n v="2"/>
    <n v="4"/>
    <n v="6.5"/>
    <n v="11.5"/>
    <n v="11.5"/>
    <n v="12"/>
    <n v="11"/>
    <n v="10"/>
    <m/>
    <m/>
    <m/>
    <n v="0.5"/>
    <n v="-1"/>
    <n v="-1"/>
    <n v="-10"/>
    <n v="0"/>
    <n v="0"/>
    <n v="6"/>
    <n v="324.99"/>
    <n v="6"/>
    <n v="339.12"/>
    <m/>
    <m/>
    <m/>
    <m/>
    <n v="1"/>
    <n v="1"/>
    <n v="1"/>
    <m/>
    <m/>
    <m/>
    <m/>
    <m/>
    <m/>
    <m/>
    <m/>
    <m/>
    <n v="1"/>
    <s v="OK"/>
    <n v="1"/>
    <s v="Good"/>
    <s v="OK"/>
    <n v="1"/>
    <s v="OK"/>
    <n v="1"/>
    <s v="OK"/>
    <s v="dead"/>
    <n v="0"/>
    <s v="poor"/>
    <n v="1"/>
    <s v="Poor"/>
    <n v="1"/>
    <s v="Gone"/>
    <n v="0"/>
    <m/>
    <n v="0"/>
    <m/>
    <n v="0"/>
    <n v="5"/>
    <n v="0"/>
    <n v="1"/>
    <n v="5"/>
    <n v="45"/>
    <n v="0"/>
    <m/>
    <m/>
    <m/>
    <n v="0"/>
    <n v="2"/>
    <n v="3"/>
    <n v="10"/>
    <n v="0"/>
    <n v="40"/>
    <s v="CEOTOM"/>
    <m/>
    <x v="0"/>
    <s v="Not clipped"/>
    <n v="4"/>
    <n v="4"/>
    <s v="C"/>
  </r>
  <r>
    <n v="4"/>
    <s v="4x"/>
    <n v="65"/>
    <s v="GC"/>
    <n v="2"/>
    <n v="5"/>
    <n v="7.5"/>
    <n v="11.5"/>
    <n v="14.5"/>
    <n v="18"/>
    <n v="20"/>
    <n v="18"/>
    <m/>
    <m/>
    <m/>
    <n v="3.5"/>
    <n v="2"/>
    <n v="-2"/>
    <n v="-18"/>
    <n v="0"/>
    <n v="0"/>
    <n v="3.5"/>
    <n v="139.43562500000002"/>
    <n v="4"/>
    <n v="226.08"/>
    <n v="6"/>
    <n v="5"/>
    <n v="5.5"/>
    <n v="1899.7"/>
    <n v="7"/>
    <n v="5"/>
    <n v="6"/>
    <n v="2034.72"/>
    <m/>
    <m/>
    <m/>
    <m/>
    <m/>
    <m/>
    <m/>
    <m/>
    <n v="1"/>
    <s v="Good"/>
    <n v="1"/>
    <s v="Good"/>
    <s v="Good"/>
    <n v="1"/>
    <s v="OK"/>
    <n v="1"/>
    <s v="OK"/>
    <s v="ok"/>
    <n v="1"/>
    <s v="ok"/>
    <n v="1"/>
    <s v="Ok"/>
    <n v="1"/>
    <s v="Gone"/>
    <n v="0"/>
    <m/>
    <n v="0"/>
    <m/>
    <n v="0"/>
    <n v="30"/>
    <n v="1"/>
    <n v="2"/>
    <n v="12"/>
    <n v="60"/>
    <n v="0"/>
    <m/>
    <m/>
    <m/>
    <n v="20"/>
    <n v="0"/>
    <n v="30"/>
    <n v="2"/>
    <n v="1"/>
    <n v="45"/>
    <s v="LOTSCO VULMYU GNACAL"/>
    <m/>
    <x v="0"/>
    <s v="Not clipped"/>
    <n v="5"/>
    <n v="0"/>
    <s v="C"/>
  </r>
  <r>
    <n v="4"/>
    <s v="4x"/>
    <n v="66"/>
    <s v="GC"/>
    <n v="2"/>
    <n v="10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5"/>
    <n v="1"/>
    <n v="3"/>
    <n v="10"/>
    <m/>
    <n v="40"/>
    <s v="CEOTOM LOTSCO HELSCO GASTRI"/>
    <m/>
    <x v="0"/>
    <s v="Not clipped"/>
    <n v="10"/>
    <n v="8"/>
    <n v="0"/>
  </r>
  <r>
    <n v="4"/>
    <s v="4x"/>
    <n v="67"/>
    <s v="GC"/>
    <n v="1"/>
    <n v="6.5"/>
    <n v="9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0"/>
    <n v="8"/>
    <n v="0"/>
    <n v="25"/>
    <m/>
    <n v="15"/>
    <s v="GASTRI VULMYU"/>
    <m/>
    <x v="0"/>
    <s v="Not clipped"/>
    <n v="6.5"/>
    <n v="3"/>
    <s v="C"/>
  </r>
  <r>
    <n v="4"/>
    <s v="4x"/>
    <n v="68"/>
    <s v="GC"/>
    <n v="2"/>
    <n v="4"/>
    <n v="8"/>
    <n v="11.5"/>
    <m/>
    <m/>
    <n v="0"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Good"/>
    <s v="Poor"/>
    <n v="1"/>
    <s v="Dead"/>
    <n v="0"/>
    <s v="Dead"/>
    <s v="Gone"/>
    <n v="0"/>
    <s v="Missing"/>
    <n v="0"/>
    <s v="Gone"/>
    <n v="0"/>
    <s v="Gone"/>
    <n v="0"/>
    <m/>
    <n v="0"/>
    <m/>
    <n v="0"/>
    <n v="0"/>
    <n v="0"/>
    <n v="0"/>
    <n v="0"/>
    <n v="0"/>
    <n v="0"/>
    <m/>
    <m/>
    <m/>
    <n v="0"/>
    <n v="1"/>
    <n v="0"/>
    <n v="5"/>
    <m/>
    <n v="10"/>
    <s v="VULMYU GASTRI"/>
    <s v="rodent hole"/>
    <x v="1"/>
    <s v="Not clipped"/>
    <n v="4"/>
    <n v="0"/>
    <n v="0"/>
  </r>
  <r>
    <n v="4"/>
    <s v="4x"/>
    <n v="69"/>
    <s v="GC"/>
    <n v="2"/>
    <n v="6"/>
    <n v="14.5"/>
    <n v="27"/>
    <n v="23"/>
    <n v="32"/>
    <n v="59"/>
    <n v="61"/>
    <n v="81"/>
    <n v="68"/>
    <n v="102"/>
    <n v="9"/>
    <n v="27"/>
    <n v="2"/>
    <n v="20"/>
    <n v="-13"/>
    <n v="34"/>
    <n v="10"/>
    <n v="1805.5"/>
    <n v="12"/>
    <n v="3617.28"/>
    <n v="22"/>
    <n v="16"/>
    <n v="19"/>
    <n v="66878.86"/>
    <n v="31"/>
    <n v="19"/>
    <n v="25"/>
    <n v="119712.5"/>
    <n v="31"/>
    <n v="25"/>
    <n v="28"/>
    <n v="199402.56000000003"/>
    <n v="39"/>
    <n v="24"/>
    <n v="46"/>
    <n v="43"/>
    <n v="1"/>
    <s v="Good"/>
    <n v="1"/>
    <s v="Great"/>
    <s v="Good"/>
    <n v="1"/>
    <s v="Good"/>
    <n v="1"/>
    <s v="Good"/>
    <s v="ok"/>
    <n v="1"/>
    <s v="good"/>
    <n v="1"/>
    <s v="Great"/>
    <n v="1"/>
    <s v="Great"/>
    <n v="1"/>
    <s v="Good"/>
    <n v="1"/>
    <s v="Good"/>
    <n v="1"/>
    <n v="30"/>
    <n v="8"/>
    <n v="15"/>
    <n v="30"/>
    <n v="25"/>
    <n v="5"/>
    <n v="40"/>
    <n v="20"/>
    <m/>
    <n v="10"/>
    <n v="5"/>
    <n v="35"/>
    <n v="5"/>
    <n v="8"/>
    <n v="40"/>
    <s v="LOTSCO CEOTOM BRAGEN"/>
    <s v="rodent hole"/>
    <x v="1"/>
    <s v="Tip clipped"/>
    <n v="6"/>
    <n v="2"/>
    <n v="0"/>
  </r>
  <r>
    <n v="4"/>
    <s v="4x"/>
    <n v="70"/>
    <s v="GC"/>
    <n v="1"/>
    <n v="7.5"/>
    <n v="11.5"/>
    <n v="17"/>
    <n v="11"/>
    <m/>
    <n v="12"/>
    <m/>
    <m/>
    <m/>
    <m/>
    <n v="-11"/>
    <n v="12"/>
    <n v="-12"/>
    <n v="0"/>
    <n v="0"/>
    <n v="0"/>
    <n v="4"/>
    <n v="138.16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Gone"/>
    <n v="0"/>
    <s v="poor"/>
    <n v="1"/>
    <s v="Gone"/>
    <n v="0"/>
    <s v="Removed?"/>
    <n v="0"/>
    <m/>
    <n v="0"/>
    <m/>
    <n v="0"/>
    <n v="20"/>
    <n v="30"/>
    <n v="0"/>
    <n v="2"/>
    <n v="0"/>
    <n v="0"/>
    <m/>
    <m/>
    <m/>
    <n v="3"/>
    <n v="1"/>
    <n v="35"/>
    <n v="5"/>
    <n v="30"/>
    <n v="30"/>
    <s v="HELSCO LOTSCO BROMAD"/>
    <m/>
    <x v="0"/>
    <s v="Not clipped"/>
    <n v="7.5"/>
    <n v="4"/>
    <s v="C"/>
  </r>
  <r>
    <n v="4"/>
    <s v="4x"/>
    <n v="71"/>
    <s v="GC"/>
    <n v="2"/>
    <n v="6"/>
    <n v="10.5"/>
    <n v="26"/>
    <n v="33"/>
    <n v="48"/>
    <n v="70"/>
    <n v="83"/>
    <n v="107"/>
    <m/>
    <m/>
    <n v="15"/>
    <n v="22"/>
    <n v="13"/>
    <n v="24"/>
    <n v="-107"/>
    <n v="0"/>
    <n v="7"/>
    <n v="1269.345"/>
    <n v="7"/>
    <n v="1846.3200000000002"/>
    <n v="16"/>
    <n v="16"/>
    <n v="16"/>
    <n v="56268.800000000003"/>
    <n v="28"/>
    <n v="24"/>
    <n v="26"/>
    <n v="176179.12"/>
    <n v="39"/>
    <n v="27"/>
    <n v="33"/>
    <n v="365882.22000000003"/>
    <m/>
    <m/>
    <m/>
    <m/>
    <n v="1"/>
    <s v="Good"/>
    <n v="1"/>
    <s v="Good"/>
    <s v="Great"/>
    <n v="1"/>
    <s v="OK"/>
    <n v="1"/>
    <s v="Poor"/>
    <s v="good"/>
    <n v="1"/>
    <s v="good"/>
    <n v="1"/>
    <s v="Ok"/>
    <n v="1"/>
    <s v="Great"/>
    <n v="1"/>
    <m/>
    <n v="0"/>
    <m/>
    <n v="0"/>
    <n v="5"/>
    <n v="10"/>
    <n v="2"/>
    <n v="3"/>
    <n v="15"/>
    <n v="1"/>
    <m/>
    <m/>
    <m/>
    <n v="1"/>
    <n v="20"/>
    <n v="1"/>
    <n v="50"/>
    <n v="10"/>
    <n v="18"/>
    <s v="GASTRI DEIFAS CENMAL BROMAD"/>
    <s v="rabbit pellets"/>
    <x v="1"/>
    <s v="Not clipped"/>
    <n v="6"/>
    <n v="3"/>
    <n v="0"/>
  </r>
  <r>
    <n v="4"/>
    <s v="4x"/>
    <n v="72"/>
    <s v="GC"/>
    <n v="2"/>
    <n v="5.5"/>
    <n v="11.5"/>
    <n v="18"/>
    <n v="20.5"/>
    <n v="22"/>
    <n v="25"/>
    <n v="31"/>
    <n v="55"/>
    <m/>
    <m/>
    <n v="1.5"/>
    <n v="3"/>
    <n v="6"/>
    <n v="24"/>
    <n v="-55"/>
    <n v="0"/>
    <n v="7"/>
    <n v="788.53250000000003"/>
    <n v="5"/>
    <n v="431.75"/>
    <n v="10"/>
    <n v="10"/>
    <n v="10"/>
    <n v="7850"/>
    <n v="12"/>
    <n v="9"/>
    <n v="10.5"/>
    <n v="10731.735000000001"/>
    <n v="18"/>
    <n v="14"/>
    <n v="16"/>
    <n v="44211.200000000004"/>
    <m/>
    <m/>
    <m/>
    <m/>
    <n v="1"/>
    <s v="Good"/>
    <n v="1"/>
    <s v="Good"/>
    <s v="Great"/>
    <n v="1"/>
    <s v="OK"/>
    <n v="1"/>
    <s v="Poor"/>
    <s v="ok"/>
    <n v="1"/>
    <s v="good"/>
    <n v="1"/>
    <s v="Good"/>
    <n v="1"/>
    <s v="Great"/>
    <n v="1"/>
    <m/>
    <n v="0"/>
    <m/>
    <n v="0"/>
    <n v="10"/>
    <n v="12"/>
    <n v="3"/>
    <n v="7"/>
    <n v="30"/>
    <n v="17"/>
    <m/>
    <m/>
    <m/>
    <n v="5"/>
    <n v="5"/>
    <n v="15"/>
    <n v="20"/>
    <n v="12"/>
    <n v="37"/>
    <s v="BROMAD ADEFAS CORRID GASTRI"/>
    <m/>
    <x v="0"/>
    <s v="Not clipped"/>
    <n v="5.5"/>
    <n v="2"/>
    <n v="0"/>
  </r>
  <r>
    <n v="4"/>
    <s v="4x"/>
    <n v="73"/>
    <s v="GC"/>
    <n v="2"/>
    <n v="9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5"/>
    <n v="10"/>
    <n v="20"/>
    <n v="10"/>
    <m/>
    <n v="40"/>
    <s v="ADEFAS GASTRI HELSCO ERICON"/>
    <m/>
    <x v="0"/>
    <s v="Not clipped"/>
    <n v="9"/>
    <n v="6"/>
    <n v="0"/>
  </r>
  <r>
    <n v="4"/>
    <s v="4x"/>
    <n v="74"/>
    <s v="GC"/>
    <n v="2"/>
    <n v="10"/>
    <n v="14.5"/>
    <n v="18"/>
    <n v="19"/>
    <n v="26"/>
    <n v="43"/>
    <n v="64"/>
    <n v="97.5"/>
    <n v="91"/>
    <n v="91"/>
    <n v="7"/>
    <n v="17"/>
    <n v="21"/>
    <n v="33.5"/>
    <n v="-6.5"/>
    <n v="0"/>
    <n v="6"/>
    <n v="536.94000000000005"/>
    <n v="9"/>
    <n v="1653.21"/>
    <n v="11"/>
    <n v="10"/>
    <n v="10.5"/>
    <n v="14885.955"/>
    <n v="19"/>
    <n v="15"/>
    <n v="17"/>
    <n v="58077.440000000002"/>
    <n v="28"/>
    <n v="24"/>
    <n v="26"/>
    <n v="206957.4"/>
    <n v="34"/>
    <n v="15"/>
    <n v="36"/>
    <n v="25"/>
    <n v="1"/>
    <s v="OK"/>
    <n v="1"/>
    <s v="Good"/>
    <s v="Good"/>
    <n v="1"/>
    <s v="OK"/>
    <n v="1"/>
    <s v="Poor"/>
    <s v="good"/>
    <n v="1"/>
    <s v="good"/>
    <n v="1"/>
    <s v="Good"/>
    <n v="1"/>
    <s v="Great"/>
    <n v="1"/>
    <s v="Good"/>
    <n v="1"/>
    <s v="Good"/>
    <n v="1"/>
    <n v="5"/>
    <n v="0"/>
    <n v="1"/>
    <n v="2"/>
    <n v="2"/>
    <n v="1"/>
    <n v="5"/>
    <n v="30"/>
    <m/>
    <n v="1"/>
    <n v="10"/>
    <n v="1"/>
    <n v="35"/>
    <n v="0"/>
    <n v="20"/>
    <s v="GASTRI DEIFAS BROMAD"/>
    <m/>
    <x v="0"/>
    <s v="Not clipped"/>
    <n v="10"/>
    <n v="10"/>
    <n v="0"/>
  </r>
  <r>
    <n v="4"/>
    <s v="4x"/>
    <n v="75"/>
    <s v="GC"/>
    <n v="2"/>
    <n v="7"/>
    <n v="11.5"/>
    <n v="14"/>
    <n v="14"/>
    <n v="17"/>
    <n v="14"/>
    <n v="14"/>
    <n v="13"/>
    <m/>
    <m/>
    <n v="3"/>
    <n v="-3"/>
    <n v="0"/>
    <n v="-1"/>
    <n v="-13"/>
    <n v="0"/>
    <n v="6.5"/>
    <n v="464.32749999999999"/>
    <n v="7"/>
    <n v="653.90500000000009"/>
    <n v="8"/>
    <n v="6"/>
    <n v="7"/>
    <n v="2154.04"/>
    <n v="3"/>
    <n v="2"/>
    <n v="2.5"/>
    <n v="274.75"/>
    <n v="4"/>
    <n v="3"/>
    <n v="3.5"/>
    <n v="500.04500000000007"/>
    <m/>
    <m/>
    <m/>
    <m/>
    <n v="1"/>
    <s v="OK"/>
    <n v="1"/>
    <s v="Good"/>
    <s v="Good"/>
    <n v="1"/>
    <s v="OK"/>
    <n v="1"/>
    <s v="Poor"/>
    <s v="poor"/>
    <n v="1"/>
    <s v="poor"/>
    <n v="1"/>
    <s v="Poor"/>
    <n v="1"/>
    <s v="dead"/>
    <n v="0"/>
    <m/>
    <n v="0"/>
    <m/>
    <n v="0"/>
    <n v="5"/>
    <n v="0"/>
    <n v="0"/>
    <n v="1"/>
    <n v="5"/>
    <n v="1"/>
    <m/>
    <m/>
    <m/>
    <n v="2"/>
    <n v="8"/>
    <n v="3"/>
    <n v="25"/>
    <n v="0"/>
    <n v="30"/>
    <s v="GASTRI CEOTOM ERICON VULMYU"/>
    <m/>
    <x v="0"/>
    <s v="Not clipped"/>
    <n v="7"/>
    <n v="6"/>
    <n v="0"/>
  </r>
  <r>
    <n v="4"/>
    <s v="4x"/>
    <n v="76"/>
    <s v="GC"/>
    <n v="2"/>
    <n v="8.5"/>
    <n v="12"/>
    <n v="18"/>
    <n v="19"/>
    <n v="23"/>
    <n v="29"/>
    <n v="37"/>
    <n v="46"/>
    <n v="46"/>
    <n v="86"/>
    <n v="4"/>
    <n v="6"/>
    <n v="8"/>
    <n v="9"/>
    <n v="0"/>
    <n v="40"/>
    <n v="5"/>
    <n v="372.875"/>
    <n v="4"/>
    <n v="288.88"/>
    <n v="9"/>
    <n v="8"/>
    <n v="8.5"/>
    <n v="6579.085"/>
    <n v="11"/>
    <n v="8"/>
    <n v="9.5"/>
    <n v="10485.244999999999"/>
    <n v="11"/>
    <n v="10"/>
    <n v="10.5"/>
    <n v="15924.51"/>
    <n v="20"/>
    <n v="12"/>
    <n v="33"/>
    <n v="35"/>
    <n v="1"/>
    <s v="OK"/>
    <n v="1"/>
    <s v="Good"/>
    <s v="Good"/>
    <n v="1"/>
    <s v="Good"/>
    <n v="1"/>
    <s v="Great"/>
    <s v="poor"/>
    <n v="1"/>
    <s v="good"/>
    <n v="1"/>
    <s v="Good"/>
    <n v="1"/>
    <s v="Good"/>
    <n v="1"/>
    <s v="Okay"/>
    <n v="1"/>
    <s v="Good"/>
    <n v="1"/>
    <n v="5"/>
    <n v="0"/>
    <n v="5"/>
    <n v="0"/>
    <n v="1"/>
    <n v="1"/>
    <n v="0"/>
    <n v="20"/>
    <m/>
    <n v="0"/>
    <n v="25"/>
    <n v="0"/>
    <n v="90"/>
    <n v="0"/>
    <n v="20"/>
    <s v="GASTRI BROMAD"/>
    <m/>
    <x v="0"/>
    <s v="Not clipped"/>
    <n v="8.5"/>
    <n v="8"/>
    <n v="0"/>
  </r>
  <r>
    <n v="4"/>
    <s v="4x"/>
    <n v="77"/>
    <s v="GC"/>
    <n v="2"/>
    <n v="7"/>
    <n v="6"/>
    <n v="6.5"/>
    <n v="5"/>
    <m/>
    <n v="4"/>
    <m/>
    <m/>
    <m/>
    <m/>
    <n v="-5"/>
    <n v="4"/>
    <n v="-4"/>
    <n v="0"/>
    <n v="0"/>
    <n v="0"/>
    <n v="2.5"/>
    <n v="24.53125"/>
    <m/>
    <m/>
    <m/>
    <m/>
    <m/>
    <m/>
    <m/>
    <m/>
    <m/>
    <m/>
    <m/>
    <m/>
    <m/>
    <m/>
    <m/>
    <m/>
    <m/>
    <m/>
    <n v="1"/>
    <s v="OK"/>
    <n v="1"/>
    <s v="OK"/>
    <s v="Good"/>
    <n v="1"/>
    <s v="Dead"/>
    <n v="0"/>
    <s v="Dead"/>
    <s v="Gone"/>
    <n v="0"/>
    <s v="poor"/>
    <n v="1"/>
    <s v="Gone"/>
    <n v="0"/>
    <s v="Removed?"/>
    <n v="0"/>
    <m/>
    <n v="0"/>
    <m/>
    <n v="0"/>
    <n v="10"/>
    <n v="0"/>
    <n v="0"/>
    <n v="15"/>
    <n v="0"/>
    <n v="0"/>
    <m/>
    <m/>
    <m/>
    <n v="1"/>
    <n v="10"/>
    <n v="5"/>
    <n v="75"/>
    <n v="0"/>
    <n v="30"/>
    <s v="GASTRI CEOTOM CORRID"/>
    <s v="fallen dead tecate near, rabbit pellets"/>
    <x v="1"/>
    <s v="Not clipped"/>
    <n v="7"/>
    <n v="2"/>
    <s v="A"/>
  </r>
  <r>
    <n v="4"/>
    <s v="4x"/>
    <n v="78"/>
    <s v="GC"/>
    <n v="2"/>
    <n v="4.5"/>
    <n v="7.5"/>
    <n v="12"/>
    <n v="11"/>
    <m/>
    <n v="11"/>
    <m/>
    <m/>
    <m/>
    <m/>
    <n v="-11"/>
    <n v="11"/>
    <n v="-11"/>
    <n v="0"/>
    <n v="0"/>
    <n v="0"/>
    <n v="2.5"/>
    <n v="53.96875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Gone"/>
    <n v="0"/>
    <s v="poor"/>
    <n v="1"/>
    <s v="Gone"/>
    <n v="0"/>
    <s v="Gone"/>
    <n v="0"/>
    <m/>
    <n v="0"/>
    <m/>
    <n v="0"/>
    <n v="10"/>
    <n v="4"/>
    <n v="0"/>
    <n v="2"/>
    <n v="0"/>
    <n v="0"/>
    <m/>
    <m/>
    <m/>
    <n v="8"/>
    <n v="3"/>
    <n v="45"/>
    <n v="5"/>
    <n v="4"/>
    <n v="35"/>
    <s v="HELSCO BROMAD GASTRI CEOTOM"/>
    <m/>
    <x v="0"/>
    <s v="Not clipped"/>
    <n v="4.5"/>
    <n v="0"/>
    <n v="0"/>
  </r>
  <r>
    <n v="4"/>
    <s v="4x"/>
    <n v="79"/>
    <s v="GC"/>
    <n v="2"/>
    <n v="3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0"/>
    <n v="2"/>
    <n v="35"/>
    <n v="10"/>
    <m/>
    <n v="60"/>
    <s v="LOTSCO GASTRI SIMARR HELSCO"/>
    <m/>
    <x v="0"/>
    <s v="Not clipped"/>
    <n v="3"/>
    <n v="0"/>
    <n v="0"/>
  </r>
  <r>
    <n v="4"/>
    <s v="4x"/>
    <n v="80"/>
    <s v="GC"/>
    <n v="1"/>
    <n v="6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5"/>
    <n v="0"/>
    <n v="50"/>
    <n v="0"/>
    <m/>
    <n v="50"/>
    <s v="CEOTOM HELSCO"/>
    <m/>
    <x v="0"/>
    <s v="Not clipped"/>
    <n v="6"/>
    <n v="2"/>
    <n v="0"/>
  </r>
  <r>
    <n v="4"/>
    <s v="4x"/>
    <n v="81"/>
    <s v="GC"/>
    <n v="2"/>
    <n v="6.5"/>
    <n v="11"/>
    <n v="15.5"/>
    <n v="20"/>
    <n v="22"/>
    <n v="28"/>
    <n v="40"/>
    <n v="51.5"/>
    <n v="41"/>
    <n v="60.5"/>
    <n v="2"/>
    <n v="6"/>
    <n v="12"/>
    <n v="11.5"/>
    <n v="-10.5"/>
    <n v="19.5"/>
    <n v="6.5"/>
    <n v="663.32499999999993"/>
    <n v="4"/>
    <n v="276.32"/>
    <n v="7"/>
    <n v="7"/>
    <n v="7"/>
    <n v="4308.08"/>
    <n v="9"/>
    <n v="9"/>
    <n v="9"/>
    <n v="10173.6"/>
    <n v="10"/>
    <n v="12"/>
    <n v="11"/>
    <n v="19566.91"/>
    <n v="23"/>
    <n v="15"/>
    <n v="56"/>
    <n v="39"/>
    <n v="1"/>
    <s v="Good"/>
    <n v="1"/>
    <s v="Good"/>
    <s v="Good"/>
    <n v="1"/>
    <s v="Good"/>
    <n v="1"/>
    <s v="Good"/>
    <s v="ok"/>
    <n v="1"/>
    <s v="good"/>
    <n v="1"/>
    <s v="Great"/>
    <n v="1"/>
    <s v="Good"/>
    <n v="1"/>
    <s v="Good"/>
    <n v="1"/>
    <s v="Good"/>
    <n v="1"/>
    <n v="20"/>
    <n v="3"/>
    <n v="15"/>
    <n v="20"/>
    <n v="15"/>
    <n v="18"/>
    <n v="20"/>
    <n v="90"/>
    <m/>
    <n v="1"/>
    <n v="10"/>
    <n v="2"/>
    <n v="30"/>
    <n v="3"/>
    <n v="30"/>
    <s v="BROMAD ADEFAS HYPGLA DEIFAS"/>
    <m/>
    <x v="0"/>
    <s v="Not clipped"/>
    <n v="6.5"/>
    <n v="3"/>
    <n v="0"/>
  </r>
  <r>
    <n v="4"/>
    <s v="4x"/>
    <n v="82"/>
    <s v="GC"/>
    <n v="2"/>
    <n v="8"/>
    <n v="11"/>
    <n v="15.5"/>
    <n v="15"/>
    <m/>
    <n v="0"/>
    <m/>
    <m/>
    <m/>
    <m/>
    <n v="-15"/>
    <n v="0"/>
    <n v="0"/>
    <n v="0"/>
    <n v="0"/>
    <n v="0"/>
    <n v="5.5"/>
    <n v="356.19375000000002"/>
    <m/>
    <m/>
    <m/>
    <m/>
    <m/>
    <m/>
    <m/>
    <m/>
    <m/>
    <m/>
    <m/>
    <m/>
    <m/>
    <m/>
    <m/>
    <m/>
    <m/>
    <m/>
    <n v="1"/>
    <s v="OK"/>
    <n v="1"/>
    <s v="Good"/>
    <s v="Good"/>
    <n v="1"/>
    <s v="Dead"/>
    <n v="0"/>
    <s v="Dead"/>
    <s v="dead"/>
    <n v="0"/>
    <s v="Missing"/>
    <n v="0"/>
    <s v="Gone"/>
    <n v="0"/>
    <s v="Gone"/>
    <n v="0"/>
    <m/>
    <n v="0"/>
    <m/>
    <n v="0"/>
    <n v="35"/>
    <n v="2"/>
    <n v="0"/>
    <n v="0"/>
    <n v="0"/>
    <n v="0"/>
    <m/>
    <m/>
    <m/>
    <n v="5"/>
    <n v="10"/>
    <n v="20"/>
    <n v="40"/>
    <n v="2"/>
    <n v="40"/>
    <s v="CEOTOM BROMAD HELSCO SOLTAN"/>
    <m/>
    <x v="0"/>
    <s v="Not clipped"/>
    <n v="8"/>
    <n v="5"/>
    <n v="0"/>
  </r>
  <r>
    <n v="4"/>
    <s v="4x"/>
    <n v="83"/>
    <s v="GC"/>
    <n v="1"/>
    <n v="10"/>
    <n v="18"/>
    <n v="23"/>
    <n v="25"/>
    <n v="29"/>
    <n v="40.5"/>
    <n v="56"/>
    <n v="79"/>
    <n v="78"/>
    <n v="106"/>
    <n v="4"/>
    <n v="11.5"/>
    <n v="15.5"/>
    <n v="23"/>
    <n v="-1"/>
    <n v="28"/>
    <n v="11.5"/>
    <n v="2595.4062500000005"/>
    <n v="8"/>
    <n v="1456.96"/>
    <n v="16.5"/>
    <n v="11"/>
    <n v="13.75"/>
    <n v="24043.078125"/>
    <n v="13"/>
    <n v="12"/>
    <n v="12.5"/>
    <n v="27475"/>
    <n v="25"/>
    <n v="20"/>
    <n v="22.5"/>
    <n v="125580.375"/>
    <n v="21"/>
    <n v="23"/>
    <n v="51"/>
    <n v="44"/>
    <n v="1"/>
    <s v="Good"/>
    <n v="1"/>
    <s v="Good"/>
    <s v="Great"/>
    <n v="1"/>
    <s v="Good"/>
    <n v="1"/>
    <s v="Good"/>
    <s v="good"/>
    <n v="1"/>
    <s v="good"/>
    <n v="1"/>
    <s v="Good"/>
    <n v="1"/>
    <s v="Good"/>
    <n v="1"/>
    <s v="Good"/>
    <n v="1"/>
    <s v="Great"/>
    <n v="1"/>
    <n v="5"/>
    <n v="0"/>
    <n v="5"/>
    <n v="15"/>
    <n v="10"/>
    <n v="40"/>
    <n v="10"/>
    <n v="10"/>
    <m/>
    <n v="0"/>
    <n v="10"/>
    <n v="1"/>
    <n v="50"/>
    <n v="0"/>
    <n v="20"/>
    <s v="BROMAD GASTRI ADEFAS BRAYEN"/>
    <s v="rabbit pellets"/>
    <x v="1"/>
    <s v="Not clipped"/>
    <n v="10"/>
    <n v="8"/>
    <n v="0"/>
  </r>
  <r>
    <n v="4"/>
    <s v="4x"/>
    <n v="84"/>
    <s v="GC"/>
    <n v="1"/>
    <n v="8"/>
    <n v="13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Poor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3"/>
    <n v="3"/>
    <n v="10"/>
    <n v="20"/>
    <m/>
    <n v="20"/>
    <s v="BROMAD ADEFAS HELSCO GASTRI"/>
    <m/>
    <x v="0"/>
    <s v="Not clipped"/>
    <n v="8"/>
    <n v="5"/>
    <n v="0"/>
  </r>
  <r>
    <n v="4"/>
    <s v="4x"/>
    <n v="85"/>
    <s v="GC"/>
    <n v="1"/>
    <n v="7"/>
    <n v="8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0"/>
    <n v="10"/>
    <n v="20"/>
    <n v="30"/>
    <m/>
    <n v="25"/>
    <s v="MELIMP GASTRI CEOTOM"/>
    <m/>
    <x v="0"/>
    <s v="Not clipped"/>
    <n v="7"/>
    <n v="2"/>
    <n v="0"/>
  </r>
  <r>
    <n v="4"/>
    <s v="4x"/>
    <n v="86"/>
    <s v="GC"/>
    <n v="2"/>
    <n v="10.5"/>
    <n v="14"/>
    <n v="21"/>
    <n v="21.5"/>
    <n v="22"/>
    <n v="22.5"/>
    <n v="17"/>
    <m/>
    <m/>
    <m/>
    <n v="0.5"/>
    <n v="0.5"/>
    <n v="-5.5"/>
    <n v="-17"/>
    <n v="0"/>
    <n v="0"/>
    <n v="5.5"/>
    <n v="510.544375"/>
    <n v="3"/>
    <n v="155.43"/>
    <n v="4"/>
    <n v="5"/>
    <n v="4.5"/>
    <n v="1430.6624999999999"/>
    <n v="4"/>
    <n v="3"/>
    <n v="3.5"/>
    <n v="653.90500000000009"/>
    <m/>
    <m/>
    <m/>
    <m/>
    <m/>
    <m/>
    <m/>
    <m/>
    <n v="1"/>
    <s v="OK"/>
    <n v="1"/>
    <s v="Good"/>
    <s v="Good"/>
    <n v="1"/>
    <s v="OK"/>
    <n v="1"/>
    <s v="OK"/>
    <s v="poor"/>
    <n v="1"/>
    <s v="poor"/>
    <n v="1"/>
    <s v="Poor"/>
    <n v="1"/>
    <s v="Gone"/>
    <n v="0"/>
    <m/>
    <n v="0"/>
    <m/>
    <n v="0"/>
    <n v="50"/>
    <n v="50"/>
    <n v="25"/>
    <n v="1"/>
    <n v="56"/>
    <n v="0"/>
    <m/>
    <m/>
    <m/>
    <n v="0"/>
    <n v="2"/>
    <n v="1"/>
    <n v="50"/>
    <n v="50"/>
    <n v="20"/>
    <s v="GASTRI BROMAD LOTSCO"/>
    <m/>
    <x v="0"/>
    <s v="Not clipped"/>
    <n v="10.5"/>
    <n v="5"/>
    <n v="0"/>
  </r>
  <r>
    <n v="4"/>
    <s v="4x"/>
    <n v="87"/>
    <s v="GC"/>
    <n v="2"/>
    <n v="7"/>
    <n v="9.5"/>
    <n v="19"/>
    <n v="21"/>
    <n v="26"/>
    <n v="36"/>
    <n v="45"/>
    <n v="68"/>
    <n v="72"/>
    <n v="123"/>
    <n v="5"/>
    <n v="10"/>
    <n v="9"/>
    <n v="23"/>
    <n v="4"/>
    <n v="51"/>
    <n v="6"/>
    <n v="593.46"/>
    <n v="6"/>
    <n v="734.76"/>
    <n v="12"/>
    <n v="13"/>
    <n v="12.5"/>
    <n v="17662.5"/>
    <n v="21"/>
    <n v="18"/>
    <n v="19.5"/>
    <n v="53729.325000000004"/>
    <n v="20"/>
    <n v="16"/>
    <n v="18"/>
    <n v="69180.479999999996"/>
    <n v="27"/>
    <n v="23"/>
    <n v="43"/>
    <n v="40"/>
    <n v="1"/>
    <s v="OK"/>
    <n v="1"/>
    <s v="OK"/>
    <s v="Good"/>
    <n v="1"/>
    <s v="Good"/>
    <n v="1"/>
    <s v="Good"/>
    <s v="poor"/>
    <n v="1"/>
    <s v="ok"/>
    <n v="1"/>
    <s v="Great"/>
    <n v="1"/>
    <s v="Good"/>
    <n v="1"/>
    <s v="Okay"/>
    <n v="1"/>
    <s v="Great"/>
    <n v="1"/>
    <n v="60"/>
    <n v="25"/>
    <n v="25"/>
    <n v="0"/>
    <n v="0"/>
    <n v="0"/>
    <n v="0"/>
    <n v="0"/>
    <m/>
    <n v="10"/>
    <n v="10"/>
    <n v="25"/>
    <n v="75"/>
    <n v="25"/>
    <n v="30"/>
    <s v="LOTSCO GASTRI VULMYO"/>
    <m/>
    <x v="0"/>
    <s v="Not clipped"/>
    <n v="7"/>
    <n v="3"/>
    <n v="0"/>
  </r>
  <r>
    <n v="4"/>
    <s v="4x"/>
    <n v="88"/>
    <s v="GC"/>
    <n v="2"/>
    <n v="8"/>
    <n v="11"/>
    <n v="21"/>
    <n v="25"/>
    <n v="29"/>
    <n v="35"/>
    <n v="44"/>
    <n v="70"/>
    <n v="78"/>
    <n v="108"/>
    <n v="4"/>
    <n v="6"/>
    <n v="9"/>
    <n v="26"/>
    <n v="8"/>
    <n v="30"/>
    <n v="10"/>
    <n v="1962.5"/>
    <n v="7"/>
    <n v="1115.4850000000001"/>
    <n v="12"/>
    <n v="12"/>
    <n v="12"/>
    <n v="15825.6"/>
    <n v="21"/>
    <n v="19"/>
    <n v="20"/>
    <n v="55264"/>
    <n v="29"/>
    <n v="25"/>
    <n v="27"/>
    <n v="160234.19999999998"/>
    <n v="31"/>
    <n v="23"/>
    <n v="41"/>
    <n v="45"/>
    <n v="1"/>
    <s v="Good"/>
    <n v="1"/>
    <s v="Good"/>
    <s v="Great"/>
    <n v="1"/>
    <s v="Good"/>
    <n v="1"/>
    <s v="Good"/>
    <s v="ok"/>
    <n v="1"/>
    <s v="ok"/>
    <n v="1"/>
    <s v="Good"/>
    <n v="1"/>
    <s v="Good"/>
    <n v="1"/>
    <s v="Good"/>
    <n v="1"/>
    <s v="Great"/>
    <n v="1"/>
    <n v="20"/>
    <n v="10"/>
    <n v="20"/>
    <n v="0"/>
    <n v="0"/>
    <n v="0"/>
    <n v="3"/>
    <n v="20"/>
    <m/>
    <n v="8"/>
    <n v="12"/>
    <n v="10"/>
    <n v="70"/>
    <n v="10"/>
    <n v="28"/>
    <s v="HELSCO GASTRI"/>
    <m/>
    <x v="0"/>
    <s v="Not clipped"/>
    <n v="8"/>
    <n v="1"/>
    <n v="0"/>
  </r>
  <r>
    <n v="4"/>
    <s v="4x"/>
    <n v="89"/>
    <s v="GC"/>
    <n v="2"/>
    <n v="10"/>
    <n v="12.5"/>
    <n v="16"/>
    <n v="17"/>
    <n v="22"/>
    <n v="33"/>
    <n v="51"/>
    <n v="79"/>
    <n v="82"/>
    <n v="37.5"/>
    <n v="5"/>
    <n v="11"/>
    <n v="18"/>
    <n v="28"/>
    <n v="3"/>
    <n v="-44.5"/>
    <n v="6.5"/>
    <n v="563.82624999999996"/>
    <n v="4"/>
    <n v="276.32"/>
    <n v="12"/>
    <n v="7"/>
    <n v="9.5"/>
    <n v="9351.7049999999999"/>
    <n v="17"/>
    <n v="7"/>
    <n v="12"/>
    <n v="23060.16"/>
    <n v="20"/>
    <n v="12"/>
    <n v="16"/>
    <n v="63503.360000000001"/>
    <n v="29"/>
    <n v="24"/>
    <n v="42"/>
    <n v="30"/>
    <n v="1"/>
    <s v="Good"/>
    <n v="1"/>
    <s v="OK"/>
    <s v="OK"/>
    <n v="1"/>
    <s v="Good"/>
    <n v="1"/>
    <s v="Poor"/>
    <s v="poor"/>
    <n v="1"/>
    <s v="ok"/>
    <n v="1"/>
    <s v="Good"/>
    <n v="1"/>
    <s v="Great"/>
    <n v="1"/>
    <s v="Okay"/>
    <n v="1"/>
    <s v="Great"/>
    <n v="1"/>
    <n v="10"/>
    <n v="8"/>
    <n v="10"/>
    <n v="10"/>
    <n v="10"/>
    <n v="20"/>
    <n v="17"/>
    <n v="30"/>
    <m/>
    <n v="1"/>
    <n v="20"/>
    <n v="10"/>
    <n v="75"/>
    <n v="8"/>
    <n v="28"/>
    <s v="HELSCO GASTRI"/>
    <s v="rabbit pellets"/>
    <x v="1"/>
    <s v="Not clipped"/>
    <n v="10"/>
    <n v="6"/>
    <s v="B"/>
  </r>
  <r>
    <n v="4"/>
    <s v="4x"/>
    <n v="90"/>
    <s v="GC"/>
    <n v="2"/>
    <n v="8.5"/>
    <n v="17.5"/>
    <n v="26.5"/>
    <n v="36"/>
    <n v="51"/>
    <n v="68.5"/>
    <n v="89"/>
    <n v="113"/>
    <n v="130"/>
    <n v="136"/>
    <n v="15"/>
    <n v="17.5"/>
    <n v="20.5"/>
    <n v="24"/>
    <n v="17"/>
    <n v="6"/>
    <n v="11"/>
    <n v="3419.46"/>
    <n v="7"/>
    <n v="1961.7150000000001"/>
    <n v="22"/>
    <n v="20"/>
    <n v="21"/>
    <n v="94854.69"/>
    <n v="37"/>
    <n v="30"/>
    <n v="33.5"/>
    <n v="313623.98500000004"/>
    <n v="48"/>
    <n v="42"/>
    <n v="45"/>
    <n v="718510.5"/>
    <n v="55"/>
    <n v="52"/>
    <n v="56"/>
    <n v="54"/>
    <n v="1"/>
    <s v="Good"/>
    <n v="1"/>
    <s v="Good"/>
    <s v="Great"/>
    <n v="1"/>
    <s v="Good"/>
    <n v="1"/>
    <s v="Poor"/>
    <s v="good"/>
    <n v="1"/>
    <s v="good"/>
    <n v="1"/>
    <s v="Great"/>
    <n v="1"/>
    <s v="Great"/>
    <n v="1"/>
    <s v="Okay"/>
    <n v="1"/>
    <s v="Dead"/>
    <n v="0"/>
    <n v="45"/>
    <n v="45"/>
    <n v="22"/>
    <n v="15"/>
    <n v="25"/>
    <n v="13"/>
    <n v="55"/>
    <n v="40"/>
    <m/>
    <n v="10"/>
    <n v="10"/>
    <n v="20"/>
    <n v="60"/>
    <n v="45"/>
    <n v="40"/>
    <s v="GASTRI CEOTOM HELSCO"/>
    <m/>
    <x v="0"/>
    <s v="Not clipped"/>
    <n v="8.5"/>
    <n v="5"/>
    <m/>
  </r>
  <r>
    <n v="4"/>
    <s v="4x"/>
    <n v="91"/>
    <s v="GC"/>
    <n v="2"/>
    <n v="6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0"/>
    <n v="1"/>
    <n v="0"/>
    <n v="30"/>
    <m/>
    <n v="20"/>
    <s v="GASTRI BROMAD"/>
    <m/>
    <x v="0"/>
    <s v="Not clipped"/>
    <n v="6"/>
    <n v="2"/>
    <s v="B"/>
  </r>
  <r>
    <n v="4"/>
    <s v="4x"/>
    <n v="92"/>
    <s v="GC"/>
    <n v="2"/>
    <n v="7"/>
    <n v="21"/>
    <n v="39.5"/>
    <n v="50"/>
    <n v="60"/>
    <n v="74"/>
    <n v="91"/>
    <n v="122"/>
    <n v="122"/>
    <n v="143"/>
    <n v="10"/>
    <n v="14"/>
    <n v="17"/>
    <n v="31"/>
    <n v="0"/>
    <n v="21"/>
    <n v="8.5"/>
    <n v="2835.8125"/>
    <n v="8"/>
    <n v="3014.4"/>
    <n v="16"/>
    <n v="15"/>
    <n v="15.5"/>
    <n v="55824.49"/>
    <n v="20"/>
    <n v="14"/>
    <n v="17"/>
    <n v="82578.86"/>
    <n v="33"/>
    <n v="28"/>
    <n v="30.5"/>
    <n v="356360.17000000004"/>
    <n v="35"/>
    <n v="29"/>
    <n v="125"/>
    <n v="80"/>
    <n v="1"/>
    <s v="Great"/>
    <n v="1"/>
    <s v="Great"/>
    <s v="Great"/>
    <n v="1"/>
    <s v="Great"/>
    <n v="1"/>
    <s v="Good"/>
    <s v="great"/>
    <n v="1"/>
    <s v="great"/>
    <n v="1"/>
    <s v="Great"/>
    <n v="1"/>
    <s v="Great"/>
    <n v="1"/>
    <s v="Good"/>
    <n v="1"/>
    <s v="Great"/>
    <n v="1"/>
    <n v="15"/>
    <n v="0"/>
    <n v="10"/>
    <n v="40"/>
    <n v="25"/>
    <n v="30"/>
    <n v="70"/>
    <n v="50"/>
    <m/>
    <n v="0"/>
    <n v="10"/>
    <n v="1"/>
    <n v="50"/>
    <n v="0"/>
    <n v="25"/>
    <s v="BROMAD VULMYU GASTRI ADEFAS"/>
    <m/>
    <x v="0"/>
    <s v="Not clipped"/>
    <n v="7"/>
    <n v="3"/>
    <s v="A"/>
  </r>
  <r>
    <n v="4"/>
    <s v="4x"/>
    <n v="93"/>
    <s v="GC"/>
    <n v="2"/>
    <n v="7"/>
    <n v="18"/>
    <n v="34"/>
    <n v="31"/>
    <n v="52"/>
    <n v="71.5"/>
    <n v="87"/>
    <n v="106.5"/>
    <n v="115"/>
    <m/>
    <n v="21"/>
    <n v="19.5"/>
    <n v="15.5"/>
    <n v="19.5"/>
    <n v="8.5"/>
    <n v="-115"/>
    <n v="10"/>
    <n v="2433.5"/>
    <n v="8"/>
    <n v="2612.48"/>
    <n v="22"/>
    <n v="13"/>
    <n v="17.5"/>
    <n v="68756.1875"/>
    <n v="33"/>
    <n v="17"/>
    <n v="25"/>
    <n v="170737.5"/>
    <n v="49.5"/>
    <n v="41"/>
    <n v="45.25"/>
    <n v="684725.3756250001"/>
    <n v="57"/>
    <n v="45"/>
    <m/>
    <m/>
    <n v="1"/>
    <s v="Great"/>
    <n v="1"/>
    <s v="Great"/>
    <s v="Great"/>
    <n v="1"/>
    <s v="Good"/>
    <n v="1"/>
    <s v="OK"/>
    <s v="good"/>
    <n v="1"/>
    <s v="good"/>
    <n v="1"/>
    <s v="Great"/>
    <n v="1"/>
    <s v="Great"/>
    <n v="1"/>
    <s v="Okay"/>
    <n v="1"/>
    <s v="Dead"/>
    <n v="0"/>
    <n v="25"/>
    <n v="10"/>
    <n v="20"/>
    <n v="0"/>
    <n v="0"/>
    <n v="1"/>
    <n v="3"/>
    <m/>
    <m/>
    <n v="15"/>
    <n v="4"/>
    <n v="50"/>
    <n v="4"/>
    <n v="10"/>
    <n v="35"/>
    <s v="HELSCO GASTRI"/>
    <m/>
    <x v="0"/>
    <s v="Not clipped"/>
    <n v="7"/>
    <n v="9"/>
    <s v="A"/>
  </r>
  <r>
    <n v="4"/>
    <s v="4x"/>
    <n v="94"/>
    <s v="GC"/>
    <n v="2"/>
    <n v="7"/>
    <n v="15"/>
    <n v="31.5"/>
    <n v="44"/>
    <n v="53"/>
    <n v="76"/>
    <n v="94"/>
    <n v="144"/>
    <n v="133"/>
    <m/>
    <n v="9"/>
    <n v="23"/>
    <n v="18"/>
    <n v="50"/>
    <n v="-11"/>
    <n v="-133"/>
    <n v="20"/>
    <n v="13816"/>
    <n v="13"/>
    <n v="7031.2449999999999"/>
    <n v="34"/>
    <n v="29"/>
    <n v="31.5"/>
    <n v="236790.54"/>
    <n v="44"/>
    <n v="43"/>
    <n v="43.5"/>
    <n v="558516.51"/>
    <n v="61"/>
    <n v="45"/>
    <n v="53"/>
    <n v="1270117.44"/>
    <n v="65"/>
    <n v="68"/>
    <m/>
    <m/>
    <n v="1"/>
    <s v="Good"/>
    <n v="1"/>
    <s v="Great"/>
    <s v="Great"/>
    <n v="1"/>
    <s v="Great"/>
    <n v="1"/>
    <s v="Good"/>
    <s v="good"/>
    <n v="1"/>
    <s v="great"/>
    <n v="1"/>
    <s v="Great"/>
    <n v="1"/>
    <s v="Great"/>
    <n v="1"/>
    <s v="Good"/>
    <n v="1"/>
    <s v="Dead"/>
    <n v="0"/>
    <n v="5"/>
    <n v="1"/>
    <n v="5"/>
    <n v="0"/>
    <n v="0"/>
    <n v="0"/>
    <n v="0"/>
    <m/>
    <m/>
    <n v="0"/>
    <n v="5"/>
    <n v="5"/>
    <n v="10"/>
    <n v="1"/>
    <n v="20"/>
    <s v="HELSCO GASTRI BROMAD BRAGEN"/>
    <m/>
    <x v="0"/>
    <s v="Not clipped"/>
    <n v="7"/>
    <n v="6"/>
    <s v="A"/>
  </r>
  <r>
    <n v="4"/>
    <s v="4x"/>
    <n v="95"/>
    <s v="GC"/>
    <n v="2"/>
    <n v="6"/>
    <n v="15"/>
    <n v="33"/>
    <n v="46"/>
    <n v="56"/>
    <n v="70"/>
    <n v="75"/>
    <m/>
    <m/>
    <m/>
    <n v="10"/>
    <n v="14"/>
    <n v="5"/>
    <n v="-75"/>
    <n v="0"/>
    <n v="0"/>
    <n v="18.5"/>
    <n v="12358.647499999999"/>
    <n v="6"/>
    <n v="1582.5600000000002"/>
    <n v="22"/>
    <n v="20"/>
    <n v="21"/>
    <n v="96931.8"/>
    <n v="26"/>
    <n v="22"/>
    <n v="24"/>
    <n v="135648"/>
    <m/>
    <m/>
    <m/>
    <m/>
    <m/>
    <m/>
    <m/>
    <m/>
    <n v="1"/>
    <s v="Good"/>
    <n v="1"/>
    <s v="Great"/>
    <s v="Great"/>
    <n v="1"/>
    <s v="Good"/>
    <n v="1"/>
    <s v="Good"/>
    <s v="good"/>
    <n v="1"/>
    <s v="good"/>
    <n v="1"/>
    <s v="Great"/>
    <n v="1"/>
    <s v="Gone"/>
    <n v="0"/>
    <m/>
    <n v="0"/>
    <m/>
    <n v="0"/>
    <n v="5"/>
    <n v="0"/>
    <n v="2"/>
    <n v="12"/>
    <n v="20"/>
    <n v="0"/>
    <m/>
    <m/>
    <m/>
    <n v="0"/>
    <n v="3"/>
    <n v="0"/>
    <n v="80"/>
    <n v="0"/>
    <n v="20"/>
    <s v="GASTRI BROMAD VULMYU"/>
    <m/>
    <x v="0"/>
    <s v="Not clipped"/>
    <n v="6"/>
    <n v="1"/>
    <s v="C"/>
  </r>
  <r>
    <n v="4"/>
    <s v="4x"/>
    <n v="96"/>
    <s v="GC"/>
    <n v="2"/>
    <n v="8"/>
    <n v="19"/>
    <n v="34"/>
    <n v="48.5"/>
    <n v="60"/>
    <n v="64"/>
    <n v="71"/>
    <n v="101.5"/>
    <n v="101"/>
    <n v="109.5"/>
    <n v="11.5"/>
    <n v="4"/>
    <n v="7"/>
    <n v="30.5"/>
    <n v="-0.5"/>
    <n v="8.5"/>
    <n v="10"/>
    <n v="3807.25"/>
    <n v="8"/>
    <n v="3014.4"/>
    <n v="20"/>
    <n v="19"/>
    <n v="19.5"/>
    <n v="76415.040000000008"/>
    <n v="22"/>
    <n v="21"/>
    <n v="21.5"/>
    <n v="103054.01500000001"/>
    <n v="32"/>
    <n v="25"/>
    <n v="28.5"/>
    <n v="258872.19750000001"/>
    <n v="35"/>
    <n v="25"/>
    <n v="49"/>
    <n v="59"/>
    <n v="1"/>
    <s v="Good"/>
    <n v="1"/>
    <s v="Great"/>
    <s v="Great"/>
    <n v="1"/>
    <s v="Good"/>
    <n v="1"/>
    <s v="Good"/>
    <s v="good"/>
    <n v="1"/>
    <s v="ok"/>
    <n v="1"/>
    <s v="Great"/>
    <n v="1"/>
    <s v="Great"/>
    <n v="1"/>
    <s v="Okay"/>
    <n v="1"/>
    <s v="Dead"/>
    <n v="0"/>
    <n v="0"/>
    <n v="2"/>
    <n v="0"/>
    <n v="0"/>
    <n v="0"/>
    <n v="4"/>
    <n v="1"/>
    <n v="100"/>
    <m/>
    <n v="0"/>
    <n v="2"/>
    <n v="0"/>
    <n v="30"/>
    <n v="2"/>
    <n v="18"/>
    <s v="VULMYU BROMAD BRAGEN"/>
    <m/>
    <x v="0"/>
    <s v="Not clipped"/>
    <n v="8"/>
    <n v="9"/>
    <s v="C"/>
  </r>
  <r>
    <n v="4"/>
    <s v="4x"/>
    <n v="97"/>
    <s v="GC"/>
    <n v="1"/>
    <n v="6.5"/>
    <n v="14.5"/>
    <n v="28.5"/>
    <n v="33"/>
    <n v="40"/>
    <n v="65"/>
    <n v="92"/>
    <n v="116"/>
    <n v="111"/>
    <n v="134"/>
    <n v="7"/>
    <n v="25"/>
    <n v="27"/>
    <n v="24"/>
    <n v="-5"/>
    <n v="23"/>
    <n v="13"/>
    <n v="4377.9449999999997"/>
    <n v="11"/>
    <n v="3799.4"/>
    <n v="21"/>
    <n v="15"/>
    <n v="18"/>
    <n v="66128.399999999994"/>
    <n v="28"/>
    <n v="27"/>
    <n v="27.5"/>
    <n v="218465.5"/>
    <n v="36"/>
    <n v="20"/>
    <n v="28"/>
    <n v="285564.16000000003"/>
    <n v="38"/>
    <n v="27"/>
    <n v="56"/>
    <n v="69"/>
    <n v="1"/>
    <s v="Great"/>
    <n v="1"/>
    <s v="Great"/>
    <s v="Great"/>
    <n v="1"/>
    <s v="Great"/>
    <n v="1"/>
    <s v="Great"/>
    <s v="good"/>
    <n v="1"/>
    <s v="great"/>
    <n v="1"/>
    <s v="Great"/>
    <n v="1"/>
    <s v="Great"/>
    <n v="1"/>
    <s v="Good"/>
    <n v="1"/>
    <s v="Good"/>
    <n v="1"/>
    <n v="25"/>
    <n v="8"/>
    <n v="30"/>
    <n v="35"/>
    <n v="50"/>
    <n v="40"/>
    <n v="30"/>
    <n v="100"/>
    <m/>
    <n v="5"/>
    <n v="5"/>
    <n v="10"/>
    <n v="40"/>
    <n v="8"/>
    <n v="28"/>
    <s v="CEOTOM HELSCO BROMAD VULMYU"/>
    <m/>
    <x v="0"/>
    <s v="Not clipped"/>
    <n v="6.5"/>
    <n v="5"/>
    <s v="C"/>
  </r>
  <r>
    <n v="4"/>
    <s v="4x"/>
    <n v="98"/>
    <s v="GC"/>
    <n v="1"/>
    <n v="9.5"/>
    <n v="22"/>
    <n v="37"/>
    <n v="43"/>
    <n v="49"/>
    <n v="66"/>
    <n v="79"/>
    <n v="95"/>
    <n v="97"/>
    <n v="133"/>
    <n v="6"/>
    <n v="17"/>
    <n v="13"/>
    <n v="16"/>
    <n v="2"/>
    <n v="36"/>
    <n v="11.5"/>
    <n v="4464.0987500000001"/>
    <n v="7"/>
    <n v="1884.7850000000001"/>
    <n v="20"/>
    <n v="19"/>
    <n v="19.5"/>
    <n v="78803.010000000009"/>
    <n v="27"/>
    <n v="21"/>
    <n v="24"/>
    <n v="142882.56"/>
    <n v="32"/>
    <n v="31"/>
    <n v="31.5"/>
    <n v="295988.17499999999"/>
    <n v="42"/>
    <n v="32"/>
    <n v="77"/>
    <n v="52"/>
    <n v="1"/>
    <s v="Great"/>
    <n v="1"/>
    <s v="Great"/>
    <s v="Great"/>
    <n v="1"/>
    <s v="Good"/>
    <n v="1"/>
    <s v="Good"/>
    <s v="good"/>
    <n v="1"/>
    <s v="good"/>
    <n v="1"/>
    <s v="Great"/>
    <n v="1"/>
    <s v="Great"/>
    <n v="1"/>
    <s v="Good"/>
    <n v="1"/>
    <s v="Great"/>
    <n v="1"/>
    <n v="10"/>
    <n v="1"/>
    <n v="15"/>
    <n v="35"/>
    <n v="50"/>
    <n v="20"/>
    <n v="20"/>
    <n v="50"/>
    <m/>
    <n v="1"/>
    <n v="5"/>
    <n v="1"/>
    <n v="75"/>
    <n v="1"/>
    <n v="20"/>
    <s v="VULMYU BROMAD BRAGEN CENTOM"/>
    <s v="large shrub within 1/2 meter"/>
    <x v="0"/>
    <s v="Not clipped"/>
    <n v="9.5"/>
    <n v="5"/>
    <n v="0"/>
  </r>
  <r>
    <n v="4"/>
    <s v="4x"/>
    <n v="99"/>
    <s v="GC"/>
    <n v="3"/>
    <n v="7.5"/>
    <n v="10"/>
    <n v="15.5"/>
    <n v="17.5"/>
    <n v="21"/>
    <n v="21.5"/>
    <n v="22"/>
    <n v="32"/>
    <n v="32"/>
    <n v="40"/>
    <n v="3.5"/>
    <n v="0.5"/>
    <n v="0.5"/>
    <n v="10"/>
    <n v="0"/>
    <n v="8"/>
    <n v="6"/>
    <n v="494.55"/>
    <n v="3"/>
    <n v="148.36500000000001"/>
    <n v="11"/>
    <n v="6.5"/>
    <n v="8.75"/>
    <n v="5168.734375"/>
    <n v="7"/>
    <n v="6"/>
    <n v="6.5"/>
    <n v="2918.6299999999997"/>
    <n v="12"/>
    <n v="8"/>
    <n v="10"/>
    <n v="10048"/>
    <n v="11"/>
    <n v="8"/>
    <n v="29"/>
    <n v="21"/>
    <n v="1"/>
    <s v="OK"/>
    <n v="1"/>
    <s v="OK"/>
    <s v="OK"/>
    <n v="1"/>
    <s v="OK"/>
    <n v="1"/>
    <s v="OK"/>
    <s v="poor"/>
    <n v="1"/>
    <s v="ok"/>
    <n v="1"/>
    <s v="Poor"/>
    <n v="1"/>
    <s v="OK"/>
    <n v="1"/>
    <s v="Poor"/>
    <n v="1"/>
    <s v="Good"/>
    <n v="1"/>
    <n v="5"/>
    <n v="2"/>
    <n v="5"/>
    <n v="0"/>
    <n v="10"/>
    <n v="5"/>
    <n v="0"/>
    <n v="50"/>
    <m/>
    <n v="5"/>
    <n v="1"/>
    <n v="15"/>
    <n v="2"/>
    <n v="2"/>
    <n v="30"/>
    <s v="HELSCO GASTRI BRAYEN GNACAL"/>
    <m/>
    <x v="0"/>
    <s v="Not clipped"/>
    <n v="7.5"/>
    <n v="6"/>
    <s v="B"/>
  </r>
  <r>
    <n v="4"/>
    <s v="4x"/>
    <n v="100"/>
    <s v="GC"/>
    <n v="1"/>
    <n v="3"/>
    <n v="4.5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"/>
    <n v="1"/>
    <n v="3"/>
    <n v="2"/>
    <m/>
    <n v="30"/>
    <s v="HELSCO BROMAD MELIMP"/>
    <s v="gopher mound"/>
    <x v="1"/>
    <s v="Not clipped"/>
    <n v="3"/>
    <n v="0"/>
    <n v="0"/>
  </r>
  <r>
    <n v="4"/>
    <s v="4xtra"/>
    <n v="101"/>
    <s v="CO"/>
    <n v="1"/>
    <n v="8"/>
    <n v="16"/>
    <n v="16.5"/>
    <n v="17.5"/>
    <m/>
    <n v="14"/>
    <m/>
    <m/>
    <m/>
    <m/>
    <n v="-17.5"/>
    <n v="14"/>
    <n v="-14"/>
    <n v="0"/>
    <n v="0"/>
    <n v="0"/>
    <n v="4"/>
    <n v="219.8"/>
    <m/>
    <m/>
    <m/>
    <m/>
    <m/>
    <m/>
    <m/>
    <m/>
    <m/>
    <m/>
    <m/>
    <m/>
    <m/>
    <m/>
    <m/>
    <m/>
    <m/>
    <m/>
    <n v="1"/>
    <s v="OK"/>
    <n v="1"/>
    <s v="OK"/>
    <s v="Poor"/>
    <n v="1"/>
    <s v="Dead"/>
    <n v="0"/>
    <s v="Dead"/>
    <s v="Gone"/>
    <n v="0"/>
    <s v="poor"/>
    <n v="1"/>
    <s v="Gone"/>
    <n v="0"/>
    <s v="Gone"/>
    <n v="0"/>
    <m/>
    <n v="0"/>
    <m/>
    <n v="0"/>
    <n v="10"/>
    <n v="15"/>
    <n v="0"/>
    <n v="15"/>
    <n v="0"/>
    <n v="0"/>
    <m/>
    <m/>
    <m/>
    <n v="1"/>
    <n v="0.1"/>
    <n v="22"/>
    <n v="18"/>
    <n v="15"/>
    <n v="50"/>
    <s v="DEIFAS ADEFAS GASTRI SALMEL"/>
    <m/>
    <x v="0"/>
    <s v="Not clipped"/>
    <n v="8"/>
    <n v="6"/>
    <n v="0"/>
  </r>
  <r>
    <n v="4"/>
    <s v="4xtra"/>
    <n v="102"/>
    <s v="CO"/>
    <n v="1"/>
    <n v="8.5"/>
    <n v="14.5"/>
    <n v="15.5"/>
    <n v="16"/>
    <m/>
    <n v="15"/>
    <m/>
    <m/>
    <m/>
    <m/>
    <n v="-16"/>
    <n v="15"/>
    <n v="-15"/>
    <n v="0"/>
    <n v="0"/>
    <n v="0"/>
    <n v="3.5"/>
    <n v="153.86000000000001"/>
    <m/>
    <m/>
    <n v="4"/>
    <n v="3"/>
    <n v="3.5"/>
    <n v="576.97500000000002"/>
    <m/>
    <m/>
    <m/>
    <m/>
    <m/>
    <m/>
    <m/>
    <m/>
    <m/>
    <m/>
    <m/>
    <m/>
    <n v="1"/>
    <s v="OK"/>
    <n v="1"/>
    <s v="Good"/>
    <s v="Poor"/>
    <n v="1"/>
    <s v="Dead"/>
    <n v="0"/>
    <s v="Dead"/>
    <s v="Gone"/>
    <n v="0"/>
    <s v="poor"/>
    <n v="1"/>
    <s v="Gone"/>
    <n v="0"/>
    <s v="Gone"/>
    <n v="0"/>
    <m/>
    <n v="0"/>
    <m/>
    <n v="0"/>
    <n v="5"/>
    <n v="0"/>
    <n v="0"/>
    <n v="0"/>
    <n v="0"/>
    <n v="0"/>
    <m/>
    <m/>
    <m/>
    <n v="0"/>
    <n v="1"/>
    <n v="1"/>
    <n v="20"/>
    <n v="0"/>
    <n v="30"/>
    <s v="HAZSQU GASTRI HYPGLA"/>
    <m/>
    <x v="0"/>
    <s v="Not clipped"/>
    <n v="8.5"/>
    <n v="8"/>
    <n v="0"/>
  </r>
  <r>
    <n v="4"/>
    <s v="4xtra"/>
    <n v="103"/>
    <s v="CO"/>
    <n v="1"/>
    <n v="7"/>
    <n v="16.5"/>
    <n v="17.5"/>
    <n v="17"/>
    <m/>
    <n v="15"/>
    <m/>
    <m/>
    <m/>
    <m/>
    <n v="-17"/>
    <n v="15"/>
    <n v="-15"/>
    <n v="0"/>
    <n v="0"/>
    <n v="0"/>
    <n v="5"/>
    <n v="333.625"/>
    <m/>
    <m/>
    <m/>
    <m/>
    <m/>
    <m/>
    <m/>
    <m/>
    <m/>
    <m/>
    <m/>
    <m/>
    <m/>
    <m/>
    <m/>
    <m/>
    <m/>
    <m/>
    <n v="1"/>
    <s v="Good"/>
    <n v="1"/>
    <s v="Good"/>
    <s v="Poor"/>
    <n v="1"/>
    <s v="Poor"/>
    <n v="1"/>
    <s v="Dead"/>
    <s v="dead"/>
    <n v="0"/>
    <s v="poor"/>
    <n v="1"/>
    <s v="Gone"/>
    <n v="0"/>
    <s v="Gone"/>
    <n v="0"/>
    <m/>
    <n v="0"/>
    <m/>
    <n v="0"/>
    <n v="5"/>
    <n v="5"/>
    <n v="0"/>
    <n v="0"/>
    <n v="0"/>
    <n v="0"/>
    <m/>
    <m/>
    <m/>
    <n v="4"/>
    <n v="0"/>
    <n v="15"/>
    <n v="3"/>
    <n v="5"/>
    <n v="30"/>
    <s v="ADEFAS MALSAX GASTRI VOYMEL"/>
    <m/>
    <x v="0"/>
    <s v="Not clipped"/>
    <n v="7"/>
    <n v="3"/>
    <n v="0"/>
  </r>
  <r>
    <n v="4"/>
    <s v="4xtra"/>
    <n v="104"/>
    <s v="CO"/>
    <n v="2"/>
    <n v="5.5"/>
    <n v="14.5"/>
    <n v="16"/>
    <n v="8"/>
    <m/>
    <n v="16"/>
    <m/>
    <m/>
    <m/>
    <m/>
    <n v="-8"/>
    <n v="16"/>
    <n v="-16"/>
    <n v="0"/>
    <n v="0"/>
    <n v="0"/>
    <n v="2.5"/>
    <n v="39.25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Gone"/>
    <n v="0"/>
    <s v="poor"/>
    <n v="1"/>
    <s v="Gone"/>
    <n v="0"/>
    <s v="Gone"/>
    <n v="0"/>
    <m/>
    <n v="0"/>
    <m/>
    <n v="0"/>
    <n v="5"/>
    <n v="0"/>
    <n v="0"/>
    <n v="0"/>
    <n v="0"/>
    <n v="0"/>
    <m/>
    <m/>
    <m/>
    <n v="8"/>
    <n v="0"/>
    <n v="25"/>
    <n v="0"/>
    <n v="0"/>
    <n v="33"/>
    <s v="HELSCO SALMEL DEIFAS NASLEP"/>
    <m/>
    <x v="0"/>
    <s v="Not clipped"/>
    <n v="5.5"/>
    <n v="5"/>
    <n v="0"/>
  </r>
  <r>
    <n v="4"/>
    <s v="4xtra"/>
    <n v="105"/>
    <s v="CO"/>
    <n v="1"/>
    <n v="6"/>
    <n v="12"/>
    <n v="11"/>
    <n v="17.5"/>
    <m/>
    <n v="9"/>
    <m/>
    <m/>
    <m/>
    <m/>
    <n v="-17.5"/>
    <n v="9"/>
    <n v="-9"/>
    <n v="0"/>
    <n v="0"/>
    <n v="0"/>
    <n v="2.5"/>
    <n v="85.859375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Gone"/>
    <n v="0"/>
    <s v="poor"/>
    <n v="1"/>
    <s v="Gone"/>
    <n v="0"/>
    <s v="Gone"/>
    <n v="0"/>
    <m/>
    <n v="0"/>
    <m/>
    <n v="0"/>
    <n v="0"/>
    <n v="0"/>
    <n v="0"/>
    <n v="0"/>
    <n v="0"/>
    <n v="0"/>
    <m/>
    <m/>
    <m/>
    <n v="0.1"/>
    <n v="0.1"/>
    <n v="1"/>
    <n v="2"/>
    <n v="0"/>
    <n v="15"/>
    <s v="ADEFAS DEIFAS GASTRI BROMAD"/>
    <m/>
    <x v="0"/>
    <s v="Not clipped"/>
    <n v="6"/>
    <n v="5"/>
    <n v="0"/>
  </r>
  <r>
    <n v="4"/>
    <s v="4xtra"/>
    <n v="106"/>
    <s v="CO"/>
    <n v="1"/>
    <n v="6.5"/>
    <n v="9.5"/>
    <n v="11"/>
    <n v="10"/>
    <m/>
    <m/>
    <m/>
    <m/>
    <m/>
    <m/>
    <n v="-10"/>
    <n v="0"/>
    <n v="0"/>
    <n v="0"/>
    <n v="0"/>
    <n v="0"/>
    <n v="2"/>
    <n v="31.400000000000002"/>
    <m/>
    <m/>
    <m/>
    <m/>
    <m/>
    <m/>
    <m/>
    <m/>
    <m/>
    <m/>
    <m/>
    <m/>
    <m/>
    <m/>
    <m/>
    <m/>
    <m/>
    <m/>
    <n v="1"/>
    <s v="OK"/>
    <n v="1"/>
    <s v="Good"/>
    <s v="OK"/>
    <n v="1"/>
    <s v="Poor"/>
    <n v="1"/>
    <s v="Poor"/>
    <s v="dead"/>
    <n v="0"/>
    <s v="Gone"/>
    <n v="0"/>
    <s v="Gone"/>
    <n v="0"/>
    <s v="Gone"/>
    <n v="0"/>
    <m/>
    <n v="0"/>
    <m/>
    <n v="0"/>
    <n v="5"/>
    <n v="0"/>
    <n v="0"/>
    <n v="0"/>
    <n v="0"/>
    <n v="0"/>
    <m/>
    <m/>
    <m/>
    <n v="4"/>
    <n v="0.1"/>
    <n v="15"/>
    <n v="7"/>
    <n v="0"/>
    <n v="50"/>
    <s v="ADEFAS BROMAD HELSCO DEIFAS"/>
    <m/>
    <x v="0"/>
    <s v="Not clipped"/>
    <n v="6.5"/>
    <n v="5"/>
    <n v="0"/>
  </r>
  <r>
    <n v="4"/>
    <s v="4xtra"/>
    <n v="107"/>
    <s v="CO"/>
    <n v="1"/>
    <n v="8"/>
    <n v="15"/>
    <n v="14"/>
    <n v="12.5"/>
    <m/>
    <n v="9"/>
    <m/>
    <m/>
    <m/>
    <m/>
    <n v="-12.5"/>
    <n v="9"/>
    <n v="-9"/>
    <n v="0"/>
    <n v="0"/>
    <n v="0"/>
    <n v="4"/>
    <n v="157"/>
    <m/>
    <m/>
    <n v="1"/>
    <n v="1"/>
    <n v="1"/>
    <n v="28.26"/>
    <m/>
    <m/>
    <m/>
    <m/>
    <m/>
    <m/>
    <m/>
    <m/>
    <m/>
    <m/>
    <m/>
    <m/>
    <n v="1"/>
    <s v="OK"/>
    <n v="1"/>
    <s v="Good"/>
    <s v="Poor"/>
    <n v="1"/>
    <s v="Dead"/>
    <n v="0"/>
    <s v="Dead"/>
    <s v="dead"/>
    <n v="0"/>
    <s v="poor"/>
    <n v="1"/>
    <s v="Gone"/>
    <n v="0"/>
    <s v="Gone"/>
    <n v="0"/>
    <m/>
    <n v="0"/>
    <m/>
    <n v="0"/>
    <n v="5"/>
    <n v="2"/>
    <n v="0"/>
    <n v="0"/>
    <n v="0"/>
    <n v="0"/>
    <m/>
    <m/>
    <m/>
    <n v="15"/>
    <n v="0.1"/>
    <n v="23"/>
    <n v="0.1"/>
    <n v="2"/>
    <n v="25"/>
    <s v="ADEFAS BROMAD"/>
    <m/>
    <x v="0"/>
    <s v="Not clipped"/>
    <n v="8"/>
    <n v="10"/>
    <n v="0"/>
  </r>
  <r>
    <n v="4"/>
    <s v="4xtra"/>
    <n v="108"/>
    <s v="CO"/>
    <n v="1"/>
    <n v="9"/>
    <n v="17"/>
    <n v="17"/>
    <n v="17.5"/>
    <m/>
    <n v="11"/>
    <m/>
    <m/>
    <m/>
    <m/>
    <n v="-17.5"/>
    <n v="11"/>
    <n v="-11"/>
    <n v="0"/>
    <n v="0"/>
    <n v="0"/>
    <n v="4.5"/>
    <n v="278.18437499999999"/>
    <m/>
    <m/>
    <n v="1"/>
    <n v="1"/>
    <n v="1"/>
    <n v="34.54"/>
    <m/>
    <m/>
    <m/>
    <m/>
    <m/>
    <m/>
    <m/>
    <m/>
    <m/>
    <m/>
    <m/>
    <m/>
    <n v="1"/>
    <s v="OK"/>
    <n v="1"/>
    <s v="Good"/>
    <s v="OK"/>
    <n v="1"/>
    <s v="Poor"/>
    <n v="1"/>
    <s v="Poor"/>
    <s v="dead"/>
    <n v="0"/>
    <s v="poor"/>
    <n v="1"/>
    <s v="Gone"/>
    <n v="0"/>
    <s v="Gone"/>
    <n v="0"/>
    <m/>
    <n v="0"/>
    <m/>
    <n v="0"/>
    <n v="5"/>
    <n v="5"/>
    <n v="0"/>
    <n v="0"/>
    <n v="0"/>
    <n v="0"/>
    <m/>
    <m/>
    <m/>
    <n v="1"/>
    <n v="0"/>
    <n v="8"/>
    <n v="0"/>
    <n v="5"/>
    <n v="30"/>
    <s v="ADEFAS HELSCO"/>
    <m/>
    <x v="0"/>
    <s v="Not clipped"/>
    <n v="9"/>
    <n v="10"/>
    <n v="0"/>
  </r>
  <r>
    <n v="4"/>
    <s v="4xtra"/>
    <n v="109"/>
    <s v="CO"/>
    <n v="2"/>
    <n v="10"/>
    <n v="16.5"/>
    <n v="17.5"/>
    <n v="16"/>
    <m/>
    <n v="17"/>
    <m/>
    <m/>
    <m/>
    <m/>
    <n v="-16"/>
    <n v="17"/>
    <n v="-17"/>
    <n v="0"/>
    <n v="0"/>
    <n v="0"/>
    <n v="4.5"/>
    <n v="254.34"/>
    <m/>
    <m/>
    <n v="5"/>
    <n v="4"/>
    <n v="4.5"/>
    <n v="1080.9449999999999"/>
    <m/>
    <m/>
    <m/>
    <m/>
    <m/>
    <m/>
    <m/>
    <m/>
    <m/>
    <m/>
    <m/>
    <m/>
    <n v="1"/>
    <s v="Good"/>
    <n v="1"/>
    <s v="Good"/>
    <s v="OK"/>
    <n v="1"/>
    <s v="Dead"/>
    <n v="0"/>
    <s v="Dead"/>
    <s v="dead"/>
    <n v="0"/>
    <s v="poor"/>
    <n v="1"/>
    <s v="Gone"/>
    <n v="0"/>
    <s v="Gone"/>
    <n v="0"/>
    <m/>
    <n v="0"/>
    <m/>
    <n v="0"/>
    <n v="10"/>
    <n v="15"/>
    <n v="0"/>
    <n v="35"/>
    <n v="0"/>
    <n v="0"/>
    <m/>
    <m/>
    <m/>
    <n v="9"/>
    <n v="1"/>
    <n v="28"/>
    <n v="35"/>
    <n v="15"/>
    <n v="35"/>
    <s v="ADEFAS GASTRI DEIFAS HYPGAL"/>
    <m/>
    <x v="0"/>
    <s v="Not clipped"/>
    <n v="10"/>
    <n v="9"/>
    <n v="0"/>
  </r>
  <r>
    <n v="4"/>
    <s v="4xtra"/>
    <n v="110"/>
    <s v="CO"/>
    <n v="1"/>
    <n v="11"/>
    <n v="15"/>
    <n v="16"/>
    <n v="16"/>
    <m/>
    <m/>
    <m/>
    <m/>
    <m/>
    <m/>
    <n v="-16"/>
    <n v="0"/>
    <n v="0"/>
    <n v="0"/>
    <n v="0"/>
    <n v="0"/>
    <n v="4"/>
    <n v="200.96"/>
    <m/>
    <m/>
    <m/>
    <m/>
    <m/>
    <m/>
    <m/>
    <m/>
    <m/>
    <m/>
    <m/>
    <m/>
    <m/>
    <m/>
    <m/>
    <m/>
    <m/>
    <m/>
    <n v="1"/>
    <s v="OK"/>
    <n v="1"/>
    <s v="OK"/>
    <s v="Poor"/>
    <n v="1"/>
    <s v="Dead"/>
    <n v="0"/>
    <s v="Dead"/>
    <s v="dead"/>
    <n v="0"/>
    <s v="Gone"/>
    <n v="0"/>
    <s v="Gone"/>
    <n v="0"/>
    <s v="Gone"/>
    <n v="0"/>
    <m/>
    <n v="0"/>
    <m/>
    <n v="0"/>
    <n v="5"/>
    <n v="8"/>
    <n v="0"/>
    <n v="0"/>
    <n v="0"/>
    <n v="0"/>
    <m/>
    <m/>
    <m/>
    <n v="3"/>
    <n v="0.1"/>
    <n v="13"/>
    <n v="22"/>
    <n v="8"/>
    <n v="40"/>
    <s v="ADEFAS DEIFAS GASTRI"/>
    <m/>
    <x v="0"/>
    <s v="Not clipped"/>
    <n v="11"/>
    <n v="11"/>
    <n v="0"/>
  </r>
  <r>
    <n v="4"/>
    <s v="4xtra"/>
    <n v="111"/>
    <s v="CO"/>
    <n v="1"/>
    <n v="7.5"/>
    <n v="11"/>
    <n v="13"/>
    <n v="13"/>
    <m/>
    <n v="0"/>
    <m/>
    <m/>
    <m/>
    <m/>
    <n v="-13"/>
    <n v="0"/>
    <n v="0"/>
    <n v="0"/>
    <n v="0"/>
    <n v="0"/>
    <n v="2.5"/>
    <n v="63.78125"/>
    <m/>
    <m/>
    <m/>
    <m/>
    <m/>
    <m/>
    <m/>
    <m/>
    <m/>
    <m/>
    <m/>
    <m/>
    <m/>
    <m/>
    <m/>
    <m/>
    <m/>
    <m/>
    <n v="1"/>
    <s v="OK"/>
    <n v="1"/>
    <s v="Good"/>
    <s v="Poor"/>
    <n v="1"/>
    <s v="Dead"/>
    <n v="0"/>
    <s v="Dead"/>
    <s v="dead"/>
    <n v="0"/>
    <s v="Missing"/>
    <n v="0"/>
    <s v="Gone"/>
    <n v="0"/>
    <s v="Gone"/>
    <n v="0"/>
    <m/>
    <n v="0"/>
    <m/>
    <n v="0"/>
    <n v="5"/>
    <n v="10"/>
    <n v="0"/>
    <n v="0"/>
    <n v="0"/>
    <n v="0"/>
    <m/>
    <m/>
    <m/>
    <n v="0.1"/>
    <n v="0"/>
    <n v="2"/>
    <n v="0"/>
    <n v="10"/>
    <n v="30"/>
    <s v="ADEFAS HELSCO"/>
    <m/>
    <x v="0"/>
    <s v="Not clipped"/>
    <n v="7.5"/>
    <n v="5"/>
    <n v="0"/>
  </r>
  <r>
    <n v="4"/>
    <s v="4xtra"/>
    <n v="112"/>
    <s v="CO"/>
    <n v="1"/>
    <n v="5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5"/>
    <n v="1"/>
    <n v="20"/>
    <n v="35"/>
    <m/>
    <n v="40"/>
    <s v="ADEFAS VULMYU BROMAD"/>
    <s v="Mount inside tree tube"/>
    <x v="1"/>
    <s v="Not clipped"/>
    <n v="5"/>
    <n v="4"/>
    <n v="0"/>
  </r>
  <r>
    <n v="4"/>
    <s v="4xtra"/>
    <n v="113"/>
    <s v="CO"/>
    <n v="1"/>
    <n v="6.5"/>
    <n v="10.5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Poor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"/>
    <n v="0"/>
    <n v="4"/>
    <n v="0"/>
    <m/>
    <n v="15"/>
    <s v="ADEFAS HELSCO"/>
    <m/>
    <x v="0"/>
    <s v="Not clipped"/>
    <n v="6.5"/>
    <n v="5"/>
    <n v="0"/>
  </r>
  <r>
    <n v="4"/>
    <s v="4xtra"/>
    <n v="114"/>
    <s v="CO"/>
    <n v="2"/>
    <n v="8.5"/>
    <n v="18"/>
    <n v="22"/>
    <n v="24.5"/>
    <n v="25"/>
    <n v="32"/>
    <n v="35"/>
    <n v="54"/>
    <n v="58"/>
    <n v="88.5"/>
    <n v="0.5"/>
    <n v="7"/>
    <n v="3"/>
    <n v="19"/>
    <n v="4"/>
    <n v="30.5"/>
    <n v="6.5"/>
    <n v="812.573125"/>
    <n v="7.5"/>
    <n v="1103.90625"/>
    <n v="9.5"/>
    <n v="7"/>
    <n v="8.25"/>
    <n v="6838.92"/>
    <n v="12"/>
    <n v="10"/>
    <n v="11"/>
    <n v="13297.9"/>
    <n v="19"/>
    <n v="16"/>
    <n v="17.5"/>
    <n v="51927.75"/>
    <n v="22"/>
    <n v="20"/>
    <n v="35.799999999999997"/>
    <n v="33.1"/>
    <n v="1"/>
    <s v="OK"/>
    <n v="1"/>
    <s v="Good"/>
    <s v="OK"/>
    <n v="1"/>
    <s v="Poor"/>
    <n v="1"/>
    <s v="Poor"/>
    <s v="poor"/>
    <n v="1"/>
    <s v="ok"/>
    <n v="1"/>
    <s v="Good"/>
    <n v="1"/>
    <s v="Good"/>
    <n v="1"/>
    <s v="Good"/>
    <n v="1"/>
    <s v="Great"/>
    <n v="1"/>
    <n v="5"/>
    <n v="0"/>
    <n v="0"/>
    <n v="2"/>
    <n v="5"/>
    <n v="5"/>
    <n v="10"/>
    <n v="35"/>
    <m/>
    <n v="1"/>
    <n v="0.1"/>
    <n v="15"/>
    <n v="1"/>
    <n v="0"/>
    <n v="18"/>
    <s v="HELSCO HYPGLA MELIMP"/>
    <m/>
    <x v="0"/>
    <s v="Not clipped"/>
    <n v="8.5"/>
    <n v="13"/>
    <n v="0"/>
  </r>
  <r>
    <n v="4"/>
    <s v="4xtra"/>
    <n v="115"/>
    <s v="CO"/>
    <n v="1"/>
    <n v="7.5"/>
    <n v="12"/>
    <n v="13.5"/>
    <n v="14.5"/>
    <n v="14.5"/>
    <n v="15.5"/>
    <n v="16"/>
    <n v="20"/>
    <n v="23"/>
    <n v="50.5"/>
    <n v="0"/>
    <n v="1"/>
    <n v="0.5"/>
    <n v="4"/>
    <n v="3"/>
    <n v="27.5"/>
    <n v="3"/>
    <n v="102.44250000000001"/>
    <n v="5.5"/>
    <n v="344.32062500000001"/>
    <n v="4.5"/>
    <n v="4"/>
    <n v="4.25"/>
    <n v="879.10187500000006"/>
    <n v="5"/>
    <n v="4"/>
    <n v="4.5"/>
    <n v="1017.36"/>
    <n v="8"/>
    <n v="5.5"/>
    <n v="6.75"/>
    <n v="2861.3249999999998"/>
    <n v="8"/>
    <n v="9"/>
    <n v="23"/>
    <n v="30"/>
    <n v="1"/>
    <s v="Poor"/>
    <n v="1"/>
    <s v="Good"/>
    <s v="Poor"/>
    <n v="1"/>
    <s v="Poor"/>
    <n v="1"/>
    <s v="Poor"/>
    <s v="poor"/>
    <n v="1"/>
    <s v="poor"/>
    <n v="1"/>
    <s v="Poor"/>
    <n v="1"/>
    <s v="Good"/>
    <n v="1"/>
    <s v="Good"/>
    <n v="1"/>
    <s v="Great"/>
    <n v="1"/>
    <n v="5"/>
    <n v="10"/>
    <n v="2"/>
    <n v="2"/>
    <n v="2"/>
    <n v="10"/>
    <n v="1"/>
    <n v="10"/>
    <m/>
    <n v="4"/>
    <n v="1"/>
    <n v="13"/>
    <n v="18"/>
    <n v="10"/>
    <n v="40"/>
    <s v="ADEFAS HYPGLA VULMYU"/>
    <m/>
    <x v="0"/>
    <s v="Not clipped"/>
    <n v="7.5"/>
    <n v="7"/>
    <n v="0"/>
  </r>
  <r>
    <n v="4"/>
    <s v="4xtra"/>
    <n v="116"/>
    <s v="CO"/>
    <n v="2"/>
    <n v="9"/>
    <n v="16"/>
    <n v="19.5"/>
    <n v="5.5"/>
    <n v="20"/>
    <n v="20.5"/>
    <n v="25"/>
    <n v="29.5"/>
    <n v="34"/>
    <n v="59.6"/>
    <n v="14.5"/>
    <n v="0.5"/>
    <n v="4.5"/>
    <n v="4.5"/>
    <n v="4.5"/>
    <n v="25.6"/>
    <n v="6.5"/>
    <n v="182.41437499999998"/>
    <n v="6.5"/>
    <n v="663.32499999999993"/>
    <n v="8"/>
    <n v="6"/>
    <n v="7"/>
    <n v="3154.13"/>
    <n v="8"/>
    <n v="7"/>
    <n v="7.5"/>
    <n v="4415.625"/>
    <n v="13.5"/>
    <n v="11"/>
    <n v="12.25"/>
    <n v="13900.289375"/>
    <n v="15"/>
    <n v="12"/>
    <n v="30"/>
    <n v="21.5"/>
    <n v="1"/>
    <s v="OK"/>
    <n v="1"/>
    <s v="OK"/>
    <s v="Poor"/>
    <n v="1"/>
    <s v="Poor"/>
    <n v="1"/>
    <s v="Poor"/>
    <s v="poor"/>
    <n v="1"/>
    <s v="poor"/>
    <n v="1"/>
    <s v="Poor"/>
    <n v="1"/>
    <s v="OK"/>
    <n v="1"/>
    <s v="Okay"/>
    <n v="1"/>
    <s v="Good"/>
    <n v="1"/>
    <n v="0"/>
    <n v="5"/>
    <n v="3"/>
    <n v="4"/>
    <n v="5"/>
    <n v="10"/>
    <n v="10"/>
    <n v="30"/>
    <m/>
    <n v="0"/>
    <n v="0"/>
    <n v="0.1"/>
    <n v="0"/>
    <n v="5"/>
    <n v="5"/>
    <s v="HELSCO"/>
    <m/>
    <x v="0"/>
    <s v="Not clipped"/>
    <n v="9"/>
    <n v="8"/>
    <n v="0"/>
  </r>
  <r>
    <n v="5"/>
    <s v="2x"/>
    <n v="1"/>
    <s v="RB"/>
    <n v="3"/>
    <n v="7"/>
    <n v="16"/>
    <n v="20.5"/>
    <n v="15"/>
    <n v="16.5"/>
    <n v="20"/>
    <n v="28"/>
    <n v="7"/>
    <n v="30"/>
    <n v="41"/>
    <n v="1.5"/>
    <n v="3.5"/>
    <n v="8"/>
    <n v="-21"/>
    <n v="23"/>
    <n v="11"/>
    <n v="8.5"/>
    <n v="850.74375000000009"/>
    <n v="8"/>
    <n v="828.96"/>
    <n v="9"/>
    <n v="11"/>
    <n v="10"/>
    <n v="6280"/>
    <n v="12"/>
    <n v="13"/>
    <n v="12.5"/>
    <n v="13737.5"/>
    <m/>
    <m/>
    <m/>
    <m/>
    <n v="20"/>
    <n v="15"/>
    <n v="19"/>
    <n v="16"/>
    <n v="1"/>
    <s v="Good"/>
    <n v="1"/>
    <s v="Good"/>
    <s v="Great"/>
    <n v="1"/>
    <s v="OK"/>
    <n v="1"/>
    <s v="Poor"/>
    <s v="poor"/>
    <n v="1"/>
    <s v="ok"/>
    <n v="1"/>
    <s v="Ok"/>
    <n v="1"/>
    <s v="dead"/>
    <n v="0"/>
    <s v="Okay"/>
    <n v="1"/>
    <s v="OK"/>
    <n v="1"/>
    <n v="20"/>
    <n v="10"/>
    <n v="22"/>
    <n v="35"/>
    <n v="25"/>
    <n v="0"/>
    <n v="25"/>
    <n v="45"/>
    <m/>
    <n v="3"/>
    <n v="1"/>
    <n v="35"/>
    <n v="35"/>
    <n v="10"/>
    <n v="70"/>
    <s v="SALMEL CEOTOM BROMAD LOTSCO"/>
    <m/>
    <x v="1"/>
    <s v="Tip clipped"/>
    <n v="7"/>
    <n v="5"/>
    <n v="0"/>
  </r>
  <r>
    <n v="5"/>
    <s v="2x"/>
    <n v="2"/>
    <s v="RB"/>
    <n v="3"/>
    <n v="7"/>
    <n v="12.5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Missing"/>
    <s v="Gone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0"/>
    <n v="7"/>
    <n v="0"/>
    <n v="17"/>
    <m/>
    <n v="8"/>
    <s v="ANAARV HIRINC"/>
    <m/>
    <x v="0"/>
    <s v="Not clipped"/>
    <n v="7"/>
    <n v="8"/>
    <s v="B"/>
  </r>
  <r>
    <n v="5"/>
    <s v="2x"/>
    <n v="3"/>
    <s v="RB"/>
    <n v="3"/>
    <n v="7.5"/>
    <n v="14"/>
    <n v="23.5"/>
    <n v="20"/>
    <n v="19"/>
    <n v="22"/>
    <m/>
    <m/>
    <m/>
    <m/>
    <n v="-1"/>
    <n v="3"/>
    <n v="-22"/>
    <n v="0"/>
    <n v="0"/>
    <n v="0"/>
    <n v="7"/>
    <n v="769.30000000000007"/>
    <n v="7"/>
    <n v="730.83500000000004"/>
    <n v="4.5"/>
    <n v="5"/>
    <n v="4.75"/>
    <n v="1558.6174999999998"/>
    <m/>
    <m/>
    <m/>
    <m/>
    <m/>
    <m/>
    <m/>
    <m/>
    <m/>
    <m/>
    <m/>
    <m/>
    <n v="1"/>
    <s v="Good"/>
    <n v="1"/>
    <s v="Good"/>
    <s v="Great"/>
    <n v="1"/>
    <s v="Poor"/>
    <n v="1"/>
    <s v="OK"/>
    <s v="dead"/>
    <n v="0"/>
    <s v="poor"/>
    <n v="1"/>
    <s v="Gone"/>
    <n v="0"/>
    <s v="Removed?"/>
    <n v="0"/>
    <m/>
    <n v="0"/>
    <m/>
    <n v="0"/>
    <n v="15"/>
    <n v="5"/>
    <n v="1"/>
    <n v="3"/>
    <n v="0"/>
    <n v="0"/>
    <m/>
    <m/>
    <m/>
    <n v="4"/>
    <n v="2"/>
    <n v="17"/>
    <n v="123"/>
    <n v="5"/>
    <n v="28"/>
    <s v="BROMAD LOTSCO ADEFAS"/>
    <m/>
    <x v="1"/>
    <s v="Tip clipped"/>
    <n v="7.5"/>
    <n v="6"/>
    <n v="0"/>
  </r>
  <r>
    <n v="5"/>
    <s v="2x"/>
    <n v="4"/>
    <s v="RB"/>
    <n v="2"/>
    <n v="6"/>
    <n v="3.5"/>
    <n v="18"/>
    <n v="4"/>
    <n v="7"/>
    <n v="17.5"/>
    <n v="32"/>
    <n v="44"/>
    <n v="53"/>
    <n v="67"/>
    <n v="3"/>
    <n v="10.5"/>
    <n v="14.5"/>
    <n v="12"/>
    <n v="9"/>
    <n v="14"/>
    <n v="2.5"/>
    <n v="19.625"/>
    <n v="4.5"/>
    <n v="111.27375000000001"/>
    <n v="11.5"/>
    <n v="5.5"/>
    <n v="8.5"/>
    <n v="3970.1375000000003"/>
    <n v="12.5"/>
    <n v="15"/>
    <n v="13.75"/>
    <n v="18997"/>
    <n v="20"/>
    <n v="16"/>
    <n v="18"/>
    <n v="44763.840000000004"/>
    <n v="20"/>
    <n v="20"/>
    <n v="15"/>
    <n v="19"/>
    <n v="1"/>
    <s v="Great"/>
    <n v="1"/>
    <s v="Good"/>
    <s v="Great"/>
    <n v="1"/>
    <s v="Poor"/>
    <n v="1"/>
    <s v="Poor"/>
    <s v="good"/>
    <n v="1"/>
    <s v="good"/>
    <n v="1"/>
    <s v="Ok"/>
    <n v="1"/>
    <s v="Good"/>
    <n v="1"/>
    <s v="Okay"/>
    <n v="1"/>
    <s v="Great"/>
    <n v="1"/>
    <n v="0"/>
    <n v="5"/>
    <n v="10"/>
    <n v="5"/>
    <n v="5"/>
    <n v="0"/>
    <n v="0"/>
    <n v="0"/>
    <m/>
    <n v="12"/>
    <n v="1"/>
    <n v="37"/>
    <n v="1"/>
    <n v="5"/>
    <n v="55"/>
    <s v="LOTSCO ADEFAS PHACIC HIRING"/>
    <m/>
    <x v="1"/>
    <s v="Tip clipped"/>
    <n v="6"/>
    <n v="7"/>
    <s v="A"/>
  </r>
  <r>
    <n v="5"/>
    <s v="2x"/>
    <n v="5"/>
    <s v="RF"/>
    <n v="3"/>
    <n v="6.5"/>
    <n v="13.5"/>
    <n v="29"/>
    <n v="8"/>
    <n v="14.5"/>
    <n v="22"/>
    <n v="31"/>
    <n v="48"/>
    <n v="54"/>
    <n v="78"/>
    <n v="6.5"/>
    <n v="7.5"/>
    <n v="9"/>
    <n v="17"/>
    <n v="6"/>
    <n v="24"/>
    <n v="6.5"/>
    <n v="265.33"/>
    <n v="8"/>
    <n v="728.48"/>
    <n v="15.5"/>
    <n v="9"/>
    <n v="12.25"/>
    <n v="10366.317500000001"/>
    <n v="21.5"/>
    <n v="10"/>
    <n v="15.75"/>
    <n v="24146.403750000001"/>
    <n v="27"/>
    <n v="26"/>
    <n v="26.5"/>
    <n v="105843.12"/>
    <n v="38"/>
    <n v="24"/>
    <n v="40"/>
    <n v="27"/>
    <n v="1"/>
    <s v="Good"/>
    <n v="1"/>
    <s v="Good"/>
    <s v="Great"/>
    <n v="1"/>
    <s v="Poor"/>
    <n v="1"/>
    <s v="Poor"/>
    <s v="good"/>
    <n v="1"/>
    <s v="good"/>
    <n v="1"/>
    <s v="Good"/>
    <n v="1"/>
    <s v="Good"/>
    <n v="1"/>
    <s v="Good"/>
    <n v="1"/>
    <s v="Great"/>
    <n v="1"/>
    <n v="0"/>
    <n v="0"/>
    <n v="1"/>
    <n v="1"/>
    <n v="2"/>
    <n v="15"/>
    <n v="8"/>
    <n v="15"/>
    <m/>
    <n v="10"/>
    <n v="0.1"/>
    <n v="30"/>
    <n v="1"/>
    <n v="0"/>
    <n v="55"/>
    <s v="LOTSCO HIRING"/>
    <m/>
    <x v="1"/>
    <s v="Tip clipped"/>
    <n v="6.5"/>
    <n v="5"/>
    <s v="C"/>
  </r>
  <r>
    <n v="5"/>
    <s v="2x"/>
    <n v="6"/>
    <s v="RB"/>
    <n v="2"/>
    <n v="7"/>
    <n v="11"/>
    <n v="16"/>
    <n v="5"/>
    <n v="10"/>
    <n v="30"/>
    <n v="43.5"/>
    <n v="64"/>
    <n v="69"/>
    <n v="105"/>
    <n v="5"/>
    <n v="20"/>
    <n v="13.5"/>
    <n v="20.5"/>
    <n v="5"/>
    <n v="36"/>
    <n v="4.5"/>
    <n v="79.481250000000003"/>
    <n v="6"/>
    <n v="282.60000000000002"/>
    <n v="19"/>
    <n v="9"/>
    <n v="14"/>
    <n v="18463.2"/>
    <n v="17.5"/>
    <n v="19"/>
    <n v="18.25"/>
    <n v="45493.006875000006"/>
    <n v="24"/>
    <n v="21"/>
    <n v="22.5"/>
    <n v="101736"/>
    <n v="23"/>
    <n v="22"/>
    <n v="37"/>
    <n v="27"/>
    <n v="1"/>
    <s v="OK"/>
    <n v="1"/>
    <s v="OK"/>
    <s v="Great"/>
    <n v="1"/>
    <s v="Poor"/>
    <n v="1"/>
    <s v="Poor"/>
    <s v="good"/>
    <n v="1"/>
    <s v="great"/>
    <n v="1"/>
    <s v="Good"/>
    <n v="1"/>
    <s v="Good"/>
    <n v="1"/>
    <s v="Good"/>
    <n v="1"/>
    <s v="Great"/>
    <n v="1"/>
    <n v="20"/>
    <n v="20"/>
    <n v="25"/>
    <n v="20"/>
    <n v="75"/>
    <n v="50"/>
    <n v="45"/>
    <n v="85"/>
    <m/>
    <n v="4"/>
    <n v="0"/>
    <n v="30"/>
    <n v="3"/>
    <n v="20"/>
    <n v="60"/>
    <s v="CEOTOM LOTSCO ADEFAS BROMAD"/>
    <m/>
    <x v="0"/>
    <s v="Not clipped"/>
    <n v="7"/>
    <n v="3"/>
    <s v="B"/>
  </r>
  <r>
    <n v="5"/>
    <s v="2x"/>
    <n v="7"/>
    <s v="RB"/>
    <n v="3"/>
    <n v="6.5"/>
    <n v="16"/>
    <n v="25.5"/>
    <n v="6"/>
    <n v="6"/>
    <m/>
    <m/>
    <m/>
    <m/>
    <m/>
    <n v="0"/>
    <n v="-6"/>
    <n v="0"/>
    <n v="0"/>
    <n v="0"/>
    <n v="0"/>
    <n v="2"/>
    <n v="18.84"/>
    <n v="1"/>
    <n v="4.71"/>
    <m/>
    <m/>
    <m/>
    <m/>
    <m/>
    <m/>
    <m/>
    <m/>
    <m/>
    <m/>
    <m/>
    <m/>
    <m/>
    <m/>
    <m/>
    <m/>
    <n v="1"/>
    <s v="Good"/>
    <n v="1"/>
    <s v="Great"/>
    <s v="Great"/>
    <n v="1"/>
    <s v="Poor"/>
    <n v="1"/>
    <s v="OK"/>
    <s v="dead"/>
    <n v="0"/>
    <s v="Gone"/>
    <n v="0"/>
    <s v="Gone"/>
    <n v="0"/>
    <s v="Gone"/>
    <n v="0"/>
    <m/>
    <n v="0"/>
    <m/>
    <n v="0"/>
    <n v="3"/>
    <n v="2"/>
    <n v="10"/>
    <n v="0"/>
    <n v="0"/>
    <n v="0"/>
    <m/>
    <m/>
    <m/>
    <n v="3"/>
    <n v="0"/>
    <n v="15"/>
    <n v="0"/>
    <n v="2"/>
    <n v="100"/>
    <s v="ADEFAS LOTSCO CEOTOM"/>
    <m/>
    <x v="1"/>
    <s v="Tip clipped"/>
    <n v="6.5"/>
    <n v="3"/>
    <s v="B"/>
  </r>
  <r>
    <n v="5"/>
    <s v="2x"/>
    <n v="8"/>
    <s v="GC2"/>
    <n v="3"/>
    <n v="5"/>
    <n v="19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reat"/>
    <n v="1"/>
    <s v="Missing"/>
    <s v="Gone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0"/>
    <n v="1"/>
    <n v="40"/>
    <n v="0"/>
    <m/>
    <n v="60"/>
    <s v="LOTSCO CEOTOM"/>
    <m/>
    <x v="0"/>
    <s v="Not clipped"/>
    <n v="5"/>
    <n v="2"/>
    <n v="0"/>
  </r>
  <r>
    <n v="5"/>
    <s v="2x"/>
    <n v="9"/>
    <s v="GC2"/>
    <n v="3"/>
    <n v="5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Gone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0"/>
    <n v="2"/>
    <n v="0"/>
    <n v="2"/>
    <m/>
    <n v="5"/>
    <s v="ANAARV HIRINC"/>
    <m/>
    <x v="0"/>
    <s v="Not clipped"/>
    <n v="5"/>
    <n v="2"/>
    <n v="0"/>
  </r>
  <r>
    <n v="5"/>
    <s v="2x"/>
    <n v="10"/>
    <s v="GC2"/>
    <n v="3"/>
    <n v="5.5"/>
    <n v="13"/>
    <n v="17.5"/>
    <n v="13"/>
    <m/>
    <m/>
    <m/>
    <m/>
    <m/>
    <m/>
    <n v="-13"/>
    <n v="0"/>
    <n v="0"/>
    <n v="0"/>
    <n v="0"/>
    <n v="0"/>
    <n v="3"/>
    <n v="91.844999999999999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20"/>
    <n v="2"/>
    <n v="0"/>
    <n v="0"/>
    <n v="0"/>
    <n v="0"/>
    <m/>
    <m/>
    <m/>
    <n v="20"/>
    <n v="2"/>
    <n v="55"/>
    <n v="0"/>
    <n v="2"/>
    <n v="70"/>
    <s v="CEOTOM LOTSCO ADEFAS"/>
    <m/>
    <x v="0"/>
    <s v="Not clipped"/>
    <n v="5.5"/>
    <n v="2"/>
    <s v="B"/>
  </r>
  <r>
    <n v="5"/>
    <s v="2x"/>
    <n v="11"/>
    <s v="GC2"/>
    <n v="3"/>
    <n v="4.5"/>
    <n v="8"/>
    <n v="9"/>
    <n v="4"/>
    <m/>
    <m/>
    <m/>
    <m/>
    <m/>
    <m/>
    <n v="-4"/>
    <n v="0"/>
    <n v="0"/>
    <n v="0"/>
    <n v="0"/>
    <n v="0"/>
    <n v="2"/>
    <n v="12.56"/>
    <m/>
    <m/>
    <m/>
    <m/>
    <m/>
    <m/>
    <m/>
    <m/>
    <m/>
    <m/>
    <m/>
    <m/>
    <m/>
    <m/>
    <m/>
    <m/>
    <m/>
    <m/>
    <n v="1"/>
    <s v="Good"/>
    <n v="1"/>
    <s v="OK"/>
    <s v="Good"/>
    <n v="1"/>
    <s v="Dead"/>
    <n v="0"/>
    <s v="Dead"/>
    <s v="dead"/>
    <n v="0"/>
    <s v="Gone"/>
    <n v="0"/>
    <s v="Gone"/>
    <n v="0"/>
    <s v="Gone"/>
    <n v="0"/>
    <m/>
    <n v="0"/>
    <m/>
    <n v="0"/>
    <n v="5"/>
    <n v="2"/>
    <n v="0"/>
    <n v="0"/>
    <n v="0"/>
    <n v="0"/>
    <m/>
    <m/>
    <m/>
    <n v="15"/>
    <n v="1"/>
    <n v="47"/>
    <n v="0"/>
    <n v="2"/>
    <n v="80"/>
    <s v="CEOTOM LOTSCO ADEFAS"/>
    <m/>
    <x v="1"/>
    <s v="Tip clipped"/>
    <n v="4.5"/>
    <n v="0"/>
    <s v="B"/>
  </r>
  <r>
    <n v="5"/>
    <s v="2x"/>
    <n v="12"/>
    <s v="GC2"/>
    <n v="2"/>
    <n v="5"/>
    <n v="12.5"/>
    <n v="20.5"/>
    <n v="1"/>
    <m/>
    <m/>
    <m/>
    <m/>
    <m/>
    <m/>
    <n v="-1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Good"/>
    <s v="Great"/>
    <n v="1"/>
    <s v="Dead"/>
    <n v="0"/>
    <s v="Dead"/>
    <s v="Gone"/>
    <n v="0"/>
    <s v="Gone"/>
    <n v="0"/>
    <s v="Gone"/>
    <n v="0"/>
    <s v="Gone"/>
    <n v="0"/>
    <m/>
    <n v="0"/>
    <m/>
    <n v="0"/>
    <n v="5"/>
    <n v="5"/>
    <n v="0"/>
    <n v="0"/>
    <n v="0"/>
    <n v="0"/>
    <m/>
    <m/>
    <m/>
    <n v="30"/>
    <n v="0"/>
    <n v="65"/>
    <n v="0"/>
    <n v="5"/>
    <n v="70"/>
    <s v="SALMEL LOTSCO CEOTOM"/>
    <m/>
    <x v="1"/>
    <s v="Clipped at base"/>
    <n v="5"/>
    <n v="0"/>
    <n v="0"/>
  </r>
  <r>
    <n v="5"/>
    <s v="2x"/>
    <n v="13"/>
    <s v="GC2"/>
    <n v="2"/>
    <n v="4"/>
    <n v="10"/>
    <n v="14"/>
    <n v="3"/>
    <m/>
    <m/>
    <m/>
    <m/>
    <m/>
    <m/>
    <n v="-3"/>
    <n v="0"/>
    <n v="0"/>
    <n v="0"/>
    <n v="0"/>
    <n v="0"/>
    <n v="2.5"/>
    <n v="14.71875"/>
    <m/>
    <m/>
    <m/>
    <m/>
    <m/>
    <m/>
    <m/>
    <m/>
    <m/>
    <m/>
    <m/>
    <m/>
    <m/>
    <m/>
    <m/>
    <m/>
    <m/>
    <m/>
    <n v="1"/>
    <s v="Good"/>
    <n v="1"/>
    <s v="Good"/>
    <s v="Great"/>
    <n v="1"/>
    <s v="Dead"/>
    <n v="0"/>
    <s v="Dead"/>
    <s v="dead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"/>
    <n v="0"/>
    <n v="20"/>
    <n v="1"/>
    <n v="0"/>
    <n v="30"/>
    <s v="LOTSCO HIRING"/>
    <m/>
    <x v="1"/>
    <s v="Tip clipped"/>
    <n v="4"/>
    <n v="2"/>
    <s v="B"/>
  </r>
  <r>
    <n v="5"/>
    <s v="2x"/>
    <n v="14"/>
    <s v="GC2"/>
    <n v="3"/>
    <n v="5"/>
    <n v="12.5"/>
    <n v="14.5"/>
    <n v="8"/>
    <m/>
    <m/>
    <m/>
    <m/>
    <m/>
    <m/>
    <n v="-8"/>
    <n v="0"/>
    <n v="0"/>
    <n v="0"/>
    <n v="0"/>
    <n v="0"/>
    <n v="2"/>
    <n v="25.12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2"/>
    <n v="0"/>
    <n v="0"/>
    <n v="0"/>
    <n v="0"/>
    <n v="0"/>
    <m/>
    <m/>
    <m/>
    <n v="10"/>
    <n v="0"/>
    <n v="33"/>
    <n v="0"/>
    <n v="0"/>
    <n v="50"/>
    <s v="LOTSCO CEOTOM ERICON"/>
    <m/>
    <x v="1"/>
    <s v="Tip clipped"/>
    <n v="5"/>
    <n v="2"/>
    <s v="B"/>
  </r>
  <r>
    <n v="5"/>
    <s v="2x"/>
    <n v="15"/>
    <s v="GC2"/>
    <n v="3"/>
    <n v="4"/>
    <n v="6"/>
    <n v="9"/>
    <n v="1"/>
    <m/>
    <m/>
    <m/>
    <m/>
    <m/>
    <m/>
    <n v="-1"/>
    <n v="0"/>
    <n v="0"/>
    <n v="0"/>
    <n v="0"/>
    <n v="0"/>
    <n v="1.5"/>
    <n v="1.7662500000000001"/>
    <m/>
    <m/>
    <m/>
    <m/>
    <m/>
    <m/>
    <m/>
    <m/>
    <m/>
    <m/>
    <m/>
    <m/>
    <m/>
    <m/>
    <m/>
    <m/>
    <m/>
    <m/>
    <n v="1"/>
    <s v="OK"/>
    <n v="1"/>
    <s v="Good"/>
    <s v="Great"/>
    <n v="1"/>
    <s v="Dead"/>
    <n v="0"/>
    <s v="Dead"/>
    <s v="dead"/>
    <n v="0"/>
    <s v="Gone"/>
    <n v="0"/>
    <s v="Gone"/>
    <n v="0"/>
    <s v="Gone"/>
    <n v="0"/>
    <m/>
    <n v="0"/>
    <m/>
    <n v="0"/>
    <n v="1"/>
    <n v="2"/>
    <n v="0"/>
    <n v="0"/>
    <n v="0"/>
    <n v="0"/>
    <m/>
    <m/>
    <m/>
    <n v="8"/>
    <n v="0"/>
    <n v="25"/>
    <n v="0"/>
    <n v="2"/>
    <n v="70"/>
    <s v="CEOTOM LOTSCO ERICON"/>
    <m/>
    <x v="1"/>
    <s v="Clipped at base"/>
    <n v="4"/>
    <n v="0"/>
    <s v="B"/>
  </r>
  <r>
    <n v="5"/>
    <s v="2x"/>
    <n v="16"/>
    <s v="GC2"/>
    <n v="3"/>
    <n v="7.5"/>
    <n v="12"/>
    <n v="17"/>
    <n v="8"/>
    <n v="12"/>
    <n v="17"/>
    <n v="16.5"/>
    <n v="34"/>
    <n v="36"/>
    <n v="57"/>
    <n v="4"/>
    <n v="5"/>
    <n v="-0.5"/>
    <n v="17.5"/>
    <n v="2"/>
    <n v="21"/>
    <n v="3"/>
    <n v="56.52"/>
    <n v="6"/>
    <n v="339.12"/>
    <n v="8"/>
    <n v="12"/>
    <n v="10"/>
    <n v="5338"/>
    <n v="12.5"/>
    <n v="11.5"/>
    <n v="12"/>
    <n v="7460.64"/>
    <n v="21"/>
    <n v="21"/>
    <n v="21"/>
    <n v="47081.16"/>
    <n v="21"/>
    <n v="16"/>
    <n v="30"/>
    <n v="23"/>
    <n v="1"/>
    <s v="OK"/>
    <n v="1"/>
    <s v="Good"/>
    <s v="Great"/>
    <n v="1"/>
    <s v="Poor"/>
    <n v="1"/>
    <s v="Poor"/>
    <s v="poor"/>
    <n v="1"/>
    <s v="good"/>
    <n v="1"/>
    <s v="Ok"/>
    <n v="1"/>
    <s v="Good"/>
    <n v="1"/>
    <s v="Poor"/>
    <n v="1"/>
    <s v="Great"/>
    <n v="1"/>
    <n v="0"/>
    <n v="0"/>
    <n v="0"/>
    <n v="0"/>
    <n v="5"/>
    <n v="10"/>
    <n v="8"/>
    <n v="0"/>
    <m/>
    <n v="0"/>
    <n v="0"/>
    <n v="1"/>
    <n v="0"/>
    <n v="0"/>
    <n v="30"/>
    <s v="LOTSCO"/>
    <m/>
    <x v="1"/>
    <s v="Tip clipped"/>
    <n v="7.5"/>
    <n v="4"/>
    <s v="B"/>
  </r>
  <r>
    <n v="5"/>
    <s v="2x"/>
    <n v="17"/>
    <s v="GC2"/>
    <n v="2"/>
    <n v="5"/>
    <n v="14"/>
    <n v="17"/>
    <n v="14"/>
    <m/>
    <m/>
    <m/>
    <m/>
    <m/>
    <m/>
    <n v="-14"/>
    <n v="0"/>
    <n v="0"/>
    <n v="0"/>
    <n v="0"/>
    <n v="0"/>
    <n v="16"/>
    <n v="2813.44"/>
    <m/>
    <m/>
    <m/>
    <m/>
    <m/>
    <m/>
    <m/>
    <m/>
    <m/>
    <m/>
    <m/>
    <m/>
    <m/>
    <m/>
    <m/>
    <m/>
    <m/>
    <m/>
    <n v="1"/>
    <s v="Good"/>
    <n v="1"/>
    <s v="Poor"/>
    <s v="OK"/>
    <n v="1"/>
    <s v="Dead"/>
    <n v="0"/>
    <s v="Dead"/>
    <s v="dead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3"/>
    <n v="0.1"/>
    <n v="18"/>
    <n v="1"/>
    <n v="0"/>
    <n v="30"/>
    <s v="HELSCO HIRING LOTSCO"/>
    <m/>
    <x v="1"/>
    <s v="Tip clipped"/>
    <n v="5"/>
    <n v="3"/>
    <s v="B"/>
  </r>
  <r>
    <n v="5"/>
    <s v="2x"/>
    <n v="18"/>
    <s v="GC2"/>
    <n v="3"/>
    <n v="7.5"/>
    <n v="10"/>
    <n v="25"/>
    <n v="13"/>
    <n v="13"/>
    <m/>
    <m/>
    <m/>
    <m/>
    <m/>
    <n v="0"/>
    <n v="-13"/>
    <n v="0"/>
    <n v="0"/>
    <n v="0"/>
    <n v="0"/>
    <n v="2"/>
    <n v="40.82"/>
    <n v="2"/>
    <n v="40.82"/>
    <m/>
    <m/>
    <m/>
    <m/>
    <m/>
    <m/>
    <m/>
    <m/>
    <m/>
    <m/>
    <m/>
    <m/>
    <m/>
    <m/>
    <m/>
    <m/>
    <n v="1"/>
    <s v="Good"/>
    <n v="1"/>
    <s v="Good"/>
    <s v="Great"/>
    <n v="1"/>
    <s v="Poor"/>
    <n v="1"/>
    <s v="Poor"/>
    <s v="dead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7"/>
    <n v="1"/>
    <n v="30"/>
    <n v="1"/>
    <n v="0"/>
    <n v="50"/>
    <s v="LOTSCO HIRING"/>
    <m/>
    <x v="1"/>
    <s v="Tip clipped"/>
    <n v="7.5"/>
    <n v="5"/>
    <s v="B"/>
  </r>
  <r>
    <n v="5"/>
    <s v="2x"/>
    <n v="19"/>
    <s v="GC2"/>
    <n v="1"/>
    <n v="6"/>
    <n v="21"/>
    <n v="49"/>
    <n v="61"/>
    <n v="68"/>
    <n v="93"/>
    <n v="109.5"/>
    <n v="132"/>
    <n v="130"/>
    <n v="163"/>
    <n v="7"/>
    <n v="25"/>
    <n v="16.5"/>
    <n v="22.5"/>
    <n v="-2"/>
    <n v="33"/>
    <n v="28"/>
    <n v="37541.840000000004"/>
    <n v="16"/>
    <n v="13665.28"/>
    <n v="42"/>
    <n v="37"/>
    <n v="39.5"/>
    <n v="455624.20500000002"/>
    <n v="51.5"/>
    <n v="46"/>
    <n v="48.75"/>
    <n v="817133.484375"/>
    <n v="83"/>
    <n v="61"/>
    <n v="72"/>
    <n v="2148664.3199999998"/>
    <n v="66"/>
    <n v="55"/>
    <n v="100"/>
    <n v="75"/>
    <n v="1"/>
    <s v="Great"/>
    <n v="1"/>
    <s v="Good"/>
    <s v="Great"/>
    <n v="1"/>
    <s v="Great"/>
    <n v="1"/>
    <s v="Good"/>
    <s v="great"/>
    <n v="1"/>
    <s v="good"/>
    <n v="1"/>
    <s v="Great"/>
    <n v="1"/>
    <s v="Good"/>
    <n v="1"/>
    <s v="Good"/>
    <n v="1"/>
    <s v="Great"/>
    <n v="1"/>
    <n v="30"/>
    <n v="50"/>
    <n v="30"/>
    <n v="2"/>
    <n v="16"/>
    <n v="15"/>
    <n v="4"/>
    <n v="18"/>
    <m/>
    <n v="30"/>
    <n v="1"/>
    <n v="30"/>
    <n v="8"/>
    <n v="50"/>
    <n v="50"/>
    <s v="LOTSCO BROMAD"/>
    <m/>
    <x v="0"/>
    <s v="Not clipped"/>
    <n v="6"/>
    <n v="3"/>
    <s v="B"/>
  </r>
  <r>
    <n v="5"/>
    <s v="2x"/>
    <n v="20"/>
    <s v="GC2"/>
    <n v="1"/>
    <n v="6"/>
    <n v="18"/>
    <n v="33"/>
    <n v="27"/>
    <n v="33"/>
    <n v="51"/>
    <n v="73"/>
    <n v="80"/>
    <n v="80"/>
    <n v="88"/>
    <n v="6"/>
    <n v="18"/>
    <n v="22"/>
    <n v="7"/>
    <n v="0"/>
    <n v="8"/>
    <n v="7.5"/>
    <n v="1192.21875"/>
    <n v="5"/>
    <n v="647.625"/>
    <n v="19"/>
    <n v="12"/>
    <n v="15.5"/>
    <n v="38473.635000000002"/>
    <n v="30"/>
    <n v="24"/>
    <n v="27"/>
    <n v="167101.38"/>
    <n v="41"/>
    <n v="30"/>
    <n v="35.5"/>
    <n v="316574.8"/>
    <n v="34"/>
    <n v="23"/>
    <n v="35"/>
    <n v="37"/>
    <n v="1"/>
    <s v="Great"/>
    <n v="1"/>
    <s v="Great"/>
    <s v="Great"/>
    <n v="1"/>
    <s v="OK"/>
    <n v="1"/>
    <s v="OK"/>
    <s v="good"/>
    <n v="1"/>
    <s v="great"/>
    <n v="1"/>
    <s v="Great"/>
    <n v="1"/>
    <s v="Good"/>
    <n v="1"/>
    <s v="Okay"/>
    <n v="1"/>
    <s v="Good"/>
    <n v="1"/>
    <n v="20"/>
    <n v="25"/>
    <n v="45"/>
    <n v="50"/>
    <n v="55"/>
    <n v="40"/>
    <n v="20"/>
    <n v="60"/>
    <m/>
    <n v="16"/>
    <n v="1"/>
    <n v="20"/>
    <n v="2"/>
    <n v="25"/>
    <n v="70"/>
    <s v="CEOTOM ERICON LOTSCO BROMAD"/>
    <m/>
    <x v="1"/>
    <s v="Tip clipped"/>
    <n v="6"/>
    <n v="2"/>
    <s v="B"/>
  </r>
  <r>
    <n v="5"/>
    <s v="2x"/>
    <n v="21"/>
    <s v="GC2"/>
    <n v="2"/>
    <n v="5"/>
    <n v="13"/>
    <n v="24"/>
    <n v="20"/>
    <n v="33"/>
    <n v="52"/>
    <n v="62"/>
    <n v="87"/>
    <n v="80"/>
    <n v="14"/>
    <n v="13"/>
    <n v="19"/>
    <n v="10"/>
    <n v="25"/>
    <n v="-7"/>
    <n v="-66"/>
    <n v="11"/>
    <n v="1899.7"/>
    <n v="10"/>
    <n v="2590.5"/>
    <n v="19"/>
    <n v="15"/>
    <n v="17"/>
    <n v="47187.92"/>
    <n v="24"/>
    <n v="19"/>
    <n v="21.5"/>
    <n v="89990.830000000016"/>
    <n v="22"/>
    <n v="22"/>
    <n v="22"/>
    <n v="132219.12"/>
    <n v="19"/>
    <n v="15"/>
    <n v="36"/>
    <n v="36"/>
    <n v="1"/>
    <s v="Good"/>
    <n v="1"/>
    <s v="Good"/>
    <s v="Great"/>
    <n v="1"/>
    <s v="Good"/>
    <n v="1"/>
    <s v="OK"/>
    <s v="good"/>
    <n v="1"/>
    <s v="great"/>
    <n v="1"/>
    <s v="Great"/>
    <n v="1"/>
    <s v="Good"/>
    <n v="1"/>
    <s v="Okay"/>
    <n v="1"/>
    <s v="Good"/>
    <n v="1"/>
    <n v="50"/>
    <n v="50"/>
    <n v="50"/>
    <n v="45"/>
    <n v="85"/>
    <n v="75"/>
    <n v="35"/>
    <n v="95"/>
    <m/>
    <n v="30"/>
    <n v="15"/>
    <n v="45"/>
    <n v="50"/>
    <n v="50"/>
    <n v="95"/>
    <s v="CEOTOM LOTSCO BROMAD CENMEL"/>
    <m/>
    <x v="1"/>
    <s v="Tip clipped"/>
    <n v="5"/>
    <n v="0"/>
    <s v="B"/>
  </r>
  <r>
    <n v="5"/>
    <s v="2x"/>
    <n v="22"/>
    <s v="RB"/>
    <n v="1"/>
    <n v="6"/>
    <n v="13"/>
    <n v="33.5"/>
    <n v="29"/>
    <n v="39"/>
    <n v="60"/>
    <n v="90"/>
    <n v="91"/>
    <n v="97"/>
    <n v="112"/>
    <n v="10"/>
    <n v="21"/>
    <n v="30"/>
    <n v="1"/>
    <n v="6"/>
    <n v="15"/>
    <n v="11.5"/>
    <n v="3010.6712500000003"/>
    <n v="11"/>
    <n v="3704.415"/>
    <n v="17"/>
    <n v="15"/>
    <n v="16"/>
    <n v="48230.400000000001"/>
    <n v="28"/>
    <n v="22"/>
    <n v="25"/>
    <n v="176625"/>
    <n v="42"/>
    <n v="31"/>
    <n v="36.5"/>
    <n v="380677.11500000005"/>
    <n v="50"/>
    <n v="29"/>
    <n v="60"/>
    <n v="49"/>
    <n v="1"/>
    <s v="Good"/>
    <n v="1"/>
    <s v="Great"/>
    <s v="Great"/>
    <n v="1"/>
    <s v="OK"/>
    <n v="1"/>
    <s v="Good"/>
    <s v="good"/>
    <n v="1"/>
    <s v="good"/>
    <n v="1"/>
    <s v="Good"/>
    <n v="1"/>
    <s v="Good"/>
    <n v="1"/>
    <s v="Okay"/>
    <n v="1"/>
    <s v="Great"/>
    <n v="1"/>
    <n v="0"/>
    <n v="25"/>
    <n v="30"/>
    <n v="12"/>
    <n v="30"/>
    <n v="35"/>
    <n v="2"/>
    <n v="10"/>
    <m/>
    <n v="15"/>
    <n v="4"/>
    <n v="30"/>
    <n v="20"/>
    <n v="25"/>
    <n v="70"/>
    <s v="LOTSCO BROMAD CENMEL"/>
    <m/>
    <x v="1"/>
    <s v="Tip clipped"/>
    <n v="6"/>
    <n v="4"/>
    <s v="B"/>
  </r>
  <r>
    <n v="5"/>
    <s v="2x"/>
    <n v="23"/>
    <s v="RB"/>
    <n v="2"/>
    <n v="5"/>
    <n v="7"/>
    <n v="34"/>
    <n v="27"/>
    <n v="34"/>
    <n v="57"/>
    <n v="83.5"/>
    <n v="126"/>
    <n v="125"/>
    <n v="166"/>
    <n v="7"/>
    <n v="23"/>
    <n v="26.5"/>
    <n v="42.5"/>
    <n v="-1"/>
    <n v="41"/>
    <n v="7"/>
    <n v="1038.5550000000001"/>
    <n v="11"/>
    <n v="3229.49"/>
    <n v="23"/>
    <n v="20"/>
    <n v="21.5"/>
    <n v="82733.505000000005"/>
    <n v="36"/>
    <n v="29"/>
    <n v="32.5"/>
    <n v="276938.1875"/>
    <n v="52"/>
    <n v="55"/>
    <n v="53.5"/>
    <n v="1132420.5900000001"/>
    <n v="60"/>
    <n v="48"/>
    <n v="63"/>
    <n v="63"/>
    <n v="1"/>
    <s v="OK"/>
    <n v="1"/>
    <s v="Good"/>
    <s v="Great"/>
    <n v="1"/>
    <s v="OK"/>
    <n v="1"/>
    <s v="Poor"/>
    <s v="ok"/>
    <n v="1"/>
    <s v="great"/>
    <n v="1"/>
    <s v="Great"/>
    <n v="1"/>
    <s v="Good"/>
    <n v="1"/>
    <s v="Good"/>
    <n v="1"/>
    <s v="Great"/>
    <n v="1"/>
    <n v="1"/>
    <n v="6"/>
    <n v="0"/>
    <n v="0"/>
    <n v="5"/>
    <n v="0"/>
    <n v="0"/>
    <n v="2"/>
    <m/>
    <n v="40"/>
    <n v="5"/>
    <n v="50"/>
    <n v="20"/>
    <n v="6"/>
    <n v="80"/>
    <s v="LOTSCO BROMAD ANAARV CENMEL"/>
    <m/>
    <x v="1"/>
    <s v="Tip clipped"/>
    <n v="5"/>
    <n v="5"/>
    <s v="B"/>
  </r>
  <r>
    <n v="5"/>
    <s v="2x"/>
    <n v="24"/>
    <s v="RB"/>
    <n v="1"/>
    <n v="7"/>
    <n v="16"/>
    <n v="44"/>
    <n v="28"/>
    <n v="24"/>
    <n v="57"/>
    <n v="85"/>
    <n v="119"/>
    <n v="115"/>
    <n v="131"/>
    <n v="-4"/>
    <n v="33"/>
    <n v="28"/>
    <n v="34"/>
    <n v="-4"/>
    <n v="16"/>
    <n v="10"/>
    <n v="2198"/>
    <n v="9"/>
    <n v="1526.04"/>
    <n v="20"/>
    <n v="24"/>
    <n v="22"/>
    <n v="86626.319999999992"/>
    <n v="42"/>
    <n v="34"/>
    <n v="38"/>
    <n v="385403.6"/>
    <n v="66"/>
    <n v="51"/>
    <n v="58.5"/>
    <n v="1278757.9350000001"/>
    <n v="61"/>
    <n v="50"/>
    <n v="81"/>
    <n v="74"/>
    <n v="1"/>
    <s v="Great"/>
    <n v="1"/>
    <s v="Good"/>
    <s v="Great"/>
    <n v="1"/>
    <s v="OK"/>
    <n v="1"/>
    <s v="Good"/>
    <s v="good"/>
    <n v="1"/>
    <s v="good"/>
    <n v="1"/>
    <s v="Great"/>
    <n v="1"/>
    <s v="Good"/>
    <n v="1"/>
    <s v="Good"/>
    <n v="1"/>
    <s v="Great"/>
    <n v="1"/>
    <n v="0"/>
    <n v="0"/>
    <n v="0"/>
    <n v="0"/>
    <n v="5"/>
    <n v="5"/>
    <n v="0"/>
    <n v="5"/>
    <m/>
    <n v="0"/>
    <n v="3"/>
    <n v="7"/>
    <n v="20"/>
    <n v="0"/>
    <n v="65"/>
    <s v="LOTSCO BROMAD CENMEL"/>
    <m/>
    <x v="1"/>
    <s v="Tip clipped"/>
    <n v="7"/>
    <n v="3"/>
    <s v="B"/>
  </r>
  <r>
    <n v="5"/>
    <s v="2x"/>
    <n v="25"/>
    <s v="RB"/>
    <n v="1"/>
    <n v="7"/>
    <n v="22"/>
    <n v="54"/>
    <n v="40"/>
    <n v="56"/>
    <n v="72"/>
    <n v="82"/>
    <n v="114"/>
    <n v="112"/>
    <n v="160"/>
    <n v="16"/>
    <n v="16"/>
    <n v="10"/>
    <n v="32"/>
    <n v="-2"/>
    <n v="48"/>
    <n v="24"/>
    <n v="18086.400000000001"/>
    <n v="16"/>
    <n v="11253.76"/>
    <n v="48"/>
    <n v="32"/>
    <n v="40"/>
    <n v="361728"/>
    <n v="51"/>
    <n v="40"/>
    <n v="45.5"/>
    <n v="533047.97"/>
    <n v="62"/>
    <n v="57"/>
    <n v="59.5"/>
    <n v="1267267.8900000001"/>
    <n v="78"/>
    <n v="54"/>
    <n v="90"/>
    <n v="90"/>
    <n v="1"/>
    <s v="Great"/>
    <n v="1"/>
    <s v="Great"/>
    <s v="Great"/>
    <n v="1"/>
    <s v="Good"/>
    <n v="1"/>
    <s v="Good"/>
    <s v="good"/>
    <n v="1"/>
    <s v="good"/>
    <n v="1"/>
    <s v="Great"/>
    <n v="1"/>
    <s v="Good"/>
    <n v="1"/>
    <s v="Good"/>
    <n v="1"/>
    <s v="Great"/>
    <n v="1"/>
    <n v="1"/>
    <n v="0"/>
    <n v="2"/>
    <n v="0"/>
    <n v="8"/>
    <n v="0"/>
    <n v="0"/>
    <n v="8"/>
    <m/>
    <n v="30"/>
    <n v="8"/>
    <n v="18"/>
    <n v="60"/>
    <n v="0"/>
    <n v="40"/>
    <s v="LOTSCO BROMAD HIRINK FILAGO"/>
    <m/>
    <x v="1"/>
    <s v="Tip clipped"/>
    <n v="7"/>
    <n v="4"/>
    <s v="B"/>
  </r>
  <r>
    <n v="5"/>
    <s v="2x"/>
    <n v="26"/>
    <s v="RB"/>
    <n v="2"/>
    <n v="7"/>
    <n v="11"/>
    <n v="21"/>
    <n v="10.5"/>
    <m/>
    <m/>
    <m/>
    <m/>
    <m/>
    <m/>
    <n v="-10.5"/>
    <n v="0"/>
    <n v="0"/>
    <n v="0"/>
    <n v="0"/>
    <n v="0"/>
    <n v="2"/>
    <n v="32.97"/>
    <m/>
    <m/>
    <m/>
    <m/>
    <m/>
    <m/>
    <m/>
    <m/>
    <m/>
    <m/>
    <m/>
    <m/>
    <m/>
    <m/>
    <m/>
    <m/>
    <m/>
    <m/>
    <n v="1"/>
    <s v="OK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"/>
    <n v="1"/>
    <n v="12"/>
    <n v="25"/>
    <n v="0"/>
    <n v="60"/>
    <s v="LOTSCO BROMAD HIRINC"/>
    <m/>
    <x v="1"/>
    <s v="Tip clipped"/>
    <n v="7"/>
    <n v="6"/>
    <s v="B"/>
  </r>
  <r>
    <n v="5"/>
    <s v="2x"/>
    <n v="27"/>
    <s v="RB"/>
    <n v="2"/>
    <n v="6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5"/>
    <n v="0"/>
    <n v="0"/>
    <n v="0"/>
    <n v="0"/>
    <m/>
    <m/>
    <m/>
    <n v="3"/>
    <n v="6"/>
    <n v="22"/>
    <n v="17"/>
    <n v="5"/>
    <n v="45"/>
    <s v="LOTSCO BROMAD"/>
    <m/>
    <x v="0"/>
    <s v="Not clipped"/>
    <n v="6"/>
    <n v="0"/>
    <n v="0"/>
  </r>
  <r>
    <n v="5"/>
    <s v="2x"/>
    <n v="28"/>
    <s v="GC"/>
    <n v="1"/>
    <n v="5"/>
    <n v="12"/>
    <n v="16.5"/>
    <n v="7.5"/>
    <m/>
    <m/>
    <m/>
    <m/>
    <m/>
    <m/>
    <n v="-7.5"/>
    <n v="0"/>
    <n v="0"/>
    <n v="0"/>
    <n v="0"/>
    <n v="0"/>
    <n v="2"/>
    <n v="23.55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10"/>
    <n v="1"/>
    <n v="0"/>
    <n v="0"/>
    <n v="0"/>
    <n v="0"/>
    <m/>
    <m/>
    <m/>
    <n v="2"/>
    <n v="4"/>
    <n v="15"/>
    <n v="40"/>
    <n v="1"/>
    <n v="40"/>
    <s v="LOTSCO CERTOM SALMEL BROMAD"/>
    <m/>
    <x v="1"/>
    <s v="Tip clipped"/>
    <n v="5"/>
    <n v="1"/>
    <n v="0"/>
  </r>
  <r>
    <n v="5"/>
    <s v="2x"/>
    <n v="29"/>
    <s v="RB"/>
    <n v="3"/>
    <n v="4"/>
    <n v="7"/>
    <n v="10"/>
    <n v="4"/>
    <m/>
    <m/>
    <m/>
    <m/>
    <m/>
    <m/>
    <n v="-4"/>
    <n v="0"/>
    <n v="0"/>
    <n v="0"/>
    <n v="0"/>
    <n v="0"/>
    <n v="2"/>
    <n v="12.56"/>
    <m/>
    <m/>
    <m/>
    <m/>
    <m/>
    <m/>
    <m/>
    <m/>
    <m/>
    <m/>
    <m/>
    <m/>
    <m/>
    <m/>
    <m/>
    <m/>
    <m/>
    <m/>
    <n v="1"/>
    <s v="OK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4"/>
    <n v="0"/>
    <n v="30"/>
    <n v="0"/>
    <m/>
    <n v="50"/>
    <s v="LOTSCO"/>
    <m/>
    <x v="1"/>
    <s v="Tip clipped"/>
    <n v="4"/>
    <n v="0"/>
    <n v="0"/>
  </r>
  <r>
    <n v="5"/>
    <s v="2x"/>
    <n v="30"/>
    <s v="RB"/>
    <n v="2"/>
    <n v="4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3"/>
    <n v="0.1"/>
    <n v="40"/>
    <n v="2"/>
    <m/>
    <n v="40"/>
    <s v="CEOTOM ADEFAS HELSCO BROMAD"/>
    <m/>
    <x v="0"/>
    <s v="Not clipped"/>
    <n v="4"/>
    <n v="0"/>
    <n v="0"/>
  </r>
  <r>
    <n v="5"/>
    <s v="2x"/>
    <n v="31"/>
    <s v="RB"/>
    <n v="3"/>
    <n v="6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8"/>
    <n v="1"/>
    <n v="43"/>
    <n v="20"/>
    <m/>
    <n v="60"/>
    <s v="CEOTOM LOTSCO HELSCO"/>
    <m/>
    <x v="0"/>
    <s v="Not clipped"/>
    <n v="6"/>
    <n v="3"/>
    <n v="0"/>
  </r>
  <r>
    <n v="5"/>
    <s v="2x"/>
    <n v="32"/>
    <s v="RB"/>
    <n v="3"/>
    <n v="8"/>
    <n v="7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Poor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3"/>
    <n v="1"/>
    <n v="30"/>
    <n v="10"/>
    <m/>
    <n v="40"/>
    <s v="CEOTOM LOTSCO BROMAD"/>
    <m/>
    <x v="0"/>
    <s v="Not clipped"/>
    <n v="8"/>
    <n v="6"/>
    <n v="0"/>
  </r>
  <r>
    <n v="5"/>
    <s v="2x"/>
    <n v="33"/>
    <s v="RB"/>
    <n v="4"/>
    <n v="7"/>
    <n v="8.5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Poor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3"/>
    <n v="1"/>
    <n v="20"/>
    <n v="0"/>
    <m/>
    <n v="30"/>
    <s v="LOTSCO ADEFAS SALMEL"/>
    <s v="Very brown throughout"/>
    <x v="0"/>
    <s v="Not clipped"/>
    <n v="7"/>
    <n v="8"/>
    <s v="B"/>
  </r>
  <r>
    <n v="5"/>
    <s v="2x"/>
    <n v="34"/>
    <s v="RB"/>
    <n v="3"/>
    <n v="5"/>
    <n v="7.5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4"/>
    <n v="1"/>
    <n v="15"/>
    <n v="2"/>
    <m/>
    <n v="35"/>
    <s v="LOTSCO HIRING BROMAD"/>
    <m/>
    <x v="0"/>
    <s v="Not clipped"/>
    <n v="5"/>
    <n v="4"/>
    <s v="B"/>
  </r>
  <r>
    <n v="5"/>
    <s v="2x"/>
    <n v="35"/>
    <s v="RB"/>
    <n v="2"/>
    <n v="8"/>
    <n v="11.5"/>
    <n v="12"/>
    <n v="6"/>
    <m/>
    <m/>
    <m/>
    <m/>
    <m/>
    <m/>
    <n v="-6"/>
    <n v="0"/>
    <n v="0"/>
    <n v="0"/>
    <n v="0"/>
    <n v="0"/>
    <n v="0.5"/>
    <n v="1.1775"/>
    <m/>
    <m/>
    <m/>
    <m/>
    <m/>
    <m/>
    <m/>
    <m/>
    <m/>
    <m/>
    <m/>
    <m/>
    <m/>
    <m/>
    <m/>
    <m/>
    <m/>
    <m/>
    <n v="1"/>
    <s v="OK"/>
    <n v="1"/>
    <s v="Good"/>
    <s v="Good"/>
    <n v="1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"/>
    <n v="0.1"/>
    <n v="5"/>
    <n v="5"/>
    <n v="0"/>
    <n v="30"/>
    <s v="ADEFAS LOTSCO BROMAD"/>
    <m/>
    <x v="1"/>
    <s v="Tip clipped"/>
    <n v="8"/>
    <n v="9"/>
    <n v="0"/>
  </r>
  <r>
    <n v="5"/>
    <s v="2x"/>
    <n v="36"/>
    <s v="GC"/>
    <n v="3"/>
    <n v="6"/>
    <n v="9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7"/>
    <n v="0.1"/>
    <n v="23"/>
    <n v="0.1"/>
    <m/>
    <n v="40"/>
    <s v="CEOTOM LOTSCO HELSCO ADEFAS"/>
    <m/>
    <x v="1"/>
    <s v="Tip clipped"/>
    <n v="6"/>
    <n v="0"/>
    <s v="C"/>
  </r>
  <r>
    <n v="5"/>
    <s v="2x"/>
    <n v="37"/>
    <s v="GC"/>
    <n v="3"/>
    <n v="7.5"/>
    <n v="8"/>
    <n v="11"/>
    <n v="4"/>
    <m/>
    <m/>
    <m/>
    <m/>
    <m/>
    <m/>
    <n v="-4"/>
    <n v="0"/>
    <n v="0"/>
    <n v="0"/>
    <n v="0"/>
    <n v="0"/>
    <n v="2.5"/>
    <n v="19.625"/>
    <m/>
    <m/>
    <m/>
    <m/>
    <m/>
    <m/>
    <m/>
    <m/>
    <m/>
    <m/>
    <m/>
    <m/>
    <m/>
    <m/>
    <m/>
    <m/>
    <m/>
    <m/>
    <n v="1"/>
    <s v="OK"/>
    <n v="1"/>
    <s v="OK"/>
    <s v="OK"/>
    <n v="1"/>
    <s v="Dead"/>
    <n v="0"/>
    <s v="Dead"/>
    <s v="dead"/>
    <n v="0"/>
    <s v="Gone"/>
    <n v="0"/>
    <s v="Gone"/>
    <n v="0"/>
    <s v="Gone"/>
    <n v="0"/>
    <m/>
    <n v="0"/>
    <m/>
    <n v="0"/>
    <n v="10"/>
    <n v="10"/>
    <n v="0"/>
    <n v="0"/>
    <n v="0"/>
    <n v="0"/>
    <m/>
    <m/>
    <m/>
    <n v="2"/>
    <n v="0.1"/>
    <n v="25"/>
    <n v="0"/>
    <n v="10"/>
    <n v="40"/>
    <s v="CEOTOM LOTSCO HELSCO"/>
    <m/>
    <x v="1"/>
    <s v="Tip clipped"/>
    <n v="7.5"/>
    <n v="8"/>
    <s v="B"/>
  </r>
  <r>
    <n v="5"/>
    <s v="2x"/>
    <n v="38"/>
    <s v="RB"/>
    <n v="2"/>
    <n v="8.5"/>
    <n v="18"/>
    <n v="21"/>
    <n v="14.5"/>
    <n v="14"/>
    <n v="15"/>
    <m/>
    <m/>
    <m/>
    <m/>
    <n v="-0.5"/>
    <n v="1"/>
    <n v="-15"/>
    <n v="0"/>
    <n v="0"/>
    <n v="0"/>
    <n v="5"/>
    <n v="284.5625"/>
    <n v="2"/>
    <n v="43.96"/>
    <m/>
    <m/>
    <m/>
    <m/>
    <m/>
    <m/>
    <m/>
    <m/>
    <m/>
    <m/>
    <m/>
    <m/>
    <m/>
    <m/>
    <m/>
    <m/>
    <n v="1"/>
    <s v="Good"/>
    <n v="1"/>
    <s v="Good"/>
    <s v="Great"/>
    <n v="1"/>
    <s v="Poor"/>
    <n v="1"/>
    <s v="Poor"/>
    <s v="dead"/>
    <n v="0"/>
    <s v="poor"/>
    <n v="1"/>
    <s v="Gone"/>
    <n v="0"/>
    <s v="Removed?"/>
    <n v="0"/>
    <m/>
    <n v="0"/>
    <m/>
    <n v="0"/>
    <n v="15"/>
    <n v="20"/>
    <n v="22"/>
    <n v="0"/>
    <n v="0"/>
    <n v="0"/>
    <m/>
    <m/>
    <m/>
    <n v="18"/>
    <n v="0"/>
    <n v="45"/>
    <n v="0"/>
    <n v="20"/>
    <n v="60"/>
    <s v="LOTSCO HELSCO CEOTOM"/>
    <m/>
    <x v="0"/>
    <s v="Not clipped"/>
    <n v="8.5"/>
    <n v="6"/>
    <n v="0"/>
  </r>
  <r>
    <n v="5"/>
    <s v="2x"/>
    <n v="39"/>
    <s v="RB"/>
    <n v="2"/>
    <n v="5"/>
    <n v="13"/>
    <n v="23"/>
    <n v="13.5"/>
    <m/>
    <m/>
    <m/>
    <m/>
    <m/>
    <m/>
    <n v="-13.5"/>
    <n v="0"/>
    <n v="0"/>
    <n v="0"/>
    <n v="0"/>
    <n v="0"/>
    <n v="2"/>
    <n v="42.39"/>
    <m/>
    <m/>
    <m/>
    <m/>
    <m/>
    <m/>
    <m/>
    <m/>
    <m/>
    <m/>
    <m/>
    <m/>
    <m/>
    <m/>
    <m/>
    <m/>
    <m/>
    <m/>
    <n v="1"/>
    <s v="Great"/>
    <n v="1"/>
    <s v="Good"/>
    <s v="Great"/>
    <n v="1"/>
    <s v="Dead"/>
    <n v="0"/>
    <s v="Dead"/>
    <s v="dead"/>
    <n v="0"/>
    <s v="Gone"/>
    <n v="0"/>
    <s v="Gone"/>
    <n v="0"/>
    <s v="Gone"/>
    <n v="0"/>
    <m/>
    <n v="0"/>
    <m/>
    <n v="0"/>
    <n v="10"/>
    <n v="0"/>
    <n v="0"/>
    <n v="0"/>
    <n v="0"/>
    <n v="0"/>
    <m/>
    <m/>
    <m/>
    <n v="15"/>
    <n v="0"/>
    <n v="55"/>
    <n v="0"/>
    <n v="0"/>
    <n v="95"/>
    <s v="CEOTOM LOTSCO"/>
    <m/>
    <x v="0"/>
    <s v="Not clipped"/>
    <n v="5"/>
    <n v="2"/>
    <s v="B"/>
  </r>
  <r>
    <n v="5"/>
    <s v="2x"/>
    <n v="40"/>
    <s v="RB"/>
    <n v="1"/>
    <n v="7"/>
    <n v="16"/>
    <n v="30.5"/>
    <n v="5"/>
    <n v="11"/>
    <n v="23"/>
    <n v="33"/>
    <n v="43"/>
    <n v="35"/>
    <n v="53"/>
    <n v="6"/>
    <n v="12"/>
    <n v="10"/>
    <n v="10"/>
    <n v="-8"/>
    <n v="18"/>
    <n v="3"/>
    <n v="35.325000000000003"/>
    <n v="3"/>
    <n v="77.715000000000003"/>
    <n v="6"/>
    <n v="6"/>
    <n v="6"/>
    <n v="2599.92"/>
    <n v="10"/>
    <n v="9"/>
    <n v="9.5"/>
    <n v="9351.7049999999999"/>
    <n v="24"/>
    <n v="19"/>
    <n v="21.5"/>
    <n v="62412.99500000001"/>
    <n v="19"/>
    <n v="11"/>
    <n v="28"/>
    <n v="23"/>
    <n v="1"/>
    <s v="Great"/>
    <n v="1"/>
    <s v="Good"/>
    <s v="Great"/>
    <n v="1"/>
    <s v="OK"/>
    <n v="1"/>
    <s v="Good"/>
    <s v="poor"/>
    <n v="1"/>
    <s v="good"/>
    <n v="1"/>
    <s v="Ok"/>
    <n v="1"/>
    <s v="OK"/>
    <n v="1"/>
    <s v="Poor"/>
    <n v="1"/>
    <s v="Good"/>
    <n v="1"/>
    <n v="2"/>
    <n v="2"/>
    <n v="7"/>
    <n v="4"/>
    <n v="45"/>
    <n v="75"/>
    <n v="7"/>
    <n v="95"/>
    <m/>
    <n v="7"/>
    <n v="0"/>
    <n v="30"/>
    <n v="0"/>
    <n v="2"/>
    <n v="110"/>
    <s v="CEOTOM LOTSCO LEPCOR"/>
    <m/>
    <x v="1"/>
    <s v="Tip clipped"/>
    <n v="7"/>
    <n v="6"/>
    <s v="C"/>
  </r>
  <r>
    <n v="5"/>
    <s v="2x"/>
    <n v="41"/>
    <s v="RB"/>
    <n v="3"/>
    <n v="7"/>
    <n v="9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3"/>
    <n v="1"/>
    <n v="17"/>
    <n v="0"/>
    <m/>
    <n v="50"/>
    <s v="HELSCO CEOTOM LOTSCO"/>
    <m/>
    <x v="0"/>
    <s v="Not clipped"/>
    <n v="7"/>
    <n v="4"/>
    <n v="0"/>
  </r>
  <r>
    <n v="5"/>
    <s v="2x"/>
    <n v="42"/>
    <s v="CO"/>
    <n v="2"/>
    <n v="9"/>
    <n v="16"/>
    <n v="25.5"/>
    <n v="13"/>
    <m/>
    <m/>
    <m/>
    <m/>
    <m/>
    <m/>
    <n v="-13"/>
    <n v="0"/>
    <n v="0"/>
    <n v="0"/>
    <n v="0"/>
    <n v="0"/>
    <n v="3.5"/>
    <n v="125.01125000000002"/>
    <m/>
    <m/>
    <m/>
    <m/>
    <m/>
    <m/>
    <m/>
    <m/>
    <m/>
    <m/>
    <m/>
    <m/>
    <m/>
    <m/>
    <m/>
    <m/>
    <m/>
    <m/>
    <n v="1"/>
    <s v="OK"/>
    <n v="1"/>
    <s v="Good"/>
    <s v="OK"/>
    <n v="1"/>
    <s v="Dead"/>
    <n v="0"/>
    <s v="Dead"/>
    <s v="dead"/>
    <n v="0"/>
    <s v="Gone"/>
    <n v="0"/>
    <s v="Gone"/>
    <n v="0"/>
    <s v="Gone"/>
    <n v="0"/>
    <m/>
    <n v="0"/>
    <m/>
    <n v="0"/>
    <n v="10"/>
    <n v="0"/>
    <n v="0"/>
    <n v="0"/>
    <n v="0"/>
    <n v="0"/>
    <m/>
    <m/>
    <m/>
    <n v="1"/>
    <n v="0"/>
    <n v="45"/>
    <n v="0"/>
    <n v="0"/>
    <n v="60"/>
    <s v="LOTSCO HELSCO"/>
    <m/>
    <x v="1"/>
    <s v="Tip clipped"/>
    <n v="9"/>
    <n v="10"/>
    <n v="0"/>
  </r>
  <r>
    <n v="5"/>
    <s v="2x"/>
    <n v="43"/>
    <s v="CO"/>
    <n v="3"/>
    <n v="9"/>
    <n v="17"/>
    <n v="23.5"/>
    <n v="22"/>
    <n v="23"/>
    <n v="23.5"/>
    <n v="23"/>
    <m/>
    <m/>
    <m/>
    <n v="1"/>
    <n v="0.5"/>
    <n v="-0.5"/>
    <n v="-23"/>
    <n v="0"/>
    <n v="0"/>
    <n v="6"/>
    <n v="621.72"/>
    <n v="4"/>
    <n v="288.88"/>
    <n v="8"/>
    <n v="9"/>
    <n v="8.5"/>
    <n v="5331.3275000000003"/>
    <m/>
    <m/>
    <m/>
    <m/>
    <m/>
    <m/>
    <m/>
    <m/>
    <m/>
    <m/>
    <m/>
    <m/>
    <n v="1"/>
    <s v="Good"/>
    <n v="1"/>
    <s v="Good"/>
    <s v="Good"/>
    <n v="1"/>
    <s v="OK"/>
    <n v="1"/>
    <s v="Good"/>
    <s v="ok"/>
    <n v="1"/>
    <s v="poor"/>
    <n v="1"/>
    <s v="Dead"/>
    <n v="0"/>
    <s v="Gone"/>
    <n v="0"/>
    <m/>
    <n v="0"/>
    <m/>
    <n v="0"/>
    <n v="3"/>
    <n v="2"/>
    <n v="10"/>
    <n v="20"/>
    <n v="0"/>
    <n v="0"/>
    <m/>
    <m/>
    <m/>
    <n v="12"/>
    <n v="0"/>
    <n v="60"/>
    <n v="0"/>
    <n v="2"/>
    <n v="75"/>
    <s v="LOTSCO HELSCO CEOTOM"/>
    <m/>
    <x v="0"/>
    <s v="Not clipped"/>
    <n v="9"/>
    <n v="7"/>
    <s v="C"/>
  </r>
  <r>
    <n v="5"/>
    <s v="2x"/>
    <n v="44"/>
    <s v="RB"/>
    <n v="3"/>
    <n v="9"/>
    <n v="15.5"/>
    <n v="24"/>
    <n v="17"/>
    <m/>
    <n v="18"/>
    <m/>
    <m/>
    <m/>
    <m/>
    <n v="-17"/>
    <n v="18"/>
    <n v="-18"/>
    <n v="0"/>
    <n v="0"/>
    <n v="0"/>
    <n v="3"/>
    <n v="120.105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dead"/>
    <n v="0"/>
    <s v="poor"/>
    <n v="1"/>
    <s v="Gone"/>
    <n v="0"/>
    <s v="Removed?"/>
    <n v="0"/>
    <m/>
    <n v="0"/>
    <m/>
    <n v="0"/>
    <n v="0"/>
    <n v="5"/>
    <n v="0"/>
    <n v="0"/>
    <n v="0"/>
    <n v="0"/>
    <m/>
    <m/>
    <m/>
    <n v="18"/>
    <n v="0"/>
    <n v="45"/>
    <n v="0"/>
    <n v="5"/>
    <n v="40"/>
    <s v="LOTSCO HELSCO"/>
    <m/>
    <x v="0"/>
    <s v="Not clipped"/>
    <n v="9"/>
    <n v="8"/>
    <n v="0"/>
  </r>
  <r>
    <n v="5"/>
    <s v="2x"/>
    <n v="45"/>
    <s v="RB"/>
    <n v="3"/>
    <n v="6.5"/>
    <n v="8.5"/>
    <n v="9"/>
    <n v="7"/>
    <m/>
    <m/>
    <m/>
    <m/>
    <m/>
    <m/>
    <n v="-7"/>
    <n v="0"/>
    <n v="0"/>
    <n v="0"/>
    <n v="0"/>
    <n v="0"/>
    <n v="2"/>
    <n v="21.98"/>
    <m/>
    <m/>
    <m/>
    <m/>
    <m/>
    <m/>
    <m/>
    <m/>
    <m/>
    <m/>
    <m/>
    <m/>
    <m/>
    <m/>
    <m/>
    <m/>
    <m/>
    <m/>
    <n v="1"/>
    <s v="Poor"/>
    <n v="1"/>
    <s v="Dead"/>
    <s v="Poor"/>
    <n v="1"/>
    <s v="Dead"/>
    <n v="0"/>
    <s v="Dead"/>
    <s v="dead"/>
    <n v="0"/>
    <s v="Gone"/>
    <n v="0"/>
    <s v="Gone"/>
    <n v="0"/>
    <s v="Gone"/>
    <n v="0"/>
    <m/>
    <n v="0"/>
    <m/>
    <n v="0"/>
    <n v="10"/>
    <n v="1"/>
    <n v="0"/>
    <n v="0"/>
    <n v="0"/>
    <n v="0"/>
    <m/>
    <m/>
    <m/>
    <n v="14"/>
    <n v="0"/>
    <n v="40"/>
    <n v="0"/>
    <n v="1"/>
    <n v="35"/>
    <s v="HELSCO CEOTOM LOTSCO"/>
    <m/>
    <x v="0"/>
    <s v="Not clipped"/>
    <n v="6.5"/>
    <n v="3"/>
    <s v="C"/>
  </r>
  <r>
    <n v="5"/>
    <s v="2x"/>
    <n v="46"/>
    <s v="RB"/>
    <n v="3"/>
    <n v="4.5"/>
    <n v="7.5"/>
    <n v="15"/>
    <n v="3"/>
    <m/>
    <m/>
    <m/>
    <m/>
    <m/>
    <m/>
    <n v="-3"/>
    <n v="0"/>
    <n v="0"/>
    <n v="0"/>
    <n v="0"/>
    <n v="0"/>
    <n v="2"/>
    <n v="9.42"/>
    <m/>
    <m/>
    <m/>
    <m/>
    <m/>
    <m/>
    <m/>
    <m/>
    <m/>
    <m/>
    <m/>
    <m/>
    <m/>
    <m/>
    <m/>
    <m/>
    <m/>
    <m/>
    <n v="1"/>
    <s v="Poor"/>
    <n v="1"/>
    <s v="Good"/>
    <s v="Great"/>
    <n v="1"/>
    <s v="Dead"/>
    <n v="0"/>
    <s v="Dead"/>
    <s v="dead"/>
    <n v="0"/>
    <s v="Gone"/>
    <n v="0"/>
    <s v="Gone"/>
    <n v="0"/>
    <s v="Gone"/>
    <n v="0"/>
    <m/>
    <n v="0"/>
    <m/>
    <n v="0"/>
    <n v="5"/>
    <n v="0"/>
    <n v="0"/>
    <n v="0"/>
    <n v="0"/>
    <n v="0"/>
    <m/>
    <m/>
    <m/>
    <n v="4"/>
    <n v="0.1"/>
    <n v="22"/>
    <n v="5"/>
    <n v="0"/>
    <n v="55"/>
    <s v="CEOTOM LOTSCO BROMAD"/>
    <m/>
    <x v="1"/>
    <s v="Tip clipped"/>
    <n v="4.5"/>
    <n v="3"/>
    <n v="0"/>
  </r>
  <r>
    <n v="5"/>
    <s v="2x"/>
    <n v="47"/>
    <s v="RB"/>
    <n v="2"/>
    <n v="6"/>
    <n v="8"/>
    <n v="9"/>
    <n v="8"/>
    <m/>
    <m/>
    <m/>
    <m/>
    <m/>
    <m/>
    <n v="-8"/>
    <n v="0"/>
    <n v="0"/>
    <n v="0"/>
    <n v="0"/>
    <n v="0"/>
    <n v="2"/>
    <n v="25.12"/>
    <m/>
    <m/>
    <m/>
    <m/>
    <m/>
    <m/>
    <m/>
    <m/>
    <m/>
    <m/>
    <m/>
    <m/>
    <m/>
    <m/>
    <m/>
    <m/>
    <m/>
    <m/>
    <n v="1"/>
    <s v="OK"/>
    <n v="1"/>
    <s v="Poor"/>
    <s v="Great"/>
    <n v="1"/>
    <s v="Dead"/>
    <n v="0"/>
    <s v="Dead"/>
    <s v="dead"/>
    <n v="0"/>
    <s v="Gone"/>
    <n v="0"/>
    <s v="Gone"/>
    <n v="0"/>
    <s v="Gone"/>
    <n v="0"/>
    <m/>
    <n v="0"/>
    <m/>
    <n v="0"/>
    <n v="1"/>
    <n v="15"/>
    <n v="0"/>
    <n v="0"/>
    <n v="0"/>
    <n v="0"/>
    <m/>
    <m/>
    <m/>
    <n v="1"/>
    <n v="2"/>
    <n v="4"/>
    <n v="4"/>
    <n v="15"/>
    <n v="40"/>
    <s v="CEOTOM SALMEL BROMAD"/>
    <m/>
    <x v="0"/>
    <s v="Not clipped"/>
    <n v="6"/>
    <n v="2"/>
    <n v="0"/>
  </r>
  <r>
    <n v="5"/>
    <s v="2x"/>
    <n v="48"/>
    <s v="RB"/>
    <n v="2"/>
    <n v="7.5"/>
    <n v="16.5"/>
    <n v="36.5"/>
    <n v="18"/>
    <n v="27"/>
    <n v="50"/>
    <n v="64.5"/>
    <n v="75"/>
    <n v="70"/>
    <n v="84"/>
    <n v="9"/>
    <n v="23"/>
    <n v="14.5"/>
    <n v="10.5"/>
    <n v="-5"/>
    <n v="14"/>
    <n v="7.5"/>
    <n v="794.8125"/>
    <n v="5"/>
    <n v="529.875"/>
    <n v="17"/>
    <n v="15"/>
    <n v="16"/>
    <n v="40192"/>
    <n v="25"/>
    <n v="24"/>
    <n v="24.5"/>
    <n v="121568.63250000001"/>
    <n v="36"/>
    <n v="27"/>
    <n v="31.5"/>
    <n v="233674.875"/>
    <n v="42"/>
    <n v="30"/>
    <n v="48"/>
    <n v="51"/>
    <n v="1"/>
    <s v="Good"/>
    <n v="1"/>
    <s v="Great"/>
    <s v="Great"/>
    <n v="1"/>
    <s v="OK"/>
    <n v="1"/>
    <s v="Good"/>
    <s v="good"/>
    <n v="1"/>
    <s v="great"/>
    <n v="1"/>
    <s v="Great"/>
    <n v="1"/>
    <s v="OK"/>
    <n v="1"/>
    <s v="Good"/>
    <n v="1"/>
    <s v="Great"/>
    <n v="1"/>
    <n v="15"/>
    <n v="2"/>
    <n v="15"/>
    <n v="20"/>
    <n v="40"/>
    <n v="50"/>
    <n v="25"/>
    <n v="90"/>
    <m/>
    <n v="1"/>
    <n v="2"/>
    <n v="10"/>
    <n v="15"/>
    <n v="2"/>
    <n v="35"/>
    <s v="CEOTOM LOTSCO BROMAD ANAARV"/>
    <m/>
    <x v="1"/>
    <s v="Tip clipped"/>
    <n v="7.5"/>
    <n v="7"/>
    <n v="0"/>
  </r>
  <r>
    <n v="5"/>
    <s v="2x"/>
    <n v="49"/>
    <s v="RB"/>
    <n v="2"/>
    <n v="6"/>
    <n v="11.5"/>
    <n v="19"/>
    <n v="16"/>
    <n v="24"/>
    <n v="33"/>
    <n v="41"/>
    <n v="66"/>
    <n v="55"/>
    <n v="77"/>
    <n v="8"/>
    <n v="9"/>
    <n v="8"/>
    <n v="25"/>
    <n v="-11"/>
    <n v="22"/>
    <n v="7.5"/>
    <n v="706.5"/>
    <n v="9"/>
    <n v="1526.04"/>
    <n v="16"/>
    <n v="12"/>
    <n v="14"/>
    <n v="20309.52"/>
    <n v="20"/>
    <n v="23"/>
    <n v="21.5"/>
    <n v="59510.065000000002"/>
    <n v="36"/>
    <n v="31"/>
    <n v="33.5"/>
    <n v="232575.09000000003"/>
    <n v="39"/>
    <n v="30"/>
    <n v="54"/>
    <n v="52"/>
    <n v="1"/>
    <s v="Good"/>
    <n v="1"/>
    <s v="Good"/>
    <s v="Great"/>
    <n v="1"/>
    <s v="OK"/>
    <n v="1"/>
    <s v="Good"/>
    <s v="good"/>
    <n v="1"/>
    <s v="good"/>
    <n v="1"/>
    <s v="Great"/>
    <n v="1"/>
    <s v="Good"/>
    <n v="1"/>
    <s v="Good"/>
    <n v="1"/>
    <s v="Great"/>
    <n v="1"/>
    <n v="10"/>
    <n v="10"/>
    <n v="10"/>
    <n v="35"/>
    <n v="50"/>
    <n v="75"/>
    <n v="45"/>
    <n v="85"/>
    <m/>
    <n v="2"/>
    <n v="20"/>
    <n v="5"/>
    <n v="10"/>
    <n v="10"/>
    <n v="75"/>
    <s v="LOTSCO ADEFAS CEOTOM BROMAD"/>
    <m/>
    <x v="1"/>
    <s v="Tip clipped"/>
    <n v="6"/>
    <n v="4"/>
    <n v="0"/>
  </r>
  <r>
    <n v="5"/>
    <s v="2x"/>
    <n v="50"/>
    <s v="GC2"/>
    <n v="2"/>
    <n v="6.5"/>
    <n v="11"/>
    <n v="14"/>
    <n v="8"/>
    <m/>
    <m/>
    <m/>
    <m/>
    <m/>
    <m/>
    <n v="-8"/>
    <n v="0"/>
    <n v="0"/>
    <n v="0"/>
    <n v="0"/>
    <n v="0"/>
    <n v="2"/>
    <n v="25.12"/>
    <m/>
    <m/>
    <m/>
    <m/>
    <m/>
    <m/>
    <m/>
    <m/>
    <m/>
    <m/>
    <m/>
    <m/>
    <m/>
    <m/>
    <m/>
    <m/>
    <m/>
    <m/>
    <n v="1"/>
    <s v="Good"/>
    <n v="1"/>
    <s v="Good"/>
    <s v="Great"/>
    <n v="1"/>
    <s v="Dead"/>
    <n v="0"/>
    <s v="Dead"/>
    <s v="Gone"/>
    <n v="0"/>
    <s v="Gone"/>
    <n v="0"/>
    <s v="Gone"/>
    <n v="0"/>
    <s v="Gone"/>
    <n v="0"/>
    <m/>
    <n v="0"/>
    <m/>
    <n v="0"/>
    <n v="5"/>
    <n v="0"/>
    <n v="0"/>
    <n v="0"/>
    <n v="0"/>
    <n v="0"/>
    <m/>
    <m/>
    <m/>
    <n v="5"/>
    <n v="0"/>
    <n v="75"/>
    <n v="0"/>
    <n v="0"/>
    <n v="100"/>
    <s v="LEPCOR LOTSCO CEOTOM"/>
    <m/>
    <x v="0"/>
    <s v="Not clipped"/>
    <n v="6.5"/>
    <n v="3"/>
    <s v="C"/>
  </r>
  <r>
    <n v="5"/>
    <s v="2x"/>
    <n v="51"/>
    <s v="RB"/>
    <n v="3"/>
    <n v="6"/>
    <n v="15.5"/>
    <n v="36.5"/>
    <n v="33"/>
    <n v="40"/>
    <n v="65"/>
    <n v="90"/>
    <n v="115"/>
    <n v="113"/>
    <n v="141"/>
    <n v="7"/>
    <n v="25"/>
    <n v="25"/>
    <n v="25"/>
    <n v="-2"/>
    <n v="28"/>
    <n v="13.5"/>
    <n v="4721.1862499999997"/>
    <n v="15"/>
    <n v="7065"/>
    <n v="22"/>
    <n v="23"/>
    <n v="22.5"/>
    <n v="103325.625"/>
    <n v="33"/>
    <n v="25"/>
    <n v="29"/>
    <n v="237666.60000000003"/>
    <n v="56"/>
    <n v="45"/>
    <n v="50.5"/>
    <n v="920895.27500000014"/>
    <n v="45"/>
    <n v="48"/>
    <n v="52"/>
    <n v="36"/>
    <n v="1"/>
    <s v="Great"/>
    <n v="1"/>
    <s v="Unknown"/>
    <s v="Great"/>
    <n v="1"/>
    <s v="Good"/>
    <n v="1"/>
    <s v="Good"/>
    <s v="great"/>
    <n v="1"/>
    <s v="good"/>
    <n v="1"/>
    <s v="Great"/>
    <n v="1"/>
    <s v="Great"/>
    <n v="1"/>
    <s v="Good"/>
    <n v="1"/>
    <s v="Great"/>
    <n v="1"/>
    <n v="20"/>
    <n v="40"/>
    <n v="40"/>
    <n v="25"/>
    <n v="65"/>
    <n v="25"/>
    <n v="35"/>
    <n v="15"/>
    <m/>
    <n v="35"/>
    <n v="0"/>
    <n v="66"/>
    <n v="8"/>
    <n v="40"/>
    <n v="100"/>
    <s v="LOTSCO SALMEL BROMAD"/>
    <m/>
    <x v="0"/>
    <s v="Not clipped"/>
    <n v="6"/>
    <n v="2"/>
    <n v="0"/>
  </r>
  <r>
    <n v="5"/>
    <s v="2x"/>
    <n v="52"/>
    <s v="CO"/>
    <n v="2"/>
    <n v="9"/>
    <n v="15"/>
    <n v="18.5"/>
    <n v="2"/>
    <m/>
    <m/>
    <m/>
    <m/>
    <m/>
    <m/>
    <n v="-2"/>
    <n v="0"/>
    <n v="0"/>
    <n v="0"/>
    <n v="0"/>
    <n v="0"/>
    <n v="2"/>
    <n v="6.28"/>
    <m/>
    <m/>
    <m/>
    <m/>
    <m/>
    <m/>
    <m/>
    <m/>
    <m/>
    <m/>
    <m/>
    <m/>
    <m/>
    <m/>
    <m/>
    <m/>
    <m/>
    <m/>
    <n v="1"/>
    <s v="OK"/>
    <n v="1"/>
    <s v="Unknown"/>
    <s v="OK"/>
    <n v="1"/>
    <s v="Dead"/>
    <n v="0"/>
    <s v="Dead"/>
    <s v="dead"/>
    <n v="0"/>
    <s v="Gone"/>
    <n v="0"/>
    <s v="Gone"/>
    <n v="0"/>
    <s v="Gone"/>
    <n v="0"/>
    <m/>
    <n v="0"/>
    <m/>
    <n v="0"/>
    <n v="5"/>
    <n v="5"/>
    <n v="0"/>
    <n v="0"/>
    <n v="0"/>
    <n v="0"/>
    <m/>
    <m/>
    <m/>
    <n v="3"/>
    <n v="1"/>
    <n v="10"/>
    <n v="5"/>
    <n v="5"/>
    <n v="40"/>
    <s v="ADEFAS HELSCO CEOTOM BRAMAD"/>
    <m/>
    <x v="1"/>
    <s v="Tip clipped"/>
    <n v="6"/>
    <n v="4"/>
    <n v="0"/>
  </r>
  <r>
    <n v="5"/>
    <s v="2x"/>
    <n v="53"/>
    <s v="CO"/>
    <n v="2"/>
    <n v="7"/>
    <n v="11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Goo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5"/>
    <n v="0"/>
    <n v="30"/>
    <n v="20"/>
    <m/>
    <n v="75"/>
    <s v="LOTSCO BROMAD ANAARV CEOTOM"/>
    <m/>
    <x v="0"/>
    <s v="Not clipped"/>
    <n v="5"/>
    <n v="4"/>
    <n v="0"/>
  </r>
  <r>
    <n v="5"/>
    <s v="2x"/>
    <n v="54"/>
    <s v="CO"/>
    <n v="3"/>
    <n v="6"/>
    <n v="4.5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Poor"/>
    <n v="1"/>
    <s v="Goo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5"/>
    <n v="0"/>
    <n v="20"/>
    <n v="0"/>
    <m/>
    <n v="60"/>
    <s v="LOTSCO ADEFAS"/>
    <m/>
    <x v="0"/>
    <s v="Not clipped"/>
    <n v="9"/>
    <n v="5"/>
    <n v="0"/>
  </r>
  <r>
    <n v="5"/>
    <s v="2x"/>
    <n v="55"/>
    <s v="CO"/>
    <n v="2"/>
    <n v="7"/>
    <n v="4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Goo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4"/>
    <n v="1"/>
    <n v="25"/>
    <n v="20"/>
    <m/>
    <n v="60"/>
    <s v="LOTSCO BROMAD ANAARV "/>
    <m/>
    <x v="0"/>
    <s v="Not clipped"/>
    <n v="7"/>
    <n v="4"/>
    <n v="0"/>
  </r>
  <r>
    <n v="5"/>
    <s v="2x"/>
    <n v="56"/>
    <s v="CO"/>
    <n v="0"/>
    <n v="8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0"/>
    <n v="3"/>
    <n v="25"/>
    <n v="20"/>
    <m/>
    <n v="45"/>
    <s v="SALMEL LOTSCO ANAARV BROMAD"/>
    <m/>
    <x v="0"/>
    <s v="Not clipped"/>
    <n v="8"/>
    <n v="5"/>
    <n v="0"/>
  </r>
  <r>
    <n v="5"/>
    <s v="2x"/>
    <n v="57"/>
    <s v="RB"/>
    <n v="0"/>
    <n v="7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0"/>
    <n v="10"/>
    <n v="35"/>
    <n v="45"/>
    <m/>
    <n v="40"/>
    <s v="SOLXAN LOTSCO SALMEL BROMAD"/>
    <m/>
    <x v="0"/>
    <s v="Not clipped"/>
    <n v="7"/>
    <n v="2"/>
    <n v="0"/>
  </r>
  <r>
    <n v="5"/>
    <s v="2x"/>
    <n v="58"/>
    <s v="CO"/>
    <n v="2"/>
    <n v="8"/>
    <n v="19.5"/>
    <n v="48"/>
    <n v="32"/>
    <n v="44"/>
    <n v="69"/>
    <n v="90.5"/>
    <n v="99"/>
    <n v="104"/>
    <n v="128"/>
    <n v="12"/>
    <n v="25"/>
    <n v="21.5"/>
    <n v="8.5"/>
    <n v="5"/>
    <n v="24"/>
    <n v="8.5"/>
    <n v="1814.92"/>
    <n v="12"/>
    <n v="4973.76"/>
    <n v="16"/>
    <n v="16"/>
    <n v="16"/>
    <n v="55464.959999999999"/>
    <n v="29.5"/>
    <n v="29.5"/>
    <n v="29.5"/>
    <n v="247298.9425"/>
    <n v="47"/>
    <n v="38"/>
    <n v="42.5"/>
    <n v="561490.875"/>
    <n v="34"/>
    <n v="36"/>
    <n v="61"/>
    <n v="52"/>
    <n v="1"/>
    <s v="Good"/>
    <n v="1"/>
    <s v="Great"/>
    <s v="Great"/>
    <n v="1"/>
    <s v="OK"/>
    <n v="1"/>
    <s v="Good"/>
    <s v="great"/>
    <n v="1"/>
    <s v="great"/>
    <n v="1"/>
    <s v="Great"/>
    <n v="1"/>
    <s v="Good"/>
    <n v="1"/>
    <s v="Good"/>
    <n v="1"/>
    <s v="Great"/>
    <n v="1"/>
    <n v="5"/>
    <n v="1"/>
    <n v="0"/>
    <n v="0"/>
    <n v="0"/>
    <n v="0"/>
    <n v="0"/>
    <n v="0"/>
    <m/>
    <n v="3"/>
    <n v="1"/>
    <n v="15"/>
    <n v="40"/>
    <n v="1"/>
    <n v="50"/>
    <s v="LOTSCO BROMAD SOLXAN"/>
    <m/>
    <x v="0"/>
    <s v="Not clipped"/>
    <n v="8"/>
    <n v="5"/>
    <n v="0"/>
  </r>
  <r>
    <n v="5"/>
    <s v="2x"/>
    <n v="59"/>
    <s v="GC"/>
    <n v="3"/>
    <n v="5"/>
    <n v="15"/>
    <n v="18"/>
    <n v="21.5"/>
    <n v="22"/>
    <n v="26.5"/>
    <n v="30.5"/>
    <n v="55"/>
    <n v="52"/>
    <n v="72"/>
    <n v="0.5"/>
    <n v="4.5"/>
    <n v="4"/>
    <n v="24.5"/>
    <n v="-3"/>
    <n v="20"/>
    <n v="10.5"/>
    <n v="1860.744375"/>
    <n v="6"/>
    <n v="621.72"/>
    <n v="12"/>
    <n v="10"/>
    <n v="11"/>
    <n v="10068.41"/>
    <n v="11"/>
    <n v="14"/>
    <n v="12.5"/>
    <n v="14964.0625"/>
    <n v="22"/>
    <n v="16"/>
    <n v="19"/>
    <n v="62344.7"/>
    <n v="24"/>
    <n v="14"/>
    <n v="31"/>
    <n v="27"/>
    <n v="1"/>
    <s v="Good"/>
    <n v="1"/>
    <s v="Great"/>
    <s v="Great"/>
    <n v="1"/>
    <s v="OK"/>
    <n v="1"/>
    <s v="Good"/>
    <s v="ok"/>
    <n v="1"/>
    <s v="good"/>
    <n v="1"/>
    <s v="Good"/>
    <n v="1"/>
    <s v="OK"/>
    <n v="1"/>
    <s v="Good"/>
    <n v="1"/>
    <s v="Great"/>
    <n v="1"/>
    <n v="5"/>
    <n v="0"/>
    <n v="1"/>
    <n v="15"/>
    <n v="20"/>
    <n v="10"/>
    <n v="10"/>
    <n v="20"/>
    <m/>
    <n v="8"/>
    <n v="0.1"/>
    <n v="15"/>
    <n v="20"/>
    <n v="0"/>
    <n v="40"/>
    <s v="LOTSCO BROMAD ANAARV CEOTOM"/>
    <m/>
    <x v="0"/>
    <s v="Not clipped"/>
    <n v="5"/>
    <n v="0"/>
    <n v="0"/>
  </r>
  <r>
    <n v="5"/>
    <s v="2x"/>
    <n v="60"/>
    <s v="RB"/>
    <n v="2"/>
    <n v="5"/>
    <n v="19.5"/>
    <n v="65"/>
    <n v="48"/>
    <n v="58"/>
    <n v="78"/>
    <n v="94.5"/>
    <n v="137"/>
    <n v="134"/>
    <n v="176"/>
    <n v="10"/>
    <n v="20"/>
    <n v="16.5"/>
    <n v="42.5"/>
    <n v="-3"/>
    <n v="42"/>
    <n v="23.5"/>
    <n v="20808.78"/>
    <n v="14"/>
    <n v="8923.880000000001"/>
    <n v="37"/>
    <n v="32"/>
    <n v="34.5"/>
    <n v="291516.03000000003"/>
    <n v="40"/>
    <n v="33"/>
    <n v="36.5"/>
    <n v="395318.54250000004"/>
    <n v="60"/>
    <n v="59"/>
    <n v="59.5"/>
    <n v="1522944.7450000001"/>
    <n v="66"/>
    <n v="56"/>
    <n v="89"/>
    <n v="72"/>
    <n v="1"/>
    <s v="Great"/>
    <n v="1"/>
    <s v="Great"/>
    <s v="Great"/>
    <n v="1"/>
    <s v="OK"/>
    <n v="1"/>
    <s v="Good"/>
    <s v="ok"/>
    <n v="1"/>
    <s v="good"/>
    <n v="1"/>
    <s v="Great"/>
    <n v="1"/>
    <s v="Good"/>
    <n v="1"/>
    <s v="Good"/>
    <n v="1"/>
    <s v="Great"/>
    <n v="1"/>
    <n v="2"/>
    <n v="0"/>
    <n v="3"/>
    <n v="0"/>
    <n v="0"/>
    <n v="0"/>
    <n v="0"/>
    <n v="8"/>
    <m/>
    <n v="10"/>
    <n v="1"/>
    <n v="21"/>
    <n v="28"/>
    <n v="0"/>
    <n v="85"/>
    <s v="LOTSCO BROMAD HIRINC"/>
    <s v="Multiple big branches"/>
    <x v="0"/>
    <s v="Not clipped"/>
    <n v="5"/>
    <n v="4"/>
    <n v="0"/>
  </r>
  <r>
    <n v="5"/>
    <s v="2x"/>
    <n v="61"/>
    <s v="GC2"/>
    <n v="2"/>
    <n v="6"/>
    <n v="9"/>
    <n v="17.5"/>
    <n v="3"/>
    <m/>
    <m/>
    <m/>
    <m/>
    <m/>
    <m/>
    <n v="-3"/>
    <n v="0"/>
    <n v="0"/>
    <n v="0"/>
    <n v="0"/>
    <n v="0"/>
    <n v="3"/>
    <n v="21.195"/>
    <m/>
    <m/>
    <m/>
    <m/>
    <m/>
    <m/>
    <m/>
    <m/>
    <m/>
    <m/>
    <m/>
    <m/>
    <m/>
    <m/>
    <m/>
    <m/>
    <m/>
    <m/>
    <n v="1"/>
    <s v="Poor"/>
    <n v="1"/>
    <s v="Good"/>
    <s v="Good"/>
    <n v="1"/>
    <s v="Poor"/>
    <n v="1"/>
    <s v="Dead"/>
    <s v="Gone"/>
    <n v="0"/>
    <s v="Gone"/>
    <n v="0"/>
    <s v="Gone"/>
    <n v="0"/>
    <s v="Gone"/>
    <n v="0"/>
    <m/>
    <n v="0"/>
    <m/>
    <n v="0"/>
    <n v="20"/>
    <n v="50"/>
    <n v="0"/>
    <n v="0"/>
    <n v="0"/>
    <n v="0"/>
    <m/>
    <m/>
    <m/>
    <n v="20"/>
    <n v="0"/>
    <n v="70"/>
    <n v="0"/>
    <n v="50"/>
    <n v="70"/>
    <s v="LOTSCO SALMEL"/>
    <m/>
    <x v="1"/>
    <s v="Tip clipped"/>
    <n v="6"/>
    <n v="3"/>
    <n v="0"/>
  </r>
  <r>
    <n v="5"/>
    <s v="2x"/>
    <n v="62"/>
    <s v="GC2"/>
    <n v="2"/>
    <n v="6"/>
    <n v="15"/>
    <n v="32.5"/>
    <n v="38"/>
    <n v="36"/>
    <n v="39"/>
    <n v="32.5"/>
    <m/>
    <m/>
    <m/>
    <n v="-2"/>
    <n v="3"/>
    <n v="-6.5"/>
    <n v="-32.5"/>
    <n v="0"/>
    <n v="0"/>
    <n v="11"/>
    <n v="3609.43"/>
    <n v="10"/>
    <n v="2826"/>
    <m/>
    <m/>
    <m/>
    <m/>
    <m/>
    <m/>
    <m/>
    <m/>
    <m/>
    <m/>
    <m/>
    <m/>
    <m/>
    <m/>
    <m/>
    <m/>
    <n v="1"/>
    <s v="Good"/>
    <n v="1"/>
    <s v="Good"/>
    <s v="Great"/>
    <n v="1"/>
    <s v="Good"/>
    <n v="1"/>
    <s v="Good"/>
    <s v="dead"/>
    <n v="0"/>
    <s v="poor"/>
    <n v="1"/>
    <s v="Dead"/>
    <n v="0"/>
    <s v="Gone"/>
    <n v="0"/>
    <m/>
    <n v="0"/>
    <m/>
    <n v="0"/>
    <n v="0"/>
    <n v="0"/>
    <n v="0"/>
    <n v="0"/>
    <n v="0"/>
    <n v="0"/>
    <m/>
    <m/>
    <m/>
    <n v="0"/>
    <n v="3"/>
    <n v="3"/>
    <n v="1"/>
    <n v="0"/>
    <n v="20"/>
    <s v="LOTSCO HIRING"/>
    <m/>
    <x v="1"/>
    <s v="Tip clipped"/>
    <n v="6"/>
    <n v="0"/>
    <n v="0"/>
  </r>
  <r>
    <n v="5"/>
    <s v="2x"/>
    <n v="63"/>
    <s v="GC2"/>
    <n v="2"/>
    <n v="5"/>
    <n v="7"/>
    <n v="13"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Good"/>
    <s v="Great"/>
    <n v="1"/>
    <s v="Dead"/>
    <n v="0"/>
    <s v="Dead"/>
    <s v="Gone"/>
    <n v="0"/>
    <s v="Gone"/>
    <n v="0"/>
    <s v="Gone"/>
    <n v="0"/>
    <s v="Gone"/>
    <n v="0"/>
    <m/>
    <n v="0"/>
    <m/>
    <n v="0"/>
    <n v="10"/>
    <n v="70"/>
    <n v="0"/>
    <n v="0"/>
    <n v="0"/>
    <n v="0"/>
    <m/>
    <m/>
    <m/>
    <n v="25"/>
    <n v="0"/>
    <n v="50"/>
    <n v="0"/>
    <n v="70"/>
    <n v="70"/>
    <s v="LOTSCO SALMEL"/>
    <m/>
    <x v="0"/>
    <s v="Not clipped"/>
    <n v="7"/>
    <n v="5"/>
    <n v="0"/>
  </r>
  <r>
    <n v="5"/>
    <s v="2x"/>
    <n v="64"/>
    <s v="GC2"/>
    <n v="3"/>
    <n v="5"/>
    <n v="8"/>
    <n v="14"/>
    <n v="7"/>
    <n v="9"/>
    <n v="18"/>
    <n v="25"/>
    <n v="37"/>
    <n v="40"/>
    <n v="65"/>
    <n v="2"/>
    <n v="9"/>
    <n v="7"/>
    <n v="12"/>
    <n v="3"/>
    <n v="25"/>
    <n v="4"/>
    <n v="87.92"/>
    <n v="2"/>
    <n v="28.26"/>
    <n v="11"/>
    <n v="9"/>
    <n v="10"/>
    <n v="5652"/>
    <n v="12"/>
    <n v="11"/>
    <n v="11.5"/>
    <n v="10381.625000000002"/>
    <n v="21"/>
    <n v="19"/>
    <n v="20"/>
    <n v="46472"/>
    <n v="24"/>
    <n v="17"/>
    <n v="35"/>
    <n v="29"/>
    <n v="1"/>
    <s v="Good"/>
    <n v="1"/>
    <s v="Good"/>
    <s v="Great"/>
    <n v="1"/>
    <s v="Poor"/>
    <n v="1"/>
    <s v="OK"/>
    <s v="poor"/>
    <n v="1"/>
    <s v="ok"/>
    <n v="1"/>
    <s v="Ok"/>
    <n v="1"/>
    <s v="Poor"/>
    <n v="1"/>
    <s v="Okay"/>
    <n v="1"/>
    <s v="Great"/>
    <n v="1"/>
    <n v="0"/>
    <n v="1"/>
    <n v="3"/>
    <n v="5"/>
    <n v="12"/>
    <n v="15"/>
    <n v="10"/>
    <n v="15"/>
    <m/>
    <n v="20"/>
    <n v="0"/>
    <n v="35"/>
    <n v="0"/>
    <n v="1"/>
    <n v="70"/>
    <s v="LOTSCO CEOTOM SALMEL"/>
    <m/>
    <x v="1"/>
    <s v="Tip clipped"/>
    <n v="5"/>
    <n v="3"/>
    <n v="0"/>
  </r>
  <r>
    <n v="5"/>
    <s v="2x"/>
    <n v="65"/>
    <s v="GC2"/>
    <n v="3"/>
    <n v="6"/>
    <n v="13"/>
    <n v="17.5"/>
    <n v="8.5"/>
    <m/>
    <m/>
    <m/>
    <m/>
    <m/>
    <m/>
    <n v="-8.5"/>
    <n v="0"/>
    <n v="0"/>
    <n v="0"/>
    <n v="0"/>
    <n v="0"/>
    <n v="1.5"/>
    <n v="15.013125"/>
    <m/>
    <m/>
    <m/>
    <m/>
    <m/>
    <m/>
    <m/>
    <m/>
    <m/>
    <m/>
    <m/>
    <m/>
    <m/>
    <m/>
    <m/>
    <m/>
    <m/>
    <m/>
    <n v="1"/>
    <s v="Good"/>
    <n v="1"/>
    <s v="Poor"/>
    <s v="Great"/>
    <n v="1"/>
    <s v="Dead"/>
    <n v="0"/>
    <s v="Dead"/>
    <s v="dead"/>
    <n v="0"/>
    <s v="Gone"/>
    <n v="0"/>
    <s v="Gone"/>
    <n v="0"/>
    <s v="Gone"/>
    <n v="0"/>
    <m/>
    <n v="0"/>
    <m/>
    <n v="0"/>
    <n v="5"/>
    <n v="1"/>
    <n v="0"/>
    <n v="0"/>
    <n v="0"/>
    <n v="0"/>
    <m/>
    <m/>
    <m/>
    <n v="18"/>
    <n v="0"/>
    <n v="43"/>
    <n v="0"/>
    <n v="1"/>
    <n v="65"/>
    <s v="CEOTOM LOTSCO"/>
    <m/>
    <x v="1"/>
    <s v="Tip clipped"/>
    <n v="6"/>
    <n v="2"/>
    <n v="0"/>
  </r>
  <r>
    <n v="5"/>
    <s v="2x"/>
    <n v="66"/>
    <s v="GC2"/>
    <n v="3"/>
    <n v="4.5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5"/>
    <n v="0"/>
    <n v="50"/>
    <n v="0"/>
    <m/>
    <n v="100"/>
    <s v="CEOTOM ADEFAS LOTSCO "/>
    <m/>
    <x v="0"/>
    <s v="Not clipped"/>
    <n v="4.5"/>
    <n v="0"/>
    <n v="0"/>
  </r>
  <r>
    <n v="5"/>
    <s v="2x"/>
    <n v="67"/>
    <s v="GC2"/>
    <n v="3"/>
    <n v="6"/>
    <n v="12"/>
    <n v="17"/>
    <n v="7"/>
    <n v="6"/>
    <n v="17"/>
    <n v="19"/>
    <n v="27"/>
    <n v="32"/>
    <n v="57"/>
    <n v="-1"/>
    <n v="11"/>
    <n v="2"/>
    <n v="8"/>
    <n v="5"/>
    <n v="25"/>
    <n v="2.5"/>
    <n v="34.34375"/>
    <n v="3.5"/>
    <n v="57.697500000000005"/>
    <n v="12"/>
    <n v="6"/>
    <n v="9"/>
    <n v="4323.78"/>
    <n v="16"/>
    <n v="9.5"/>
    <n v="12.75"/>
    <n v="9698.4787500000002"/>
    <n v="20"/>
    <n v="18"/>
    <n v="19"/>
    <n v="30605.579999999998"/>
    <n v="21"/>
    <n v="19"/>
    <n v="21"/>
    <n v="22"/>
    <n v="1"/>
    <s v="Good"/>
    <n v="1"/>
    <s v="Good"/>
    <s v="Great"/>
    <n v="1"/>
    <s v="Poor"/>
    <n v="1"/>
    <s v="Poor"/>
    <s v="poor"/>
    <n v="1"/>
    <s v="ok"/>
    <n v="1"/>
    <s v="Poor"/>
    <n v="1"/>
    <s v="OK"/>
    <n v="1"/>
    <s v="Okay"/>
    <n v="1"/>
    <s v="Great"/>
    <n v="1"/>
    <n v="1"/>
    <n v="5"/>
    <n v="5"/>
    <n v="3"/>
    <n v="8"/>
    <n v="30"/>
    <n v="15"/>
    <n v="70"/>
    <m/>
    <n v="8"/>
    <n v="0"/>
    <n v="15"/>
    <n v="0"/>
    <n v="5"/>
    <n v="80"/>
    <s v="CEOTOM LOTSCO"/>
    <m/>
    <x v="1"/>
    <s v="Tip clipped"/>
    <n v="6"/>
    <n v="2"/>
    <s v="A"/>
  </r>
  <r>
    <n v="5"/>
    <s v="2x"/>
    <n v="68"/>
    <s v="GC2"/>
    <n v="4"/>
    <n v="6"/>
    <n v="15"/>
    <n v="19"/>
    <n v="11"/>
    <m/>
    <m/>
    <m/>
    <m/>
    <m/>
    <m/>
    <n v="-11"/>
    <n v="0"/>
    <n v="0"/>
    <n v="0"/>
    <n v="0"/>
    <n v="0"/>
    <n v="4"/>
    <n v="138.16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"/>
    <n v="0.1"/>
    <n v="15"/>
    <n v="0"/>
    <n v="0"/>
    <n v="45"/>
    <s v="CEOTOM LOTSCO ERICON"/>
    <m/>
    <x v="1"/>
    <s v="Tip clipped"/>
    <n v="6"/>
    <n v="3"/>
    <s v="A"/>
  </r>
  <r>
    <n v="5"/>
    <s v="2x"/>
    <n v="69"/>
    <s v="GC2"/>
    <n v="3"/>
    <n v="5"/>
    <n v="11"/>
    <n v="20"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Good"/>
    <s v="Great"/>
    <n v="1"/>
    <s v="Dead"/>
    <n v="0"/>
    <s v="Dead"/>
    <s v="Gone"/>
    <n v="0"/>
    <s v="Gone"/>
    <n v="0"/>
    <s v="Gone"/>
    <n v="0"/>
    <s v="Gone"/>
    <n v="0"/>
    <m/>
    <n v="0"/>
    <m/>
    <n v="0"/>
    <n v="15"/>
    <n v="1"/>
    <n v="0"/>
    <n v="0"/>
    <n v="0"/>
    <n v="0"/>
    <m/>
    <m/>
    <m/>
    <n v="17"/>
    <n v="0"/>
    <n v="40"/>
    <n v="0"/>
    <n v="1"/>
    <n v="120"/>
    <s v="LOTSCO CEOTOM"/>
    <m/>
    <x v="0"/>
    <s v="Not clipped"/>
    <n v="5"/>
    <n v="0"/>
    <n v="0"/>
  </r>
  <r>
    <n v="5"/>
    <s v="2x"/>
    <n v="70"/>
    <s v="GC2"/>
    <n v="2"/>
    <n v="7"/>
    <n v="15.5"/>
    <n v="22.5"/>
    <n v="10"/>
    <n v="9"/>
    <m/>
    <m/>
    <m/>
    <m/>
    <m/>
    <n v="-1"/>
    <n v="-9"/>
    <n v="0"/>
    <n v="0"/>
    <n v="0"/>
    <n v="0"/>
    <n v="3.5"/>
    <n v="96.162500000000009"/>
    <n v="2"/>
    <n v="28.26"/>
    <m/>
    <m/>
    <m/>
    <m/>
    <m/>
    <m/>
    <m/>
    <m/>
    <m/>
    <m/>
    <m/>
    <m/>
    <m/>
    <m/>
    <m/>
    <m/>
    <n v="1"/>
    <s v="Good"/>
    <n v="1"/>
    <s v="Good"/>
    <s v="Great"/>
    <n v="1"/>
    <s v="Poor"/>
    <n v="1"/>
    <s v="Poor"/>
    <s v="dead"/>
    <n v="0"/>
    <s v="Gone"/>
    <n v="0"/>
    <s v="Gone"/>
    <n v="0"/>
    <s v="Gone"/>
    <n v="0"/>
    <m/>
    <n v="0"/>
    <m/>
    <n v="0"/>
    <n v="0"/>
    <n v="15"/>
    <n v="12"/>
    <n v="0"/>
    <n v="0"/>
    <n v="0"/>
    <m/>
    <m/>
    <m/>
    <n v="4"/>
    <n v="0"/>
    <n v="13"/>
    <n v="1"/>
    <n v="15"/>
    <n v="40"/>
    <s v="SALMEL HIRING"/>
    <m/>
    <x v="1"/>
    <s v="Tip clipped"/>
    <n v="7"/>
    <n v="5"/>
    <n v="0"/>
  </r>
  <r>
    <n v="5"/>
    <s v="2x"/>
    <n v="71"/>
    <s v="CO"/>
    <n v="3"/>
    <n v="6"/>
    <n v="11"/>
    <n v="17"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Great"/>
    <s v="Great"/>
    <n v="1"/>
    <s v="Dead"/>
    <n v="0"/>
    <s v="Dead"/>
    <s v="Gone"/>
    <n v="0"/>
    <s v="Gone"/>
    <n v="0"/>
    <s v="Gone"/>
    <n v="0"/>
    <s v="Gone"/>
    <n v="0"/>
    <m/>
    <n v="0"/>
    <m/>
    <n v="0"/>
    <n v="1"/>
    <n v="20"/>
    <n v="0"/>
    <n v="0"/>
    <n v="0"/>
    <n v="0"/>
    <m/>
    <m/>
    <m/>
    <n v="5"/>
    <n v="0"/>
    <n v="20"/>
    <n v="0"/>
    <n v="20"/>
    <n v="40"/>
    <s v="SALMEL LOTSCO"/>
    <m/>
    <x v="0"/>
    <s v="Not clipped"/>
    <n v="6"/>
    <n v="5"/>
    <n v="0"/>
  </r>
  <r>
    <n v="5"/>
    <s v="2x"/>
    <n v="72"/>
    <s v="CO"/>
    <n v="2"/>
    <n v="7"/>
    <n v="1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7"/>
    <n v="3"/>
    <n v="30"/>
    <n v="15"/>
    <m/>
    <n v="50"/>
    <s v="LOTSCO ANAARV"/>
    <m/>
    <x v="0"/>
    <s v="Not clipped"/>
    <n v="7"/>
    <n v="3"/>
    <n v="0"/>
  </r>
  <r>
    <n v="5"/>
    <s v="2x"/>
    <n v="73"/>
    <s v="CO"/>
    <n v="3"/>
    <n v="10"/>
    <n v="18.5"/>
    <n v="27"/>
    <n v="12"/>
    <m/>
    <m/>
    <m/>
    <m/>
    <m/>
    <m/>
    <n v="-12"/>
    <n v="0"/>
    <n v="0"/>
    <n v="0"/>
    <n v="0"/>
    <n v="0"/>
    <n v="1.5"/>
    <n v="21.195"/>
    <m/>
    <m/>
    <m/>
    <m/>
    <m/>
    <m/>
    <m/>
    <m/>
    <m/>
    <m/>
    <m/>
    <m/>
    <m/>
    <m/>
    <m/>
    <m/>
    <m/>
    <m/>
    <n v="1"/>
    <s v="Great"/>
    <n v="1"/>
    <s v="Great"/>
    <s v="Great"/>
    <n v="1"/>
    <s v="Dead"/>
    <n v="0"/>
    <s v="Dead"/>
    <s v="dead"/>
    <n v="0"/>
    <s v="Gone"/>
    <n v="0"/>
    <s v="Gone"/>
    <n v="0"/>
    <s v="Gone"/>
    <n v="0"/>
    <m/>
    <n v="0"/>
    <m/>
    <n v="0"/>
    <n v="5"/>
    <n v="0"/>
    <n v="0"/>
    <n v="0"/>
    <n v="0"/>
    <n v="0"/>
    <m/>
    <m/>
    <m/>
    <n v="15"/>
    <n v="0"/>
    <n v="60"/>
    <n v="0"/>
    <n v="0"/>
    <n v="80"/>
    <s v="SALMEL LOTSCO CEOTOM ADEFAS"/>
    <m/>
    <x v="1"/>
    <s v="Tip clipped"/>
    <n v="10"/>
    <n v="7"/>
    <n v="0"/>
  </r>
  <r>
    <n v="5"/>
    <s v="2x"/>
    <n v="74"/>
    <s v="GC2"/>
    <n v="2"/>
    <n v="5.5"/>
    <n v="11"/>
    <n v="19.5"/>
    <n v="6"/>
    <n v="6"/>
    <n v="14"/>
    <n v="19.5"/>
    <n v="36"/>
    <n v="41"/>
    <n v="59"/>
    <n v="0"/>
    <n v="8"/>
    <n v="5.5"/>
    <n v="16.5"/>
    <n v="5"/>
    <n v="18"/>
    <n v="2.5"/>
    <n v="29.4375"/>
    <n v="3.5"/>
    <n v="57.697500000000005"/>
    <n v="10"/>
    <n v="7"/>
    <n v="8.5"/>
    <n v="3176.11"/>
    <n v="12"/>
    <n v="5"/>
    <n v="8.5"/>
    <n v="4423.8675000000003"/>
    <n v="20"/>
    <n v="17"/>
    <n v="18.5"/>
    <n v="38687.94"/>
    <n v="17"/>
    <n v="14"/>
    <n v="25"/>
    <n v="25"/>
    <n v="1"/>
    <s v="Good"/>
    <n v="1"/>
    <s v="Good"/>
    <s v="Great"/>
    <n v="1"/>
    <s v="Poor"/>
    <n v="1"/>
    <s v="Poor"/>
    <s v="ok"/>
    <n v="1"/>
    <s v="good"/>
    <n v="1"/>
    <s v="Good"/>
    <n v="1"/>
    <s v="Good"/>
    <n v="1"/>
    <s v="Good"/>
    <n v="1"/>
    <s v="Great"/>
    <n v="1"/>
    <n v="20"/>
    <n v="1"/>
    <n v="5"/>
    <n v="30"/>
    <n v="35"/>
    <n v="30"/>
    <n v="25"/>
    <n v="85"/>
    <m/>
    <n v="17"/>
    <n v="0"/>
    <n v="40"/>
    <n v="0"/>
    <n v="1"/>
    <n v="90"/>
    <s v="CEOTOM LOTSCO ADEFAS"/>
    <m/>
    <x v="1"/>
    <s v="Tip clipped"/>
    <n v="5.5"/>
    <n v="3"/>
    <n v="0"/>
  </r>
  <r>
    <n v="5"/>
    <s v="2x"/>
    <n v="75"/>
    <s v="GC2"/>
    <n v="3"/>
    <n v="5"/>
    <n v="14"/>
    <n v="17"/>
    <n v="10"/>
    <n v="10"/>
    <m/>
    <m/>
    <m/>
    <m/>
    <m/>
    <n v="0"/>
    <n v="-10"/>
    <n v="0"/>
    <n v="0"/>
    <n v="0"/>
    <n v="0"/>
    <n v="3.5"/>
    <n v="96.162500000000009"/>
    <n v="1"/>
    <n v="7.8500000000000005"/>
    <m/>
    <m/>
    <m/>
    <m/>
    <m/>
    <m/>
    <m/>
    <m/>
    <m/>
    <m/>
    <m/>
    <m/>
    <m/>
    <m/>
    <m/>
    <m/>
    <n v="1"/>
    <s v="Good"/>
    <n v="1"/>
    <s v="Good"/>
    <s v="Great"/>
    <n v="1"/>
    <s v="Poor"/>
    <n v="1"/>
    <s v="Poor"/>
    <s v="dead"/>
    <n v="0"/>
    <s v="Gone"/>
    <n v="0"/>
    <s v="Gone"/>
    <n v="0"/>
    <s v="Gone"/>
    <n v="0"/>
    <m/>
    <n v="0"/>
    <m/>
    <n v="0"/>
    <n v="10"/>
    <n v="1"/>
    <n v="10"/>
    <n v="0"/>
    <n v="0"/>
    <n v="0"/>
    <m/>
    <m/>
    <m/>
    <n v="3"/>
    <n v="0"/>
    <n v="50"/>
    <n v="5"/>
    <n v="1"/>
    <n v="70"/>
    <s v="CEOTOM LOTSCO ERICON ANAARV"/>
    <m/>
    <x v="1"/>
    <s v="Tip clipped"/>
    <n v="5"/>
    <n v="2"/>
    <s v="B"/>
  </r>
  <r>
    <n v="5"/>
    <s v="2x"/>
    <n v="76"/>
    <s v="GC2"/>
    <n v="2"/>
    <n v="5"/>
    <n v="11.5"/>
    <n v="18"/>
    <n v="9"/>
    <m/>
    <m/>
    <m/>
    <m/>
    <m/>
    <m/>
    <n v="-9"/>
    <n v="0"/>
    <n v="0"/>
    <n v="0"/>
    <n v="0"/>
    <n v="0"/>
    <n v="2.5"/>
    <n v="44.15625"/>
    <m/>
    <m/>
    <m/>
    <m/>
    <m/>
    <m/>
    <m/>
    <m/>
    <m/>
    <m/>
    <m/>
    <m/>
    <m/>
    <m/>
    <m/>
    <m/>
    <m/>
    <m/>
    <n v="1"/>
    <s v="Good"/>
    <n v="1"/>
    <s v="Good"/>
    <s v="Great"/>
    <n v="1"/>
    <s v="Dead"/>
    <n v="0"/>
    <s v="Dead"/>
    <s v="dead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8"/>
    <n v="0.1"/>
    <n v="38"/>
    <n v="1"/>
    <n v="0"/>
    <n v="50"/>
    <s v="ADEFAS LOTSCO ERICON HIRING"/>
    <m/>
    <x v="1"/>
    <s v="Tip clipped"/>
    <n v="5"/>
    <n v="3"/>
    <n v="0"/>
  </r>
  <r>
    <n v="5"/>
    <s v="2x"/>
    <n v="77"/>
    <s v="GC2"/>
    <n v="2"/>
    <n v="6"/>
    <n v="11"/>
    <n v="19"/>
    <n v="7"/>
    <n v="9"/>
    <n v="13"/>
    <n v="16.5"/>
    <n v="28"/>
    <n v="32"/>
    <n v="58"/>
    <n v="2"/>
    <n v="4"/>
    <n v="3.5"/>
    <n v="11.5"/>
    <n v="4"/>
    <n v="26"/>
    <n v="2.5"/>
    <n v="34.34375"/>
    <n v="3"/>
    <n v="63.585000000000001"/>
    <n v="7"/>
    <n v="5"/>
    <n v="6"/>
    <n v="1469.52"/>
    <n v="7"/>
    <n v="7.5"/>
    <n v="7.25"/>
    <n v="2723.2631250000004"/>
    <n v="17"/>
    <n v="19"/>
    <n v="18"/>
    <n v="28486.080000000002"/>
    <n v="12"/>
    <n v="7"/>
    <n v="18"/>
    <n v="18"/>
    <n v="1"/>
    <s v="OK"/>
    <n v="1"/>
    <s v="Good"/>
    <s v="Good"/>
    <n v="1"/>
    <s v="Poor"/>
    <n v="1"/>
    <s v="Poor"/>
    <s v="poor"/>
    <n v="1"/>
    <s v="ok"/>
    <n v="1"/>
    <s v="Ok"/>
    <n v="1"/>
    <s v="OK"/>
    <n v="1"/>
    <s v="Okay"/>
    <n v="1"/>
    <s v="Great"/>
    <n v="1"/>
    <n v="15"/>
    <n v="15"/>
    <n v="30"/>
    <n v="20"/>
    <n v="30"/>
    <n v="35"/>
    <n v="25"/>
    <n v="45"/>
    <m/>
    <n v="1"/>
    <n v="0.1"/>
    <n v="5"/>
    <n v="1"/>
    <n v="15"/>
    <n v="15"/>
    <s v="ERICON LOTSCO"/>
    <m/>
    <x v="1"/>
    <s v="Tip clipped"/>
    <n v="6"/>
    <n v="2"/>
    <s v="B"/>
  </r>
  <r>
    <n v="5"/>
    <s v="2x"/>
    <n v="78"/>
    <s v="GC2"/>
    <n v="4"/>
    <n v="4.5"/>
    <n v="24"/>
    <n v="49"/>
    <n v="4"/>
    <n v="13"/>
    <n v="13"/>
    <n v="17.5"/>
    <m/>
    <m/>
    <m/>
    <n v="9"/>
    <n v="0"/>
    <n v="4.5"/>
    <n v="-17.5"/>
    <n v="0"/>
    <n v="0"/>
    <n v="3"/>
    <n v="28.26"/>
    <n v="3"/>
    <n v="91.844999999999999"/>
    <m/>
    <m/>
    <m/>
    <m/>
    <m/>
    <m/>
    <m/>
    <m/>
    <m/>
    <m/>
    <m/>
    <m/>
    <m/>
    <m/>
    <m/>
    <m/>
    <n v="1"/>
    <s v="Great"/>
    <n v="1"/>
    <s v="Great"/>
    <s v="Great"/>
    <n v="1"/>
    <s v="Poor"/>
    <n v="1"/>
    <s v="Poor"/>
    <s v="dead"/>
    <n v="0"/>
    <s v="poor"/>
    <n v="1"/>
    <s v="Dead"/>
    <n v="0"/>
    <s v="dead"/>
    <n v="0"/>
    <m/>
    <n v="0"/>
    <m/>
    <n v="0"/>
    <n v="0"/>
    <n v="10"/>
    <n v="0"/>
    <n v="0"/>
    <n v="0"/>
    <n v="0"/>
    <m/>
    <m/>
    <m/>
    <n v="1"/>
    <n v="1"/>
    <n v="12"/>
    <n v="1"/>
    <n v="10"/>
    <n v="25"/>
    <s v="ERICON HIRINC ANAARV"/>
    <m/>
    <x v="1"/>
    <s v="Tip clipped"/>
    <n v="4.5"/>
    <n v="1"/>
    <s v="B"/>
  </r>
  <r>
    <n v="5"/>
    <s v="2x"/>
    <n v="79"/>
    <s v="GC2"/>
    <n v="2"/>
    <n v="5"/>
    <n v="11"/>
    <n v="18"/>
    <n v="1"/>
    <m/>
    <m/>
    <m/>
    <m/>
    <m/>
    <m/>
    <n v="-1"/>
    <n v="0"/>
    <n v="0"/>
    <n v="0"/>
    <n v="0"/>
    <n v="0"/>
    <n v="1"/>
    <n v="0.78500000000000003"/>
    <m/>
    <m/>
    <m/>
    <m/>
    <m/>
    <m/>
    <m/>
    <m/>
    <m/>
    <m/>
    <m/>
    <m/>
    <m/>
    <m/>
    <m/>
    <m/>
    <m/>
    <m/>
    <n v="1"/>
    <s v="Good"/>
    <n v="1"/>
    <s v="Good"/>
    <s v="Great"/>
    <n v="1"/>
    <s v="Dead"/>
    <n v="0"/>
    <s v="Dead"/>
    <s v="dead"/>
    <n v="0"/>
    <s v="Gone"/>
    <n v="0"/>
    <s v="Gone"/>
    <n v="0"/>
    <s v="Gone"/>
    <n v="0"/>
    <m/>
    <n v="0"/>
    <m/>
    <n v="0"/>
    <n v="25"/>
    <n v="25"/>
    <n v="0"/>
    <n v="0"/>
    <n v="0"/>
    <n v="0"/>
    <m/>
    <m/>
    <m/>
    <n v="7"/>
    <n v="2"/>
    <n v="45"/>
    <n v="0"/>
    <n v="25"/>
    <n v="85"/>
    <s v="CEOTOM LOTSCO ERICON "/>
    <m/>
    <x v="1"/>
    <s v="Clipped at base"/>
    <n v="5"/>
    <n v="0"/>
    <s v="C"/>
  </r>
  <r>
    <n v="5"/>
    <s v="2x"/>
    <n v="80"/>
    <s v="GC2"/>
    <n v="4"/>
    <n v="4.5"/>
    <n v="7"/>
    <n v="6"/>
    <n v="3"/>
    <m/>
    <m/>
    <m/>
    <m/>
    <m/>
    <m/>
    <n v="-3"/>
    <n v="0"/>
    <n v="0"/>
    <n v="0"/>
    <n v="0"/>
    <n v="0"/>
    <n v="2"/>
    <n v="9.42"/>
    <m/>
    <m/>
    <m/>
    <m/>
    <m/>
    <m/>
    <m/>
    <m/>
    <m/>
    <m/>
    <m/>
    <m/>
    <m/>
    <m/>
    <m/>
    <m/>
    <m/>
    <m/>
    <n v="1"/>
    <s v="OK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15"/>
    <n v="5"/>
    <n v="0"/>
    <n v="0"/>
    <n v="0"/>
    <n v="0"/>
    <m/>
    <m/>
    <m/>
    <n v="15"/>
    <n v="0"/>
    <n v="23"/>
    <n v="0"/>
    <n v="5"/>
    <n v="60"/>
    <s v="CEOTOM ADEFAS ERICON "/>
    <m/>
    <x v="1"/>
    <s v="Tip clipped"/>
    <n v="4.5"/>
    <n v="0"/>
    <s v="B"/>
  </r>
  <r>
    <n v="5"/>
    <s v="2x"/>
    <n v="81"/>
    <s v="RB"/>
    <n v="1"/>
    <n v="6"/>
    <n v="17"/>
    <n v="29"/>
    <n v="18"/>
    <n v="22"/>
    <n v="20"/>
    <n v="17.5"/>
    <m/>
    <m/>
    <m/>
    <n v="4"/>
    <n v="-2"/>
    <n v="-2.5"/>
    <n v="-17.5"/>
    <n v="0"/>
    <n v="0"/>
    <n v="7.5"/>
    <n v="794.8125"/>
    <n v="10"/>
    <n v="1727"/>
    <n v="10"/>
    <n v="4"/>
    <n v="7"/>
    <n v="3077.2000000000003"/>
    <m/>
    <m/>
    <m/>
    <m/>
    <m/>
    <m/>
    <m/>
    <m/>
    <m/>
    <m/>
    <m/>
    <m/>
    <n v="1"/>
    <s v="Great"/>
    <n v="1"/>
    <s v="Good"/>
    <s v="OK"/>
    <n v="1"/>
    <s v="Poor"/>
    <n v="1"/>
    <s v="Poor"/>
    <s v="poor"/>
    <n v="1"/>
    <s v="poor"/>
    <n v="1"/>
    <s v="Dead"/>
    <n v="0"/>
    <s v="dead"/>
    <n v="0"/>
    <m/>
    <n v="0"/>
    <m/>
    <n v="0"/>
    <n v="1"/>
    <n v="0"/>
    <n v="5"/>
    <n v="10"/>
    <n v="0"/>
    <n v="0"/>
    <m/>
    <m/>
    <m/>
    <n v="30"/>
    <n v="2"/>
    <n v="60"/>
    <n v="0"/>
    <n v="0"/>
    <n v="90"/>
    <s v="LOTSCO MALFAS SALMEL LEPCOR"/>
    <m/>
    <x v="1"/>
    <s v="Tip clipped"/>
    <n v="6"/>
    <n v="6"/>
    <n v="0"/>
  </r>
  <r>
    <n v="5"/>
    <s v="2x"/>
    <n v="82"/>
    <s v="RB"/>
    <n v="1"/>
    <n v="6"/>
    <n v="13"/>
    <n v="22"/>
    <n v="10"/>
    <m/>
    <m/>
    <m/>
    <m/>
    <m/>
    <m/>
    <n v="-10"/>
    <n v="0"/>
    <n v="0"/>
    <n v="0"/>
    <n v="0"/>
    <n v="0"/>
    <n v="2"/>
    <n v="31.400000000000002"/>
    <m/>
    <m/>
    <m/>
    <m/>
    <m/>
    <m/>
    <m/>
    <m/>
    <m/>
    <m/>
    <m/>
    <m/>
    <m/>
    <m/>
    <m/>
    <m/>
    <m/>
    <m/>
    <n v="1"/>
    <s v="Good"/>
    <n v="1"/>
    <s v="Good"/>
    <s v="OK"/>
    <n v="1"/>
    <s v="Dead"/>
    <n v="0"/>
    <s v="Dead"/>
    <s v="dead"/>
    <n v="0"/>
    <s v="Gone"/>
    <n v="0"/>
    <s v="Gone"/>
    <n v="0"/>
    <s v="Gone"/>
    <n v="0"/>
    <m/>
    <n v="0"/>
    <m/>
    <n v="0"/>
    <n v="2"/>
    <n v="5"/>
    <n v="0"/>
    <n v="0"/>
    <n v="0"/>
    <n v="0"/>
    <m/>
    <m/>
    <m/>
    <n v="33"/>
    <n v="0"/>
    <n v="40"/>
    <n v="0"/>
    <n v="5"/>
    <n v="100"/>
    <s v="SALMEL LOTSCO"/>
    <m/>
    <x v="1"/>
    <s v="Tip clipped"/>
    <n v="6"/>
    <n v="6"/>
    <n v="0"/>
  </r>
  <r>
    <n v="5"/>
    <s v="2x"/>
    <n v="83"/>
    <s v="RB"/>
    <n v="2"/>
    <n v="5"/>
    <n v="8"/>
    <n v="22"/>
    <n v="2"/>
    <m/>
    <m/>
    <m/>
    <m/>
    <m/>
    <m/>
    <n v="-2"/>
    <n v="0"/>
    <n v="0"/>
    <n v="0"/>
    <n v="0"/>
    <n v="0"/>
    <n v="2"/>
    <n v="6.28"/>
    <m/>
    <m/>
    <m/>
    <m/>
    <m/>
    <m/>
    <m/>
    <m/>
    <m/>
    <m/>
    <m/>
    <m/>
    <m/>
    <m/>
    <m/>
    <m/>
    <m/>
    <m/>
    <n v="1"/>
    <s v="OK"/>
    <n v="1"/>
    <s v="Good"/>
    <s v="Great"/>
    <n v="1"/>
    <s v="Dead"/>
    <n v="0"/>
    <s v="Dead"/>
    <s v="dead"/>
    <n v="0"/>
    <s v="Gone"/>
    <n v="0"/>
    <s v="Gone"/>
    <n v="0"/>
    <s v="Gone"/>
    <n v="0"/>
    <m/>
    <n v="0"/>
    <m/>
    <n v="0"/>
    <n v="2"/>
    <n v="2"/>
    <n v="0"/>
    <n v="0"/>
    <n v="0"/>
    <n v="0"/>
    <m/>
    <m/>
    <m/>
    <n v="4"/>
    <n v="5"/>
    <n v="30"/>
    <n v="30"/>
    <n v="2"/>
    <n v="85"/>
    <s v="CEOTOM LTOSCO BROMAD ANAARV"/>
    <m/>
    <x v="1"/>
    <s v="Tip clipped"/>
    <n v="5"/>
    <n v="2"/>
    <n v="0"/>
  </r>
  <r>
    <n v="5"/>
    <s v="2x"/>
    <n v="83.5"/>
    <s v="RB"/>
    <n v="1"/>
    <n v="4"/>
    <n v="13"/>
    <n v="25"/>
    <n v="2"/>
    <m/>
    <m/>
    <m/>
    <m/>
    <m/>
    <m/>
    <n v="-2"/>
    <n v="0"/>
    <n v="0"/>
    <n v="0"/>
    <n v="0"/>
    <n v="0"/>
    <n v="1"/>
    <n v="1.57"/>
    <m/>
    <m/>
    <m/>
    <m/>
    <m/>
    <m/>
    <m/>
    <m/>
    <m/>
    <m/>
    <m/>
    <m/>
    <m/>
    <m/>
    <m/>
    <m/>
    <m/>
    <m/>
    <n v="1"/>
    <s v="Good"/>
    <n v="1"/>
    <s v="Good"/>
    <s v="Poor"/>
    <n v="1"/>
    <s v="Dead"/>
    <n v="0"/>
    <s v="Dead"/>
    <s v="dead"/>
    <n v="0"/>
    <s v="Gone"/>
    <n v="0"/>
    <s v="Gone"/>
    <n v="0"/>
    <s v="Gone"/>
    <n v="0"/>
    <m/>
    <n v="0"/>
    <m/>
    <n v="0"/>
    <n v="2"/>
    <n v="0"/>
    <n v="0"/>
    <n v="0"/>
    <n v="0"/>
    <n v="0"/>
    <m/>
    <m/>
    <m/>
    <n v="15"/>
    <n v="0"/>
    <n v="70"/>
    <n v="0"/>
    <n v="0"/>
    <n v="120"/>
    <s v="LEPCOR CEOTOM HELSCO"/>
    <m/>
    <x v="1"/>
    <s v="Clipped at base"/>
    <n v="4"/>
    <n v="2"/>
    <n v="0"/>
  </r>
  <r>
    <n v="5"/>
    <s v="2x"/>
    <n v="84"/>
    <s v="RB"/>
    <n v="2"/>
    <n v="5.5"/>
    <n v="9"/>
    <n v="20"/>
    <n v="1"/>
    <m/>
    <m/>
    <m/>
    <m/>
    <m/>
    <m/>
    <n v="-1"/>
    <n v="0"/>
    <n v="0"/>
    <n v="0"/>
    <n v="0"/>
    <n v="0"/>
    <n v="1"/>
    <n v="0.78500000000000003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4"/>
    <n v="0"/>
    <n v="0"/>
    <n v="0"/>
    <n v="0"/>
    <n v="0"/>
    <m/>
    <m/>
    <m/>
    <n v="30"/>
    <n v="0"/>
    <n v="70"/>
    <n v="0"/>
    <n v="0"/>
    <n v="90"/>
    <s v="LOTSCO HELSCO CEOTOM"/>
    <m/>
    <x v="1"/>
    <s v="Clipped at base"/>
    <n v="5.5"/>
    <n v="5"/>
    <n v="0"/>
  </r>
  <r>
    <n v="5"/>
    <s v="2x"/>
    <n v="85"/>
    <s v="RB"/>
    <n v="1"/>
    <n v="6"/>
    <n v="11"/>
    <n v="36"/>
    <n v="1"/>
    <m/>
    <m/>
    <m/>
    <m/>
    <m/>
    <m/>
    <n v="-1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1"/>
    <s v="Good"/>
    <s v="dead"/>
    <n v="0"/>
    <s v="Gone"/>
    <n v="0"/>
    <s v="Gone"/>
    <n v="0"/>
    <s v="Gone"/>
    <n v="0"/>
    <m/>
    <n v="0"/>
    <m/>
    <n v="0"/>
    <n v="0"/>
    <n v="0"/>
    <n v="0"/>
    <n v="0"/>
    <n v="0"/>
    <n v="0"/>
    <m/>
    <m/>
    <s v="Clipped at base"/>
    <n v="3"/>
    <n v="0"/>
    <n v="15"/>
    <n v="0"/>
    <n v="5"/>
    <n v="80"/>
    <s v="LOTSCFO CEOTOM"/>
    <m/>
    <x v="1"/>
    <s v="Tip clipped"/>
    <n v="6"/>
    <n v="5"/>
    <n v="0"/>
  </r>
  <r>
    <n v="5"/>
    <s v="2x"/>
    <n v="86"/>
    <s v="RB"/>
    <n v="2"/>
    <n v="10"/>
    <n v="17.5"/>
    <n v="33"/>
    <n v="21.5"/>
    <n v="28"/>
    <n v="41"/>
    <n v="57.5"/>
    <n v="74"/>
    <n v="23"/>
    <n v="74"/>
    <n v="6.5"/>
    <n v="13"/>
    <n v="16.5"/>
    <n v="16.5"/>
    <n v="-51"/>
    <n v="51"/>
    <n v="9.5"/>
    <n v="1523.194375"/>
    <n v="12"/>
    <n v="3165.1200000000003"/>
    <n v="20"/>
    <n v="16"/>
    <n v="18"/>
    <n v="41711.760000000002"/>
    <n v="23"/>
    <n v="16"/>
    <n v="19.5"/>
    <n v="68654.137500000012"/>
    <n v="37"/>
    <n v="29"/>
    <n v="33"/>
    <n v="253040.04"/>
    <n v="33"/>
    <n v="26"/>
    <n v="34"/>
    <n v="25"/>
    <n v="1"/>
    <s v="Great"/>
    <n v="1"/>
    <s v="Good"/>
    <s v="Good"/>
    <n v="1"/>
    <s v="Poor"/>
    <n v="1"/>
    <s v="OK"/>
    <s v="ok"/>
    <n v="1"/>
    <s v="good"/>
    <n v="1"/>
    <s v="Good"/>
    <n v="1"/>
    <s v="Good"/>
    <n v="1"/>
    <s v="Okay"/>
    <n v="1"/>
    <s v="OK"/>
    <n v="1"/>
    <n v="2"/>
    <n v="5"/>
    <n v="12"/>
    <n v="20"/>
    <n v="65"/>
    <n v="75"/>
    <n v="65"/>
    <n v="90"/>
    <m/>
    <n v="20"/>
    <n v="0"/>
    <n v="55"/>
    <n v="0"/>
    <n v="0"/>
    <n v="130"/>
    <s v="CEOTOM LOTSCO MALFAS LEPCOR"/>
    <s v="2 other main branches with total of 8 branchlets"/>
    <x v="1"/>
    <s v="Tip clipped"/>
    <n v="10"/>
    <n v="7"/>
    <s v="C"/>
  </r>
  <r>
    <n v="5"/>
    <s v="2x"/>
    <n v="87"/>
    <s v="RB"/>
    <n v="2"/>
    <n v="6"/>
    <n v="15.5"/>
    <n v="21"/>
    <n v="15.5"/>
    <n v="12"/>
    <m/>
    <m/>
    <m/>
    <m/>
    <m/>
    <n v="-3.5"/>
    <n v="-12"/>
    <n v="0"/>
    <n v="0"/>
    <n v="0"/>
    <n v="0"/>
    <n v="3.5"/>
    <n v="149.05187500000002"/>
    <n v="2"/>
    <n v="37.68"/>
    <m/>
    <m/>
    <m/>
    <m/>
    <m/>
    <m/>
    <m/>
    <m/>
    <m/>
    <m/>
    <m/>
    <m/>
    <m/>
    <m/>
    <m/>
    <m/>
    <n v="1"/>
    <s v="Good"/>
    <n v="1"/>
    <s v="Good"/>
    <s v="Good"/>
    <n v="1"/>
    <s v="Poor"/>
    <n v="0"/>
    <s v="Dead"/>
    <s v="dead"/>
    <n v="0"/>
    <s v="Gone"/>
    <n v="0"/>
    <s v="Gone"/>
    <n v="0"/>
    <s v="Gone"/>
    <n v="0"/>
    <m/>
    <n v="0"/>
    <m/>
    <n v="0"/>
    <n v="10"/>
    <n v="0"/>
    <n v="2"/>
    <n v="0"/>
    <n v="0"/>
    <n v="0"/>
    <m/>
    <m/>
    <m/>
    <n v="3"/>
    <n v="5"/>
    <n v="25"/>
    <n v="40"/>
    <n v="10"/>
    <n v="90"/>
    <s v="LOTSCO BROMAD"/>
    <m/>
    <x v="1"/>
    <s v="Tip clipped"/>
    <n v="6"/>
    <n v="7"/>
    <n v="0"/>
  </r>
  <r>
    <n v="5"/>
    <s v="2x"/>
    <n v="88"/>
    <s v="RB"/>
    <n v="1"/>
    <n v="5"/>
    <n v="12.5"/>
    <n v="33"/>
    <n v="17"/>
    <m/>
    <m/>
    <m/>
    <m/>
    <m/>
    <m/>
    <n v="-17"/>
    <n v="0"/>
    <n v="0"/>
    <n v="0"/>
    <n v="0"/>
    <n v="0"/>
    <n v="4.5"/>
    <n v="270.23624999999998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30"/>
    <n v="10"/>
    <n v="0"/>
    <n v="0"/>
    <n v="0"/>
    <n v="0"/>
    <m/>
    <m/>
    <m/>
    <n v="60"/>
    <n v="0"/>
    <n v="90"/>
    <n v="0"/>
    <n v="2"/>
    <n v="100"/>
    <s v="CEOTOM HELSCO"/>
    <m/>
    <x v="1"/>
    <s v="Tip clipped"/>
    <n v="5"/>
    <n v="5"/>
    <n v="0"/>
  </r>
  <r>
    <n v="5"/>
    <s v="2x"/>
    <n v="89"/>
    <s v="GC2"/>
    <n v="2"/>
    <n v="4"/>
    <n v="7.5"/>
    <n v="19.5"/>
    <n v="8"/>
    <m/>
    <m/>
    <m/>
    <m/>
    <m/>
    <m/>
    <n v="-8"/>
    <n v="0"/>
    <n v="0"/>
    <n v="0"/>
    <n v="0"/>
    <n v="0"/>
    <n v="4.5"/>
    <n v="127.17"/>
    <m/>
    <m/>
    <m/>
    <m/>
    <m/>
    <m/>
    <m/>
    <m/>
    <m/>
    <m/>
    <m/>
    <m/>
    <m/>
    <m/>
    <m/>
    <m/>
    <m/>
    <m/>
    <n v="1"/>
    <s v="OK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10"/>
    <n v="2"/>
    <n v="0"/>
    <n v="0"/>
    <n v="0"/>
    <n v="0"/>
    <m/>
    <m/>
    <m/>
    <n v="6"/>
    <n v="0.1"/>
    <n v="50"/>
    <n v="10"/>
    <n v="15"/>
    <n v="50"/>
    <s v="LOTSCO HELSOC HIRINC CEOTOM"/>
    <m/>
    <x v="1"/>
    <s v="Tip clipped"/>
    <n v="4"/>
    <n v="0"/>
    <s v="B"/>
  </r>
  <r>
    <n v="5"/>
    <s v="2x"/>
    <n v="90"/>
    <s v="GC2"/>
    <n v="2"/>
    <n v="5"/>
    <n v="14"/>
    <n v="31"/>
    <n v="18"/>
    <n v="15"/>
    <m/>
    <m/>
    <m/>
    <m/>
    <m/>
    <n v="-3"/>
    <n v="-15"/>
    <n v="0"/>
    <n v="0"/>
    <n v="0"/>
    <n v="0"/>
    <n v="4.5"/>
    <n v="286.13249999999999"/>
    <n v="3"/>
    <n v="105.97500000000001"/>
    <m/>
    <m/>
    <m/>
    <m/>
    <m/>
    <m/>
    <m/>
    <m/>
    <m/>
    <m/>
    <m/>
    <m/>
    <m/>
    <m/>
    <m/>
    <m/>
    <n v="1"/>
    <s v="Good"/>
    <n v="1"/>
    <s v="Good"/>
    <s v="Good"/>
    <n v="1"/>
    <s v="Poor"/>
    <n v="1"/>
    <s v="Poor"/>
    <s v="dead"/>
    <n v="0"/>
    <s v="Gone"/>
    <n v="0"/>
    <s v="Gone"/>
    <n v="0"/>
    <s v="Gone"/>
    <n v="0"/>
    <m/>
    <n v="0"/>
    <m/>
    <n v="0"/>
    <n v="5"/>
    <n v="15"/>
    <n v="15"/>
    <n v="0"/>
    <n v="0"/>
    <n v="0"/>
    <m/>
    <m/>
    <m/>
    <n v="30"/>
    <n v="0"/>
    <n v="40"/>
    <n v="1"/>
    <n v="1"/>
    <n v="80"/>
    <s v="CEOTOM HELSCO HIRING"/>
    <m/>
    <x v="1"/>
    <s v="Tip clipped"/>
    <n v="5"/>
    <n v="5"/>
    <s v="C"/>
  </r>
  <r>
    <n v="5"/>
    <s v="2x"/>
    <n v="91"/>
    <s v="RB"/>
    <n v="2"/>
    <n v="6"/>
    <n v="11"/>
    <n v="18"/>
    <n v="1"/>
    <m/>
    <m/>
    <m/>
    <m/>
    <m/>
    <m/>
    <n v="-1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reat"/>
    <n v="1"/>
    <s v="Good"/>
    <s v="Great"/>
    <n v="1"/>
    <s v="Dead"/>
    <n v="0"/>
    <s v="Dead"/>
    <s v="dead"/>
    <n v="0"/>
    <s v="Gone"/>
    <n v="0"/>
    <s v="Gone"/>
    <n v="0"/>
    <s v="Gone"/>
    <n v="0"/>
    <m/>
    <n v="0"/>
    <m/>
    <n v="0"/>
    <n v="4"/>
    <n v="1"/>
    <n v="0"/>
    <n v="0"/>
    <n v="0"/>
    <n v="0"/>
    <m/>
    <m/>
    <m/>
    <n v="17"/>
    <n v="1"/>
    <n v="50"/>
    <n v="30"/>
    <n v="15"/>
    <n v="85"/>
    <s v="LOTSCO CEOTOM ADEFAS BROMAD "/>
    <m/>
    <x v="1"/>
    <s v="Clipped at base"/>
    <n v="6"/>
    <n v="2"/>
    <n v="0"/>
  </r>
  <r>
    <n v="5"/>
    <s v="2x"/>
    <n v="92"/>
    <s v="CO"/>
    <n v="2"/>
    <n v="9"/>
    <n v="17"/>
    <n v="40"/>
    <n v="36"/>
    <n v="36"/>
    <n v="43"/>
    <n v="45"/>
    <n v="81"/>
    <n v="53"/>
    <n v="68"/>
    <n v="0"/>
    <n v="7"/>
    <n v="2"/>
    <n v="36"/>
    <n v="-28"/>
    <n v="15"/>
    <n v="9.5"/>
    <n v="2550.4650000000001"/>
    <n v="7"/>
    <n v="1384.7400000000002"/>
    <n v="12"/>
    <n v="14"/>
    <n v="13"/>
    <n v="22818.379999999997"/>
    <n v="20"/>
    <n v="16"/>
    <n v="18"/>
    <n v="45781.2"/>
    <n v="26"/>
    <n v="22"/>
    <n v="24"/>
    <n v="146499.84"/>
    <n v="21"/>
    <n v="19"/>
    <n v="29"/>
    <n v="20"/>
    <n v="1"/>
    <s v="Great"/>
    <n v="1"/>
    <s v="Great"/>
    <s v="Great"/>
    <n v="1"/>
    <s v="OK"/>
    <n v="1"/>
    <s v="Good"/>
    <s v="ok"/>
    <n v="1"/>
    <s v="good"/>
    <n v="1"/>
    <s v="Good"/>
    <n v="1"/>
    <s v="Good"/>
    <n v="1"/>
    <s v="Okay"/>
    <n v="1"/>
    <s v="Great"/>
    <n v="1"/>
    <n v="5"/>
    <n v="15"/>
    <n v="10"/>
    <n v="25"/>
    <n v="18"/>
    <n v="10"/>
    <n v="7"/>
    <n v="10"/>
    <m/>
    <n v="6"/>
    <n v="1"/>
    <n v="20"/>
    <n v="60"/>
    <n v="0"/>
    <n v="55"/>
    <s v="LOTSCO BROMAD SALMEL"/>
    <m/>
    <x v="0"/>
    <s v="Not clipped"/>
    <n v="9"/>
    <n v="4"/>
    <s v="C"/>
  </r>
  <r>
    <n v="5"/>
    <s v="2x"/>
    <n v="93"/>
    <s v="CO"/>
    <n v="3"/>
    <n v="9"/>
    <n v="25"/>
    <n v="38"/>
    <n v="20"/>
    <m/>
    <m/>
    <m/>
    <m/>
    <m/>
    <m/>
    <n v="-20"/>
    <n v="0"/>
    <n v="0"/>
    <n v="0"/>
    <n v="0"/>
    <n v="0"/>
    <n v="2.5"/>
    <n v="98.125"/>
    <m/>
    <m/>
    <m/>
    <m/>
    <m/>
    <m/>
    <m/>
    <m/>
    <m/>
    <m/>
    <m/>
    <m/>
    <m/>
    <m/>
    <m/>
    <m/>
    <m/>
    <m/>
    <n v="1"/>
    <s v="Good"/>
    <n v="1"/>
    <s v="Great"/>
    <s v="Great"/>
    <n v="1"/>
    <s v="Dead"/>
    <n v="0"/>
    <s v="Dead"/>
    <s v="dead"/>
    <n v="0"/>
    <s v="Gone"/>
    <n v="0"/>
    <s v="Gone"/>
    <n v="0"/>
    <s v="Gone"/>
    <n v="0"/>
    <m/>
    <n v="0"/>
    <m/>
    <n v="0"/>
    <n v="1"/>
    <n v="0"/>
    <n v="0"/>
    <n v="0"/>
    <n v="0"/>
    <n v="0"/>
    <m/>
    <m/>
    <m/>
    <n v="18"/>
    <n v="2"/>
    <n v="37"/>
    <n v="0"/>
    <n v="0"/>
    <n v="90"/>
    <s v="LOTSCO CEOTOM ANAARV"/>
    <m/>
    <x v="1"/>
    <s v="Tip clipped"/>
    <n v="9"/>
    <n v="7"/>
    <n v="0"/>
  </r>
  <r>
    <n v="5"/>
    <s v="2x"/>
    <n v="94"/>
    <s v="CO"/>
    <n v="2"/>
    <n v="11"/>
    <n v="26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reat"/>
    <n v="1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30"/>
    <n v="0"/>
    <n v="25"/>
    <n v="0"/>
    <n v="0"/>
    <n v="50"/>
    <s v="LOTSCO CEOTOM"/>
    <m/>
    <x v="0"/>
    <s v="Not clipped"/>
    <n v="11"/>
    <n v="9"/>
    <m/>
  </r>
  <r>
    <n v="5"/>
    <s v="2x"/>
    <n v="95"/>
    <s v="GC"/>
    <n v="2"/>
    <n v="7"/>
    <n v="16"/>
    <n v="20"/>
    <n v="16"/>
    <n v="19.5"/>
    <n v="22"/>
    <n v="24.5"/>
    <n v="33"/>
    <n v="34"/>
    <n v="48"/>
    <n v="3.5"/>
    <n v="2.5"/>
    <n v="2.5"/>
    <n v="8.5"/>
    <n v="1"/>
    <n v="14"/>
    <n v="5.5"/>
    <n v="379.94"/>
    <n v="4"/>
    <n v="244.92000000000002"/>
    <n v="7"/>
    <n v="7"/>
    <n v="7"/>
    <n v="3384.92"/>
    <n v="9"/>
    <n v="6.5"/>
    <n v="7.75"/>
    <n v="4620.6081249999997"/>
    <n v="17"/>
    <n v="12"/>
    <n v="14.5"/>
    <n v="21786.105000000003"/>
    <n v="14"/>
    <n v="11"/>
    <n v="14"/>
    <n v="15"/>
    <n v="1"/>
    <s v="Good"/>
    <n v="1"/>
    <s v="Good"/>
    <s v="Good"/>
    <n v="1"/>
    <s v="Poor"/>
    <n v="1"/>
    <s v="OK"/>
    <s v="good"/>
    <n v="1"/>
    <s v="good"/>
    <n v="1"/>
    <s v="Ok"/>
    <n v="1"/>
    <s v="Good"/>
    <n v="1"/>
    <s v="Good"/>
    <n v="1"/>
    <s v="Great"/>
    <n v="1"/>
    <n v="0"/>
    <n v="0"/>
    <n v="3"/>
    <n v="12"/>
    <n v="75"/>
    <n v="25"/>
    <n v="20"/>
    <n v="85"/>
    <m/>
    <n v="23"/>
    <n v="0"/>
    <n v="45"/>
    <n v="0"/>
    <n v="0"/>
    <n v="70"/>
    <s v="LOTSCO ADFAS SOLXAN"/>
    <m/>
    <x v="1"/>
    <s v="Tip clipped"/>
    <n v="7"/>
    <n v="6"/>
    <n v="0"/>
  </r>
  <r>
    <n v="5"/>
    <s v="2x"/>
    <n v="96"/>
    <s v="CO"/>
    <n v="2"/>
    <n v="9"/>
    <n v="1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0"/>
    <n v="2"/>
    <n v="45"/>
    <n v="45"/>
    <n v="0"/>
    <n v="60"/>
    <s v="LOTSCO BROMAD CEOTOM "/>
    <m/>
    <x v="0"/>
    <s v="Not clipped"/>
    <n v="9"/>
    <n v="10"/>
    <n v="0"/>
  </r>
  <r>
    <n v="5"/>
    <s v="2x"/>
    <n v="97"/>
    <s v="GC"/>
    <n v="2"/>
    <n v="4"/>
    <n v="11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8"/>
    <n v="0"/>
    <n v="20"/>
    <n v="0"/>
    <n v="1"/>
    <n v="65"/>
    <s v="LOTSCO CEOTOM"/>
    <m/>
    <x v="0"/>
    <s v="Not clipped"/>
    <n v="4"/>
    <n v="1"/>
    <n v="0"/>
  </r>
  <r>
    <n v="5"/>
    <s v="2x"/>
    <n v="98"/>
    <s v="CO"/>
    <n v="2"/>
    <n v="9"/>
    <n v="18"/>
    <n v="31"/>
    <n v="13"/>
    <m/>
    <m/>
    <m/>
    <m/>
    <m/>
    <m/>
    <n v="-13"/>
    <n v="0"/>
    <n v="0"/>
    <n v="0"/>
    <n v="0"/>
    <n v="0"/>
    <n v="2"/>
    <n v="40.82"/>
    <m/>
    <m/>
    <m/>
    <m/>
    <m/>
    <m/>
    <m/>
    <m/>
    <m/>
    <m/>
    <m/>
    <m/>
    <m/>
    <m/>
    <m/>
    <m/>
    <m/>
    <m/>
    <n v="1"/>
    <s v="Great"/>
    <n v="1"/>
    <s v="Great"/>
    <s v="Great"/>
    <n v="1"/>
    <s v="Dead"/>
    <n v="0"/>
    <s v="Dead"/>
    <s v="dead"/>
    <n v="0"/>
    <s v="Gone"/>
    <n v="0"/>
    <s v="Gone"/>
    <n v="0"/>
    <s v="Gone"/>
    <n v="0"/>
    <m/>
    <n v="0"/>
    <m/>
    <n v="0"/>
    <n v="0"/>
    <n v="1"/>
    <n v="0"/>
    <n v="0"/>
    <n v="0"/>
    <n v="0"/>
    <m/>
    <m/>
    <m/>
    <n v="4"/>
    <n v="0"/>
    <n v="15"/>
    <n v="0"/>
    <n v="0"/>
    <n v="95"/>
    <s v="LOTSCO ADFAS CEOTOM"/>
    <m/>
    <x v="1"/>
    <s v="Tip clipped"/>
    <n v="9"/>
    <n v="6"/>
    <n v="0"/>
  </r>
  <r>
    <n v="5"/>
    <s v="2x"/>
    <n v="99"/>
    <s v="CO"/>
    <n v="2"/>
    <n v="9"/>
    <n v="12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"/>
    <n v="0"/>
    <n v="10"/>
    <n v="0"/>
    <n v="2"/>
    <n v="80"/>
    <s v="LOTSCO ADEFAS"/>
    <m/>
    <x v="0"/>
    <s v="Not clipped"/>
    <n v="9"/>
    <n v="6"/>
    <n v="0"/>
  </r>
  <r>
    <n v="5"/>
    <s v="2x"/>
    <n v="100"/>
    <s v="GC"/>
    <n v="3"/>
    <n v="6"/>
    <n v="13"/>
    <n v="18"/>
    <n v="5"/>
    <m/>
    <m/>
    <m/>
    <m/>
    <m/>
    <m/>
    <n v="-5"/>
    <n v="0"/>
    <n v="0"/>
    <n v="0"/>
    <n v="0"/>
    <n v="0"/>
    <n v="2.5"/>
    <n v="24.53125"/>
    <m/>
    <m/>
    <m/>
    <m/>
    <m/>
    <m/>
    <m/>
    <m/>
    <m/>
    <m/>
    <m/>
    <m/>
    <m/>
    <m/>
    <m/>
    <m/>
    <m/>
    <m/>
    <n v="1"/>
    <s v="Good"/>
    <n v="1"/>
    <s v="Great"/>
    <s v="Good"/>
    <n v="1"/>
    <s v="Dead"/>
    <n v="0"/>
    <s v="Dead"/>
    <s v="dead"/>
    <n v="0"/>
    <s v="Gone"/>
    <n v="0"/>
    <s v="Gone"/>
    <n v="0"/>
    <s v="Gone"/>
    <n v="0"/>
    <m/>
    <n v="0"/>
    <m/>
    <n v="0"/>
    <n v="5"/>
    <n v="2"/>
    <n v="0"/>
    <n v="0"/>
    <n v="0"/>
    <n v="0"/>
    <m/>
    <m/>
    <m/>
    <n v="3"/>
    <n v="1"/>
    <n v="20"/>
    <n v="60"/>
    <n v="0"/>
    <n v="50"/>
    <s v="LOTSCO ADFAS SALMEL CEOTOM BROMAD"/>
    <m/>
    <x v="1"/>
    <s v="Tip clipped"/>
    <n v="6"/>
    <n v="4"/>
    <n v="0"/>
  </r>
  <r>
    <n v="5"/>
    <s v="4x"/>
    <n v="1"/>
    <s v="GC2"/>
    <n v="3"/>
    <n v="3"/>
    <n v="11"/>
    <n v="19"/>
    <n v="1"/>
    <m/>
    <m/>
    <m/>
    <m/>
    <m/>
    <m/>
    <n v="-1"/>
    <n v="0"/>
    <n v="0"/>
    <n v="0"/>
    <n v="0"/>
    <n v="0"/>
    <n v="1"/>
    <n v="0.78500000000000003"/>
    <m/>
    <m/>
    <m/>
    <m/>
    <m/>
    <m/>
    <m/>
    <m/>
    <m/>
    <m/>
    <m/>
    <m/>
    <m/>
    <m/>
    <m/>
    <m/>
    <m/>
    <m/>
    <n v="1"/>
    <s v="Great"/>
    <n v="1"/>
    <s v="Good"/>
    <s v="Great"/>
    <n v="1"/>
    <s v="Dead"/>
    <n v="0"/>
    <s v="Dead"/>
    <s v="dead"/>
    <n v="0"/>
    <s v="Gone"/>
    <n v="0"/>
    <s v="Gone"/>
    <n v="0"/>
    <s v="Gone"/>
    <n v="0"/>
    <m/>
    <n v="0"/>
    <m/>
    <n v="0"/>
    <n v="40"/>
    <n v="30"/>
    <n v="0"/>
    <n v="0"/>
    <n v="0"/>
    <n v="0"/>
    <m/>
    <m/>
    <m/>
    <n v="15"/>
    <n v="10"/>
    <n v="50"/>
    <n v="15"/>
    <n v="30"/>
    <n v="60"/>
    <s v="LOTSCO BROMAD CEOTOM "/>
    <m/>
    <x v="1"/>
    <s v="Clipped at base"/>
    <n v="3"/>
    <n v="2"/>
    <s v="B"/>
  </r>
  <r>
    <n v="5"/>
    <s v="4x"/>
    <n v="2"/>
    <s v="GC2"/>
    <n v="3"/>
    <n v="3"/>
    <n v="10"/>
    <n v="26"/>
    <n v="37.5"/>
    <n v="37"/>
    <n v="47"/>
    <n v="50"/>
    <n v="70"/>
    <n v="74"/>
    <n v="115"/>
    <n v="-0.5"/>
    <n v="10"/>
    <n v="3"/>
    <n v="20"/>
    <n v="4"/>
    <n v="41"/>
    <n v="8"/>
    <n v="1884"/>
    <n v="10"/>
    <n v="2904.5"/>
    <n v="23"/>
    <n v="23"/>
    <n v="23"/>
    <n v="78069.820000000007"/>
    <n v="24"/>
    <n v="22"/>
    <n v="23"/>
    <n v="83053.000000000015"/>
    <n v="32"/>
    <n v="30"/>
    <n v="31"/>
    <n v="211227.8"/>
    <n v="40"/>
    <n v="37"/>
    <n v="55"/>
    <n v="48"/>
    <n v="1"/>
    <s v="Good"/>
    <n v="1"/>
    <s v="Good"/>
    <s v="Good"/>
    <n v="1"/>
    <s v="OK"/>
    <n v="1"/>
    <s v="Good"/>
    <s v="good"/>
    <n v="1"/>
    <s v="good"/>
    <n v="1"/>
    <s v="Good"/>
    <n v="1"/>
    <s v="Great"/>
    <n v="1"/>
    <s v="Good"/>
    <n v="1"/>
    <s v="Great"/>
    <n v="1"/>
    <n v="5"/>
    <n v="25"/>
    <n v="2"/>
    <n v="8"/>
    <n v="10"/>
    <n v="2"/>
    <n v="3"/>
    <n v="12"/>
    <m/>
    <n v="1"/>
    <n v="15"/>
    <n v="15"/>
    <n v="35"/>
    <n v="25"/>
    <n v="25"/>
    <s v="LOTSCO BROMAD ANAARV"/>
    <m/>
    <x v="1"/>
    <s v="Tip clipped"/>
    <n v="3"/>
    <n v="0"/>
    <s v="C"/>
  </r>
  <r>
    <n v="5"/>
    <s v="4x"/>
    <n v="3"/>
    <s v="GC2"/>
    <n v="4"/>
    <n v="4"/>
    <n v="12"/>
    <n v="16"/>
    <n v="7"/>
    <n v="4"/>
    <n v="6"/>
    <n v="4"/>
    <n v="5"/>
    <m/>
    <m/>
    <n v="-3"/>
    <n v="2"/>
    <n v="-2"/>
    <n v="1"/>
    <n v="-5"/>
    <n v="0"/>
    <n v="1.5"/>
    <n v="12.363750000000001"/>
    <n v="2"/>
    <n v="12.56"/>
    <n v="1"/>
    <n v="1"/>
    <n v="1"/>
    <n v="18.84"/>
    <m/>
    <m/>
    <m/>
    <m/>
    <n v="1"/>
    <n v="1"/>
    <n v="1"/>
    <n v="15.700000000000001"/>
    <m/>
    <m/>
    <m/>
    <m/>
    <n v="1"/>
    <s v="Good"/>
    <n v="1"/>
    <s v="Good"/>
    <s v="Good"/>
    <n v="1"/>
    <s v="Dead"/>
    <n v="0"/>
    <s v="Dead"/>
    <s v="poor"/>
    <n v="1"/>
    <s v="poor"/>
    <n v="1"/>
    <s v="Dead"/>
    <n v="0"/>
    <s v="dead"/>
    <n v="0"/>
    <m/>
    <n v="0"/>
    <m/>
    <n v="0"/>
    <n v="5"/>
    <n v="25"/>
    <n v="15"/>
    <n v="10"/>
    <n v="50"/>
    <n v="0"/>
    <m/>
    <m/>
    <m/>
    <n v="1"/>
    <n v="5"/>
    <n v="10"/>
    <n v="15"/>
    <n v="25"/>
    <n v="50"/>
    <s v="LOTSCO BROMAD"/>
    <m/>
    <x v="1"/>
    <s v="Tip clipped"/>
    <n v="4"/>
    <n v="0"/>
    <s v="B"/>
  </r>
  <r>
    <n v="5"/>
    <s v="4x"/>
    <n v="4"/>
    <s v="GC"/>
    <n v="1"/>
    <n v="6"/>
    <n v="10"/>
    <n v="10.5"/>
    <n v="0.5"/>
    <m/>
    <m/>
    <m/>
    <m/>
    <m/>
    <m/>
    <n v="-0.5"/>
    <n v="0"/>
    <n v="0"/>
    <n v="0"/>
    <n v="0"/>
    <n v="0"/>
    <n v="2.5"/>
    <n v="2.453125"/>
    <m/>
    <m/>
    <m/>
    <m/>
    <m/>
    <m/>
    <m/>
    <m/>
    <m/>
    <m/>
    <m/>
    <m/>
    <m/>
    <m/>
    <m/>
    <m/>
    <m/>
    <m/>
    <n v="1"/>
    <s v="Good"/>
    <n v="1"/>
    <s v="Good"/>
    <s v="Great"/>
    <n v="1"/>
    <s v="Dead"/>
    <n v="0"/>
    <s v="Dead"/>
    <s v="dead"/>
    <n v="0"/>
    <s v="Gone"/>
    <n v="0"/>
    <s v="Gone"/>
    <n v="0"/>
    <s v="Gone"/>
    <n v="0"/>
    <m/>
    <n v="0"/>
    <m/>
    <n v="0"/>
    <n v="2"/>
    <n v="1"/>
    <n v="0"/>
    <n v="0"/>
    <n v="0"/>
    <n v="0"/>
    <m/>
    <m/>
    <m/>
    <n v="20"/>
    <n v="10"/>
    <n v="20"/>
    <n v="18"/>
    <n v="1"/>
    <n v="75"/>
    <s v="LOTSCO BROMAD"/>
    <m/>
    <x v="1"/>
    <s v="Tip clipped"/>
    <n v="6"/>
    <n v="4"/>
    <s v="B"/>
  </r>
  <r>
    <n v="5"/>
    <s v="4x"/>
    <n v="5"/>
    <s v="GC"/>
    <n v="2"/>
    <n v="5.5"/>
    <n v="17"/>
    <n v="19"/>
    <n v="0.5"/>
    <m/>
    <m/>
    <m/>
    <m/>
    <m/>
    <m/>
    <n v="-0.5"/>
    <n v="0"/>
    <n v="0"/>
    <n v="0"/>
    <n v="0"/>
    <n v="0"/>
    <n v="0.5"/>
    <n v="9.8125000000000004E-2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5"/>
    <n v="2"/>
    <n v="0"/>
    <n v="0"/>
    <n v="0"/>
    <n v="0"/>
    <m/>
    <m/>
    <m/>
    <n v="20"/>
    <n v="1"/>
    <n v="45"/>
    <n v="3"/>
    <n v="2"/>
    <n v="65"/>
    <s v="LOTSCO BROMAD HIRINC"/>
    <m/>
    <x v="1"/>
    <s v="Clipped at base"/>
    <n v="5.5"/>
    <n v="1"/>
    <s v="C"/>
  </r>
  <r>
    <n v="5"/>
    <s v="4x"/>
    <n v="6"/>
    <s v="RB"/>
    <n v="3"/>
    <n v="5"/>
    <n v="15.5"/>
    <n v="50"/>
    <n v="13"/>
    <n v="15"/>
    <n v="35.5"/>
    <n v="59"/>
    <n v="82"/>
    <n v="74"/>
    <n v="103"/>
    <n v="2"/>
    <n v="20.5"/>
    <n v="23.5"/>
    <n v="23"/>
    <n v="-8"/>
    <n v="29"/>
    <n v="6.5"/>
    <n v="431.16125"/>
    <n v="10"/>
    <n v="1177.5"/>
    <n v="32"/>
    <n v="25"/>
    <n v="28.5"/>
    <n v="90541.507500000007"/>
    <n v="39"/>
    <n v="33"/>
    <n v="36"/>
    <n v="240096.96"/>
    <n v="40"/>
    <n v="42"/>
    <n v="41"/>
    <n v="432823.88"/>
    <n v="50"/>
    <n v="46"/>
    <n v="40"/>
    <n v="50"/>
    <n v="1"/>
    <s v="Great"/>
    <n v="1"/>
    <s v="Great"/>
    <s v="Good"/>
    <n v="1"/>
    <s v="Good"/>
    <n v="1"/>
    <s v="OK"/>
    <s v="good"/>
    <n v="1"/>
    <s v="great"/>
    <n v="1"/>
    <s v="Great"/>
    <n v="1"/>
    <s v="Great"/>
    <n v="1"/>
    <s v="Good"/>
    <n v="1"/>
    <s v="Great"/>
    <n v="1"/>
    <n v="5"/>
    <n v="1"/>
    <n v="0"/>
    <n v="2"/>
    <n v="20"/>
    <n v="3"/>
    <n v="8"/>
    <n v="15"/>
    <m/>
    <n v="1"/>
    <n v="0"/>
    <n v="15"/>
    <n v="0"/>
    <n v="1"/>
    <n v="30"/>
    <s v="LOTSCO ANAARV BROMAD"/>
    <m/>
    <x v="1"/>
    <s v="Tip clipped"/>
    <n v="5"/>
    <n v="1"/>
    <n v="0"/>
  </r>
  <r>
    <n v="5"/>
    <s v="4x"/>
    <n v="7"/>
    <s v="RB"/>
    <n v="2"/>
    <n v="5.5"/>
    <n v="11"/>
    <n v="21"/>
    <n v="12.5"/>
    <n v="18"/>
    <n v="28"/>
    <n v="32"/>
    <n v="48"/>
    <n v="46"/>
    <n v="72"/>
    <n v="5.5"/>
    <n v="10"/>
    <n v="4"/>
    <n v="16"/>
    <n v="-2"/>
    <n v="26"/>
    <n v="1.5"/>
    <n v="22.078125"/>
    <n v="5"/>
    <n v="353.25"/>
    <n v="17"/>
    <n v="9"/>
    <n v="13"/>
    <n v="14858.48"/>
    <n v="21"/>
    <n v="12"/>
    <n v="16.5"/>
    <n v="27355.68"/>
    <n v="33"/>
    <n v="16"/>
    <n v="24.5"/>
    <n v="90469.680000000008"/>
    <n v="34"/>
    <n v="19"/>
    <n v="39"/>
    <n v="27"/>
    <n v="1"/>
    <s v="Good"/>
    <n v="1"/>
    <s v="Good"/>
    <s v="Good"/>
    <n v="1"/>
    <s v="Poor"/>
    <n v="1"/>
    <s v="Poor"/>
    <s v="good"/>
    <n v="1"/>
    <s v="great"/>
    <n v="1"/>
    <s v="Great"/>
    <n v="1"/>
    <s v="Great"/>
    <n v="1"/>
    <s v="Great"/>
    <n v="1"/>
    <s v="Great"/>
    <n v="1"/>
    <n v="20"/>
    <n v="20"/>
    <n v="20"/>
    <n v="35"/>
    <n v="60"/>
    <n v="25"/>
    <n v="45"/>
    <n v="55"/>
    <m/>
    <n v="10"/>
    <n v="1"/>
    <n v="30"/>
    <n v="10"/>
    <n v="20"/>
    <n v="40"/>
    <s v="LOTSCO ADEFAS HELSCO BROMAD"/>
    <m/>
    <x v="1"/>
    <s v="Tip clipped"/>
    <n v="5.5"/>
    <n v="4"/>
    <s v="C"/>
  </r>
  <r>
    <n v="5"/>
    <s v="4x"/>
    <n v="8"/>
    <s v="GC"/>
    <n v="2"/>
    <n v="5.5"/>
    <n v="12"/>
    <n v="25.5"/>
    <n v="4"/>
    <m/>
    <m/>
    <m/>
    <m/>
    <m/>
    <m/>
    <n v="-4"/>
    <n v="0"/>
    <n v="0"/>
    <n v="0"/>
    <n v="0"/>
    <n v="0"/>
    <n v="2"/>
    <n v="12.56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0"/>
    <n v="1"/>
    <n v="0"/>
    <n v="0"/>
    <n v="0"/>
    <n v="0"/>
    <m/>
    <m/>
    <m/>
    <n v="10"/>
    <n v="4"/>
    <n v="13"/>
    <n v="25"/>
    <n v="1"/>
    <n v="25"/>
    <s v="LOTSCO BROMAD CEOTOM "/>
    <m/>
    <x v="1"/>
    <s v="Tip clipped"/>
    <n v="5.5"/>
    <n v="1"/>
    <n v="0"/>
  </r>
  <r>
    <n v="5"/>
    <s v="4x"/>
    <n v="9"/>
    <s v="RB"/>
    <n v="4"/>
    <n v="2.5"/>
    <n v="10.5"/>
    <n v="13"/>
    <n v="3"/>
    <m/>
    <m/>
    <m/>
    <m/>
    <m/>
    <m/>
    <n v="-3"/>
    <n v="0"/>
    <n v="0"/>
    <n v="0"/>
    <n v="0"/>
    <n v="0"/>
    <n v="2"/>
    <n v="9.42"/>
    <m/>
    <m/>
    <m/>
    <m/>
    <m/>
    <m/>
    <m/>
    <m/>
    <m/>
    <m/>
    <m/>
    <m/>
    <m/>
    <m/>
    <m/>
    <m/>
    <m/>
    <m/>
    <n v="1"/>
    <s v="Great"/>
    <n v="1"/>
    <s v="Good"/>
    <s v="Good"/>
    <n v="1"/>
    <s v="Dead"/>
    <n v="0"/>
    <s v="Dead"/>
    <s v="Gone"/>
    <n v="0"/>
    <s v="Gone"/>
    <n v="0"/>
    <s v="Gone"/>
    <n v="0"/>
    <s v="Gone"/>
    <n v="0"/>
    <m/>
    <n v="0"/>
    <m/>
    <n v="0"/>
    <n v="5"/>
    <n v="10"/>
    <n v="0"/>
    <n v="0"/>
    <n v="0"/>
    <n v="0"/>
    <m/>
    <m/>
    <m/>
    <n v="15"/>
    <n v="1"/>
    <n v="35"/>
    <n v="1"/>
    <n v="10"/>
    <n v="60"/>
    <s v="CEOTOM ERICON LOTSCO HIRINC"/>
    <m/>
    <x v="1"/>
    <s v="Tip clipped"/>
    <n v="2.5"/>
    <n v="2"/>
    <s v="B"/>
  </r>
  <r>
    <n v="5"/>
    <s v="4x"/>
    <n v="10"/>
    <s v="RB"/>
    <n v="2"/>
    <n v="5"/>
    <n v="16"/>
    <n v="35.5"/>
    <n v="14"/>
    <m/>
    <m/>
    <m/>
    <m/>
    <m/>
    <m/>
    <n v="-14"/>
    <n v="0"/>
    <n v="0"/>
    <n v="0"/>
    <n v="0"/>
    <n v="0"/>
    <n v="1.5"/>
    <n v="24.727500000000003"/>
    <m/>
    <m/>
    <m/>
    <m/>
    <m/>
    <m/>
    <m/>
    <m/>
    <m/>
    <m/>
    <m/>
    <m/>
    <m/>
    <m/>
    <m/>
    <m/>
    <m/>
    <m/>
    <n v="1"/>
    <s v="Great"/>
    <n v="1"/>
    <s v="Good"/>
    <s v="Great"/>
    <n v="1"/>
    <s v="Dead"/>
    <n v="0"/>
    <s v="Dead"/>
    <s v="dead"/>
    <n v="0"/>
    <s v="Gone"/>
    <n v="0"/>
    <s v="Gone"/>
    <n v="0"/>
    <s v="Gone"/>
    <n v="0"/>
    <m/>
    <n v="0"/>
    <m/>
    <n v="0"/>
    <n v="10"/>
    <n v="0"/>
    <n v="0"/>
    <n v="0"/>
    <n v="0"/>
    <n v="0"/>
    <m/>
    <m/>
    <m/>
    <n v="5"/>
    <n v="0"/>
    <n v="40"/>
    <n v="3"/>
    <m/>
    <n v="40"/>
    <s v="LOTSCO ANAARV BROMAD"/>
    <m/>
    <x v="1"/>
    <s v="Tip clipped"/>
    <n v="5"/>
    <n v="0"/>
    <s v="B"/>
  </r>
  <r>
    <n v="5"/>
    <s v="4x"/>
    <n v="11"/>
    <s v="GC"/>
    <m/>
    <n v="2.5"/>
    <m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1"/>
    <n v="0"/>
    <n v="0"/>
    <n v="0"/>
    <n v="0"/>
    <m/>
    <m/>
    <m/>
    <n v="12"/>
    <n v="2"/>
    <n v="37"/>
    <n v="2"/>
    <n v="1"/>
    <n v="40"/>
    <s v="LOTSCO HELSCO HIRINC ANAARV "/>
    <m/>
    <x v="0"/>
    <s v="Not clipped"/>
    <n v="2.5"/>
    <n v="0"/>
    <s v="C"/>
  </r>
  <r>
    <n v="5"/>
    <s v="4x"/>
    <n v="12"/>
    <s v="GC2"/>
    <n v="2"/>
    <n v="4"/>
    <n v="10"/>
    <n v="21.5"/>
    <n v="7"/>
    <n v="10"/>
    <n v="20.5"/>
    <n v="10"/>
    <n v="40"/>
    <n v="46"/>
    <n v="82"/>
    <n v="3"/>
    <n v="10.5"/>
    <n v="-10.5"/>
    <n v="30"/>
    <n v="6"/>
    <n v="36"/>
    <n v="1.5"/>
    <n v="12.363750000000001"/>
    <n v="3"/>
    <n v="70.650000000000006"/>
    <n v="13"/>
    <n v="11"/>
    <n v="12"/>
    <n v="9269.2800000000007"/>
    <n v="12"/>
    <n v="11"/>
    <n v="11.5"/>
    <n v="4152.6500000000005"/>
    <n v="16"/>
    <n v="16"/>
    <n v="16"/>
    <n v="32153.600000000002"/>
    <n v="27"/>
    <n v="22"/>
    <n v="34"/>
    <n v="32"/>
    <n v="1"/>
    <s v="Good"/>
    <n v="1"/>
    <s v="Good"/>
    <s v="Good"/>
    <n v="1"/>
    <s v="Poor"/>
    <n v="1"/>
    <s v="Poor"/>
    <s v="ok"/>
    <n v="1"/>
    <s v="ok"/>
    <n v="1"/>
    <s v="Good"/>
    <n v="1"/>
    <s v="Great"/>
    <n v="1"/>
    <s v="Good"/>
    <n v="1"/>
    <s v="Great"/>
    <n v="1"/>
    <n v="0"/>
    <n v="20"/>
    <n v="10"/>
    <n v="10"/>
    <n v="10"/>
    <n v="25"/>
    <n v="8"/>
    <n v="85"/>
    <s v="recorded folded by cage  in 2016"/>
    <n v="2"/>
    <n v="0"/>
    <n v="20"/>
    <n v="0"/>
    <n v="20"/>
    <n v="50"/>
    <s v="CEOTOM LOTSCO ERICON"/>
    <m/>
    <x v="1"/>
    <s v="Tip clipped"/>
    <n v="4"/>
    <n v="2"/>
    <s v="A"/>
  </r>
  <r>
    <n v="5"/>
    <s v="4x"/>
    <n v="13"/>
    <s v="GC2"/>
    <n v="3"/>
    <n v="3.5"/>
    <n v="16"/>
    <n v="33"/>
    <n v="11"/>
    <n v="10"/>
    <n v="22"/>
    <n v="40"/>
    <n v="60"/>
    <n v="68"/>
    <n v="103"/>
    <n v="-1"/>
    <n v="12"/>
    <n v="18"/>
    <n v="20"/>
    <n v="8"/>
    <n v="35"/>
    <n v="1.5"/>
    <n v="19.428750000000001"/>
    <n v="4"/>
    <n v="125.60000000000001"/>
    <n v="23"/>
    <n v="6"/>
    <n v="14.5"/>
    <n v="14524.070000000002"/>
    <n v="26"/>
    <n v="13"/>
    <n v="19.5"/>
    <n v="47759.400000000009"/>
    <n v="20"/>
    <n v="16"/>
    <n v="18"/>
    <n v="61041.599999999999"/>
    <n v="39"/>
    <n v="37"/>
    <n v="50"/>
    <n v="40"/>
    <n v="1"/>
    <s v="Good"/>
    <n v="1"/>
    <s v="Good"/>
    <s v="Good"/>
    <n v="1"/>
    <s v="Poor"/>
    <n v="1"/>
    <s v="Poor"/>
    <s v="ok"/>
    <n v="1"/>
    <s v="good"/>
    <n v="1"/>
    <s v="Good"/>
    <n v="1"/>
    <s v="Great"/>
    <n v="1"/>
    <s v="Great"/>
    <n v="1"/>
    <s v="Great"/>
    <n v="1"/>
    <n v="20"/>
    <n v="0"/>
    <n v="15"/>
    <n v="25"/>
    <n v="15"/>
    <n v="65"/>
    <n v="12"/>
    <n v="25"/>
    <m/>
    <n v="8"/>
    <n v="12"/>
    <n v="50"/>
    <n v="20"/>
    <n v="0"/>
    <n v="125"/>
    <s v="ADEFAS ANAARV LOTSCO "/>
    <m/>
    <x v="1"/>
    <s v="Tip clipped"/>
    <n v="3.5"/>
    <n v="1"/>
    <s v="B"/>
  </r>
  <r>
    <n v="5"/>
    <s v="4x"/>
    <n v="14"/>
    <s v="GC2"/>
    <n v="3"/>
    <n v="5"/>
    <n v="16"/>
    <n v="21.5"/>
    <n v="15"/>
    <n v="12"/>
    <n v="13"/>
    <n v="12"/>
    <n v="31"/>
    <m/>
    <m/>
    <n v="-3"/>
    <n v="1"/>
    <n v="-1"/>
    <n v="19"/>
    <n v="-31"/>
    <n v="0"/>
    <n v="2"/>
    <n v="47.1"/>
    <n v="2"/>
    <n v="37.68"/>
    <n v="6"/>
    <n v="4"/>
    <n v="5"/>
    <n v="1020.5"/>
    <n v="6"/>
    <n v="5"/>
    <n v="5.5"/>
    <n v="1139.82"/>
    <n v="12"/>
    <n v="7"/>
    <n v="9.5"/>
    <n v="8784.9349999999995"/>
    <m/>
    <m/>
    <m/>
    <m/>
    <n v="1"/>
    <s v="Great"/>
    <n v="1"/>
    <s v="Good"/>
    <s v="OK"/>
    <n v="1"/>
    <s v="Poor"/>
    <n v="1"/>
    <s v="Poor"/>
    <s v="poor"/>
    <n v="1"/>
    <s v="poor"/>
    <n v="1"/>
    <s v="Poor"/>
    <n v="1"/>
    <s v="Good"/>
    <n v="1"/>
    <s v="Dead"/>
    <n v="0"/>
    <s v="Missing Plant"/>
    <n v="0"/>
    <n v="0"/>
    <n v="2"/>
    <n v="0"/>
    <n v="5"/>
    <n v="2"/>
    <n v="1"/>
    <m/>
    <m/>
    <m/>
    <n v="3"/>
    <n v="1"/>
    <n v="5"/>
    <n v="20"/>
    <n v="2"/>
    <n v="50"/>
    <s v="SALMEL HIRINC ERICON"/>
    <m/>
    <x v="1"/>
    <s v="Tip clipped"/>
    <n v="5"/>
    <n v="0"/>
    <s v="A"/>
  </r>
  <r>
    <n v="5"/>
    <s v="4x"/>
    <n v="15"/>
    <s v="GC2"/>
    <n v="3"/>
    <n v="4"/>
    <n v="13"/>
    <n v="22"/>
    <n v="20"/>
    <n v="18"/>
    <n v="34"/>
    <n v="48"/>
    <n v="68"/>
    <n v="67"/>
    <n v="98"/>
    <n v="-2"/>
    <n v="16"/>
    <n v="14"/>
    <n v="20"/>
    <n v="-1"/>
    <n v="31"/>
    <n v="6"/>
    <n v="565.20000000000005"/>
    <n v="6"/>
    <n v="508.68"/>
    <n v="18"/>
    <n v="15"/>
    <n v="16.5"/>
    <n v="29065.41"/>
    <n v="27"/>
    <n v="21"/>
    <n v="24"/>
    <n v="86814.720000000001"/>
    <n v="26"/>
    <n v="27"/>
    <n v="26.5"/>
    <n v="149944.42000000001"/>
    <n v="34"/>
    <n v="32"/>
    <n v="35"/>
    <n v="35"/>
    <n v="1"/>
    <s v="Great"/>
    <n v="1"/>
    <s v="Great"/>
    <s v="Good"/>
    <n v="1"/>
    <s v="Poor"/>
    <n v="1"/>
    <s v="OK"/>
    <s v="ok"/>
    <n v="1"/>
    <s v="good"/>
    <n v="1"/>
    <s v="Great"/>
    <n v="1"/>
    <s v="Great"/>
    <n v="1"/>
    <s v="Good"/>
    <n v="1"/>
    <s v="Great"/>
    <n v="1"/>
    <n v="5"/>
    <n v="15"/>
    <n v="10"/>
    <n v="5"/>
    <n v="15"/>
    <n v="3"/>
    <n v="4"/>
    <n v="18"/>
    <m/>
    <n v="4"/>
    <n v="1"/>
    <n v="15"/>
    <n v="0"/>
    <n v="15"/>
    <n v="50"/>
    <s v="CEOTOM LOTSCO ERICON"/>
    <m/>
    <x v="1"/>
    <s v="Tip clipped"/>
    <n v="4"/>
    <n v="2"/>
    <s v="B"/>
  </r>
  <r>
    <n v="5"/>
    <s v="4x"/>
    <n v="16"/>
    <s v="RB"/>
    <n v="2"/>
    <n v="6"/>
    <n v="9.5"/>
    <n v="17"/>
    <n v="2"/>
    <m/>
    <m/>
    <m/>
    <m/>
    <m/>
    <m/>
    <n v="-2"/>
    <n v="0"/>
    <n v="0"/>
    <n v="0"/>
    <n v="0"/>
    <n v="0"/>
    <n v="1.5"/>
    <n v="3.5325000000000002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20"/>
    <n v="0"/>
    <n v="0"/>
    <n v="0"/>
    <n v="0"/>
    <n v="0"/>
    <m/>
    <m/>
    <m/>
    <n v="9"/>
    <n v="0"/>
    <n v="30"/>
    <n v="1"/>
    <n v="0"/>
    <n v="70"/>
    <s v="CEOTOM HELSCO ERICON BROMAD"/>
    <m/>
    <x v="1"/>
    <s v="Tip clipped"/>
    <n v="6"/>
    <n v="2"/>
    <s v="B"/>
  </r>
  <r>
    <n v="5"/>
    <s v="4x"/>
    <n v="17"/>
    <s v="GC2"/>
    <n v="3"/>
    <n v="4.5"/>
    <n v="6"/>
    <n v="13"/>
    <n v="1"/>
    <n v="16"/>
    <n v="21"/>
    <n v="26"/>
    <n v="40"/>
    <n v="42"/>
    <n v="63"/>
    <n v="15"/>
    <n v="5"/>
    <n v="5"/>
    <n v="14"/>
    <n v="2"/>
    <n v="21"/>
    <n v="6"/>
    <n v="28.26"/>
    <n v="5"/>
    <n v="314"/>
    <n v="12"/>
    <n v="10"/>
    <n v="11"/>
    <n v="7978.74"/>
    <n v="10"/>
    <n v="9"/>
    <n v="9.5"/>
    <n v="7368.01"/>
    <n v="20"/>
    <n v="14"/>
    <n v="17"/>
    <n v="36298.400000000001"/>
    <n v="22"/>
    <n v="13"/>
    <n v="37"/>
    <n v="37"/>
    <n v="1"/>
    <s v="Good"/>
    <n v="1"/>
    <s v="Good"/>
    <s v="Good"/>
    <n v="1"/>
    <s v="Poor"/>
    <n v="1"/>
    <s v="Poor"/>
    <s v="ok"/>
    <n v="1"/>
    <s v="good"/>
    <n v="1"/>
    <s v="Ok"/>
    <n v="1"/>
    <s v="Great"/>
    <n v="1"/>
    <s v="Okay"/>
    <n v="1"/>
    <s v="Good"/>
    <n v="1"/>
    <n v="0"/>
    <n v="45"/>
    <n v="0"/>
    <n v="0"/>
    <n v="2"/>
    <n v="1"/>
    <n v="1"/>
    <n v="12"/>
    <m/>
    <n v="2"/>
    <n v="1"/>
    <n v="7"/>
    <n v="0"/>
    <n v="45"/>
    <n v="20"/>
    <s v="LOTSCO"/>
    <m/>
    <x v="1"/>
    <s v="Tip clipped"/>
    <n v="4.5"/>
    <n v="3"/>
    <s v="A"/>
  </r>
  <r>
    <n v="5"/>
    <s v="4x"/>
    <n v="18"/>
    <s v="GC2"/>
    <n v="3"/>
    <n v="5.5"/>
    <n v="11"/>
    <n v="17"/>
    <n v="4"/>
    <n v="2"/>
    <m/>
    <m/>
    <m/>
    <m/>
    <m/>
    <n v="-2"/>
    <n v="-2"/>
    <n v="0"/>
    <n v="0"/>
    <n v="0"/>
    <n v="0"/>
    <n v="3"/>
    <n v="28.26"/>
    <n v="2"/>
    <n v="6.28"/>
    <m/>
    <m/>
    <m/>
    <m/>
    <m/>
    <m/>
    <m/>
    <m/>
    <m/>
    <m/>
    <m/>
    <m/>
    <m/>
    <m/>
    <m/>
    <m/>
    <n v="1"/>
    <s v="Good"/>
    <n v="1"/>
    <s v="Good"/>
    <s v="Good"/>
    <n v="1"/>
    <s v="Poor"/>
    <n v="1"/>
    <s v="Poor"/>
    <s v="dead"/>
    <n v="0"/>
    <s v="Gone"/>
    <n v="0"/>
    <s v="Gone"/>
    <n v="0"/>
    <s v="Gone"/>
    <n v="0"/>
    <m/>
    <n v="0"/>
    <m/>
    <n v="0"/>
    <n v="20"/>
    <n v="5"/>
    <n v="30"/>
    <n v="0"/>
    <n v="0"/>
    <n v="0"/>
    <m/>
    <m/>
    <m/>
    <n v="30"/>
    <n v="1"/>
    <n v="40"/>
    <n v="2"/>
    <n v="5"/>
    <n v="70"/>
    <s v="CROSET"/>
    <m/>
    <x v="1"/>
    <s v="Tip clipped"/>
    <n v="5.5"/>
    <n v="5"/>
    <s v="B"/>
  </r>
  <r>
    <n v="5"/>
    <s v="4x"/>
    <n v="19"/>
    <s v="RB"/>
    <n v="2"/>
    <n v="4"/>
    <n v="13"/>
    <n v="29"/>
    <n v="34.5"/>
    <n v="43"/>
    <n v="57"/>
    <n v="70"/>
    <n v="96"/>
    <n v="99"/>
    <n v="142"/>
    <n v="8.5"/>
    <n v="14"/>
    <n v="13"/>
    <n v="26"/>
    <n v="3"/>
    <n v="43"/>
    <n v="12"/>
    <n v="3899.88"/>
    <n v="12"/>
    <n v="4860.72"/>
    <n v="31"/>
    <n v="29"/>
    <n v="30"/>
    <n v="161082"/>
    <n v="42"/>
    <n v="33"/>
    <n v="37.5"/>
    <n v="309093.75"/>
    <n v="57"/>
    <n v="54"/>
    <n v="55.5"/>
    <n v="928510.56"/>
    <n v="65"/>
    <n v="70"/>
    <n v="90"/>
    <n v="68"/>
    <n v="1"/>
    <s v="Great"/>
    <n v="1"/>
    <s v="Good"/>
    <s v="Good"/>
    <n v="1"/>
    <s v="Good"/>
    <n v="1"/>
    <s v="Good"/>
    <s v="good"/>
    <n v="1"/>
    <s v="good"/>
    <n v="1"/>
    <s v="Good"/>
    <n v="1"/>
    <s v="Great"/>
    <n v="1"/>
    <s v="Good"/>
    <n v="1"/>
    <s v="Great"/>
    <n v="1"/>
    <n v="30"/>
    <n v="30"/>
    <n v="2"/>
    <n v="0"/>
    <n v="2"/>
    <n v="1"/>
    <n v="0"/>
    <n v="0"/>
    <m/>
    <n v="25"/>
    <n v="2"/>
    <n v="30"/>
    <n v="5"/>
    <n v="30"/>
    <n v="45"/>
    <s v="LOTSCO HIRINC BROMAD"/>
    <s v="GOPHER MOUND"/>
    <x v="1"/>
    <s v="Tip clipped"/>
    <n v="4"/>
    <n v="2"/>
    <s v="B"/>
  </r>
  <r>
    <n v="5"/>
    <s v="4x"/>
    <n v="20"/>
    <s v="RB"/>
    <n v="2"/>
    <n v="5"/>
    <n v="14"/>
    <n v="37"/>
    <n v="32"/>
    <n v="39"/>
    <n v="57"/>
    <n v="56"/>
    <n v="96"/>
    <n v="97"/>
    <n v="132"/>
    <n v="7"/>
    <n v="18"/>
    <n v="-1"/>
    <n v="40"/>
    <n v="1"/>
    <n v="35"/>
    <n v="8"/>
    <n v="1607.68"/>
    <n v="7"/>
    <n v="1500.1350000000002"/>
    <n v="19"/>
    <n v="19"/>
    <n v="19"/>
    <n v="64611.78"/>
    <n v="30"/>
    <n v="24"/>
    <n v="27"/>
    <n v="128187.36"/>
    <n v="28"/>
    <n v="31"/>
    <n v="29.5"/>
    <n v="262328.16000000003"/>
    <n v="40"/>
    <n v="40"/>
    <n v="54"/>
    <n v="50"/>
    <n v="1"/>
    <s v="Great"/>
    <n v="1"/>
    <s v="Good"/>
    <s v="Great"/>
    <n v="1"/>
    <s v="Good"/>
    <n v="1"/>
    <s v="OK"/>
    <s v="good"/>
    <n v="1"/>
    <s v="good"/>
    <n v="1"/>
    <s v="Good"/>
    <n v="1"/>
    <s v="Great"/>
    <n v="1"/>
    <s v="Good"/>
    <n v="1"/>
    <s v="Good"/>
    <n v="1"/>
    <n v="20"/>
    <n v="1"/>
    <n v="55"/>
    <n v="40"/>
    <n v="55"/>
    <n v="45"/>
    <n v="17"/>
    <n v="50"/>
    <m/>
    <n v="20"/>
    <n v="1"/>
    <n v="50"/>
    <n v="1"/>
    <n v="1"/>
    <n v="60"/>
    <s v="CEROTM HELSCO ERICON HIRINC"/>
    <s v="2 main branches with 10 branchlets"/>
    <x v="0"/>
    <s v="Not clipped"/>
    <n v="5"/>
    <n v="8"/>
    <s v="B"/>
  </r>
  <r>
    <n v="5"/>
    <s v="4x"/>
    <n v="21"/>
    <s v="RB"/>
    <n v="2"/>
    <n v="5"/>
    <n v="18"/>
    <n v="24.5"/>
    <n v="19"/>
    <n v="18"/>
    <n v="18"/>
    <m/>
    <m/>
    <m/>
    <m/>
    <n v="-1"/>
    <n v="0"/>
    <n v="-18"/>
    <n v="0"/>
    <n v="0"/>
    <n v="0"/>
    <n v="5"/>
    <n v="372.875"/>
    <n v="3"/>
    <n v="127.17"/>
    <n v="7"/>
    <n v="5"/>
    <n v="6"/>
    <n v="2034.72"/>
    <m/>
    <m/>
    <m/>
    <m/>
    <m/>
    <m/>
    <m/>
    <m/>
    <m/>
    <m/>
    <m/>
    <m/>
    <n v="1"/>
    <s v="Good"/>
    <n v="1"/>
    <s v="Good"/>
    <s v="Great"/>
    <n v="1"/>
    <s v="Poor"/>
    <n v="1"/>
    <s v="OK"/>
    <s v="dead"/>
    <n v="0"/>
    <s v="poor"/>
    <n v="1"/>
    <s v="Gone"/>
    <n v="0"/>
    <s v="Removed?"/>
    <n v="0"/>
    <m/>
    <n v="0"/>
    <m/>
    <n v="0"/>
    <n v="0"/>
    <n v="5"/>
    <n v="1"/>
    <n v="12"/>
    <n v="0"/>
    <n v="0"/>
    <m/>
    <m/>
    <m/>
    <n v="4"/>
    <n v="1"/>
    <n v="5"/>
    <n v="0"/>
    <n v="5"/>
    <n v="30"/>
    <s v="ERICON HIRINC ANAARV"/>
    <m/>
    <x v="1"/>
    <s v="Tip clipped"/>
    <n v="5"/>
    <n v="5"/>
    <s v="B"/>
  </r>
  <r>
    <n v="5"/>
    <s v="4x"/>
    <n v="22"/>
    <s v="RB"/>
    <n v="2"/>
    <n v="5.5"/>
    <n v="24"/>
    <n v="54"/>
    <n v="65"/>
    <n v="47"/>
    <n v="50"/>
    <n v="60"/>
    <n v="84"/>
    <n v="80"/>
    <n v="107"/>
    <n v="-18"/>
    <n v="3"/>
    <n v="10"/>
    <n v="24"/>
    <n v="-4"/>
    <n v="27"/>
    <n v="12"/>
    <n v="7347.6"/>
    <n v="11"/>
    <n v="4464.2950000000001"/>
    <n v="28"/>
    <n v="22"/>
    <n v="25"/>
    <n v="98125"/>
    <n v="30"/>
    <n v="25"/>
    <n v="27.5"/>
    <n v="142477.5"/>
    <n v="35"/>
    <n v="26"/>
    <n v="30.5"/>
    <n v="245362.74000000002"/>
    <n v="30"/>
    <n v="35"/>
    <n v="52"/>
    <n v="45"/>
    <n v="1"/>
    <s v="Great"/>
    <n v="1"/>
    <s v="Great"/>
    <s v="Great"/>
    <n v="1"/>
    <s v="Good"/>
    <n v="1"/>
    <s v="OK"/>
    <s v="ok"/>
    <n v="1"/>
    <s v="ok"/>
    <n v="1"/>
    <s v="Good"/>
    <n v="1"/>
    <s v="Great"/>
    <n v="1"/>
    <s v="Good"/>
    <n v="1"/>
    <s v="Great"/>
    <n v="1"/>
    <n v="1"/>
    <n v="15"/>
    <n v="10"/>
    <n v="5"/>
    <n v="15"/>
    <n v="45"/>
    <n v="30"/>
    <n v="70"/>
    <s v="recorded top is dead in 2014"/>
    <n v="20"/>
    <n v="1"/>
    <n v="60"/>
    <n v="1"/>
    <n v="15"/>
    <n v="68"/>
    <s v="CEOTOM LOTSCO HIRINC BROMAD"/>
    <m/>
    <x v="0"/>
    <s v="Not clipped"/>
    <n v="5.5"/>
    <n v="5"/>
    <s v="B"/>
  </r>
  <r>
    <n v="5"/>
    <s v="4x"/>
    <n v="23"/>
    <s v="RB"/>
    <n v="3"/>
    <n v="3"/>
    <n v="6"/>
    <n v="13"/>
    <n v="5.5"/>
    <m/>
    <m/>
    <m/>
    <m/>
    <m/>
    <m/>
    <n v="-5.5"/>
    <n v="0"/>
    <n v="0"/>
    <n v="0"/>
    <n v="0"/>
    <n v="0"/>
    <n v="2"/>
    <n v="17.27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5"/>
    <n v="30"/>
    <n v="0"/>
    <n v="0"/>
    <n v="0"/>
    <n v="0"/>
    <m/>
    <m/>
    <m/>
    <n v="0"/>
    <n v="0"/>
    <n v="8"/>
    <n v="1"/>
    <n v="30"/>
    <n v="60"/>
    <s v="CEOTOM ADFAS BROMAD"/>
    <m/>
    <x v="1"/>
    <s v="Tip clipped"/>
    <n v="3"/>
    <n v="0"/>
    <s v="B"/>
  </r>
  <r>
    <n v="5"/>
    <s v="4x"/>
    <n v="24"/>
    <s v="CO"/>
    <n v="2"/>
    <n v="6.5"/>
    <n v="20.5"/>
    <n v="37"/>
    <n v="24"/>
    <m/>
    <m/>
    <m/>
    <m/>
    <m/>
    <m/>
    <n v="-24"/>
    <n v="0"/>
    <n v="0"/>
    <n v="0"/>
    <n v="0"/>
    <n v="0"/>
    <n v="1"/>
    <n v="18.84"/>
    <m/>
    <m/>
    <m/>
    <m/>
    <m/>
    <m/>
    <m/>
    <m/>
    <m/>
    <m/>
    <m/>
    <m/>
    <m/>
    <m/>
    <m/>
    <m/>
    <m/>
    <m/>
    <n v="1"/>
    <s v="Good"/>
    <n v="1"/>
    <s v="Great"/>
    <s v="Good"/>
    <n v="1"/>
    <s v="Dead"/>
    <n v="0"/>
    <s v="Dead"/>
    <s v="dead"/>
    <n v="0"/>
    <s v="Gone"/>
    <n v="0"/>
    <s v="Gone"/>
    <n v="0"/>
    <s v="Gone"/>
    <n v="0"/>
    <m/>
    <n v="0"/>
    <m/>
    <n v="0"/>
    <n v="15"/>
    <n v="0"/>
    <n v="0"/>
    <n v="0"/>
    <n v="0"/>
    <n v="0"/>
    <m/>
    <m/>
    <m/>
    <n v="14"/>
    <n v="1"/>
    <n v="40"/>
    <n v="20"/>
    <m/>
    <n v="45"/>
    <s v="CEOTOM SALMEL LOTSCO BROMAD"/>
    <m/>
    <x v="1"/>
    <s v="Tip clipped"/>
    <n v="6.5"/>
    <n v="1"/>
    <s v="C"/>
  </r>
  <r>
    <n v="5"/>
    <s v="4x"/>
    <n v="25"/>
    <s v="GC"/>
    <n v="2"/>
    <n v="7"/>
    <n v="16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OK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20"/>
    <n v="0"/>
    <n v="0"/>
    <n v="0"/>
    <n v="0"/>
    <m/>
    <m/>
    <m/>
    <n v="7"/>
    <n v="1"/>
    <n v="12"/>
    <n v="1"/>
    <n v="20"/>
    <n v="55"/>
    <s v="LOTSCO ADEFAS ANAARV BROMAD"/>
    <m/>
    <x v="0"/>
    <s v="Not clipped"/>
    <n v="7"/>
    <n v="3"/>
    <n v="0"/>
  </r>
  <r>
    <n v="5"/>
    <s v="4x"/>
    <n v="26"/>
    <s v="GC"/>
    <n v="2"/>
    <n v="5.5"/>
    <n v="8"/>
    <n v="19.5"/>
    <n v="0.5"/>
    <m/>
    <m/>
    <m/>
    <m/>
    <m/>
    <m/>
    <n v="-0.5"/>
    <n v="0"/>
    <n v="0"/>
    <n v="0"/>
    <n v="0"/>
    <n v="0"/>
    <n v="2"/>
    <n v="1.57"/>
    <m/>
    <m/>
    <m/>
    <m/>
    <m/>
    <m/>
    <m/>
    <m/>
    <m/>
    <m/>
    <m/>
    <m/>
    <m/>
    <m/>
    <m/>
    <m/>
    <m/>
    <m/>
    <n v="1"/>
    <s v="OK"/>
    <n v="1"/>
    <s v="Good"/>
    <s v="OK"/>
    <n v="1"/>
    <s v="Dead"/>
    <n v="0"/>
    <s v="Dead"/>
    <s v="dead"/>
    <n v="0"/>
    <s v="Gone"/>
    <n v="0"/>
    <s v="Gone"/>
    <n v="0"/>
    <s v="Gone"/>
    <n v="0"/>
    <m/>
    <n v="0"/>
    <m/>
    <n v="0"/>
    <n v="50"/>
    <n v="10"/>
    <n v="0"/>
    <n v="0"/>
    <n v="0"/>
    <n v="0"/>
    <m/>
    <m/>
    <m/>
    <n v="9"/>
    <n v="3"/>
    <n v="45"/>
    <n v="15"/>
    <n v="10"/>
    <n v="80"/>
    <s v="LOTSCO CEOTOM BROMAD"/>
    <m/>
    <x v="1"/>
    <s v="Clipped at base"/>
    <n v="5.5"/>
    <n v="2"/>
    <n v="0"/>
  </r>
  <r>
    <n v="5"/>
    <s v="4x"/>
    <n v="27"/>
    <s v="GC2"/>
    <n v="4"/>
    <n v="3"/>
    <n v="11"/>
    <n v="19"/>
    <n v="4"/>
    <m/>
    <m/>
    <m/>
    <m/>
    <m/>
    <m/>
    <n v="-4"/>
    <n v="0"/>
    <n v="0"/>
    <n v="0"/>
    <n v="0"/>
    <n v="0"/>
    <n v="2"/>
    <n v="12.56"/>
    <m/>
    <m/>
    <m/>
    <m/>
    <m/>
    <m/>
    <m/>
    <m/>
    <m/>
    <m/>
    <m/>
    <m/>
    <m/>
    <m/>
    <m/>
    <m/>
    <m/>
    <m/>
    <n v="1"/>
    <s v="Good"/>
    <n v="1"/>
    <s v="Good"/>
    <s v="Good"/>
    <n v="1"/>
    <s v="Poor"/>
    <n v="1"/>
    <s v="Dead"/>
    <s v="dead"/>
    <n v="0"/>
    <s v="Gone"/>
    <n v="0"/>
    <s v="Gone"/>
    <n v="0"/>
    <s v="Gone"/>
    <n v="0"/>
    <m/>
    <n v="0"/>
    <m/>
    <n v="0"/>
    <n v="10"/>
    <n v="0"/>
    <n v="0"/>
    <n v="0"/>
    <n v="0"/>
    <n v="0"/>
    <m/>
    <m/>
    <m/>
    <n v="12"/>
    <n v="5"/>
    <n v="30"/>
    <n v="0"/>
    <n v="0"/>
    <n v="40"/>
    <s v="LOTSCO HIRINC DEIFAS BROMAD"/>
    <m/>
    <x v="1"/>
    <s v="Tip clipped"/>
    <n v="3"/>
    <n v="0"/>
    <n v="0"/>
  </r>
  <r>
    <n v="5"/>
    <s v="4x"/>
    <n v="28"/>
    <s v="GC"/>
    <n v="4"/>
    <n v="9"/>
    <n v="21"/>
    <n v="33"/>
    <n v="32"/>
    <n v="30"/>
    <n v="32"/>
    <n v="35"/>
    <n v="39"/>
    <n v="43"/>
    <n v="41"/>
    <n v="-2"/>
    <n v="2"/>
    <n v="3"/>
    <n v="4"/>
    <n v="4"/>
    <n v="-2"/>
    <n v="5"/>
    <n v="628"/>
    <n v="4"/>
    <n v="376.8"/>
    <n v="8"/>
    <n v="8"/>
    <n v="8"/>
    <n v="6430.72"/>
    <n v="11"/>
    <n v="10"/>
    <n v="10.5"/>
    <n v="12116.475"/>
    <n v="14"/>
    <n v="13"/>
    <n v="13.5"/>
    <n v="22318.334999999999"/>
    <n v="19"/>
    <n v="17"/>
    <n v="19"/>
    <n v="17"/>
    <n v="1"/>
    <s v="Great"/>
    <n v="1"/>
    <s v="Great"/>
    <s v="OK"/>
    <n v="1"/>
    <s v="Poor"/>
    <n v="1"/>
    <s v="OK"/>
    <s v="ok"/>
    <n v="1"/>
    <s v="ok"/>
    <n v="1"/>
    <s v="Ok"/>
    <n v="1"/>
    <s v="Good"/>
    <n v="1"/>
    <s v="Good"/>
    <n v="1"/>
    <s v="Poor"/>
    <n v="1"/>
    <n v="0"/>
    <n v="2"/>
    <n v="0"/>
    <n v="0"/>
    <n v="5"/>
    <n v="1"/>
    <n v="0"/>
    <n v="2"/>
    <m/>
    <n v="0"/>
    <n v="1"/>
    <n v="0"/>
    <n v="0"/>
    <n v="2"/>
    <m/>
    <m/>
    <m/>
    <x v="1"/>
    <s v="Tip clipped"/>
    <n v="9"/>
    <n v="7"/>
    <n v="0"/>
  </r>
  <r>
    <n v="5"/>
    <s v="4x"/>
    <n v="29"/>
    <s v="GC"/>
    <n v="3"/>
    <n v="9"/>
    <n v="17"/>
    <n v="19.5"/>
    <n v="18"/>
    <n v="18"/>
    <n v="17"/>
    <n v="20"/>
    <n v="24"/>
    <n v="25"/>
    <n v="27"/>
    <n v="0"/>
    <n v="-1"/>
    <n v="3"/>
    <n v="4"/>
    <n v="1"/>
    <n v="2"/>
    <n v="6"/>
    <n v="508.68"/>
    <n v="3"/>
    <n v="127.17"/>
    <n v="10"/>
    <n v="8.5"/>
    <n v="9.25"/>
    <n v="4567.3262500000001"/>
    <n v="10"/>
    <n v="9"/>
    <n v="9.5"/>
    <n v="5667.7"/>
    <n v="13"/>
    <n v="10"/>
    <n v="11.5"/>
    <n v="9966.36"/>
    <n v="14"/>
    <n v="11"/>
    <n v="13"/>
    <n v="7"/>
    <n v="1"/>
    <s v="Good"/>
    <n v="1"/>
    <s v="Poor"/>
    <s v="Poor"/>
    <n v="1"/>
    <s v="Poor"/>
    <n v="1"/>
    <s v="OK"/>
    <s v="poor"/>
    <n v="1"/>
    <s v="poor"/>
    <n v="1"/>
    <s v="Poor"/>
    <n v="1"/>
    <s v="Poor"/>
    <n v="1"/>
    <s v="Poor"/>
    <n v="1"/>
    <s v="Poor"/>
    <n v="1"/>
    <n v="10"/>
    <n v="40"/>
    <n v="1"/>
    <n v="2"/>
    <n v="15"/>
    <n v="2"/>
    <n v="17"/>
    <n v="3"/>
    <m/>
    <n v="10"/>
    <n v="0"/>
    <n v="20"/>
    <n v="0"/>
    <n v="40"/>
    <n v="50"/>
    <s v="LOTSCO BROMAD"/>
    <m/>
    <x v="1"/>
    <s v="Tip clipped"/>
    <n v="9"/>
    <n v="4"/>
    <n v="0"/>
  </r>
  <r>
    <n v="5"/>
    <s v="4x"/>
    <n v="30"/>
    <s v="GC"/>
    <n v="3"/>
    <n v="4"/>
    <n v="9.5"/>
    <n v="14.5"/>
    <n v="1"/>
    <m/>
    <m/>
    <m/>
    <m/>
    <m/>
    <m/>
    <n v="-1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Good"/>
    <s v="OK"/>
    <n v="1"/>
    <s v="Dead"/>
    <n v="0"/>
    <s v="Dead"/>
    <s v="Gone"/>
    <n v="0"/>
    <s v="Gone"/>
    <n v="0"/>
    <s v="Gone"/>
    <n v="0"/>
    <s v="Gone"/>
    <n v="0"/>
    <m/>
    <n v="0"/>
    <m/>
    <n v="0"/>
    <n v="5"/>
    <n v="0"/>
    <n v="0"/>
    <n v="0"/>
    <n v="0"/>
    <n v="0"/>
    <m/>
    <m/>
    <m/>
    <n v="10"/>
    <n v="5"/>
    <n v="24"/>
    <n v="3"/>
    <m/>
    <n v="45"/>
    <s v="BROMAD LOTSCO ADEFAS"/>
    <m/>
    <x v="1"/>
    <s v="Clipped at base"/>
    <n v="4"/>
    <n v="1"/>
    <s v="B"/>
  </r>
  <r>
    <n v="5"/>
    <s v="4x"/>
    <n v="31"/>
    <s v="GC"/>
    <n v="3"/>
    <n v="6.5"/>
    <m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10"/>
    <n v="0"/>
    <n v="0"/>
    <n v="0"/>
    <n v="0"/>
    <m/>
    <m/>
    <m/>
    <n v="10"/>
    <n v="1"/>
    <n v="10"/>
    <n v="1"/>
    <n v="10"/>
    <n v="25"/>
    <s v="YUCWHI BROMAD LOTSCO HIRINC"/>
    <s v="rodent hole"/>
    <x v="1"/>
    <s v="Not clipped"/>
    <n v="6.5"/>
    <n v="2"/>
    <s v="B"/>
  </r>
  <r>
    <n v="5"/>
    <s v="4x"/>
    <n v="32"/>
    <s v="RB"/>
    <n v="3"/>
    <n v="4.5"/>
    <n v="11"/>
    <n v="23.5"/>
    <n v="1.5"/>
    <m/>
    <m/>
    <m/>
    <m/>
    <m/>
    <m/>
    <n v="-1.5"/>
    <n v="0"/>
    <n v="0"/>
    <n v="0"/>
    <n v="0"/>
    <n v="0"/>
    <n v="2"/>
    <n v="4.71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5"/>
    <n v="45"/>
    <n v="0"/>
    <n v="0"/>
    <n v="0"/>
    <n v="0"/>
    <m/>
    <m/>
    <m/>
    <n v="2"/>
    <n v="1"/>
    <n v="5"/>
    <n v="3"/>
    <n v="45"/>
    <n v="60"/>
    <s v="LOTSCO BROMAD "/>
    <m/>
    <x v="1"/>
    <s v="Tip clipped"/>
    <n v="4.5"/>
    <n v="1"/>
    <s v="B"/>
  </r>
  <r>
    <n v="5"/>
    <s v="4x"/>
    <n v="33"/>
    <s v="GC"/>
    <n v="2"/>
    <n v="11.5"/>
    <n v="17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Poor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"/>
    <n v="5"/>
    <n v="20"/>
    <n v="5"/>
    <m/>
    <n v="50"/>
    <s v="LOTSCO BEOTOM "/>
    <s v="cicada hole and skin"/>
    <x v="1"/>
    <s v="Not clipped"/>
    <n v="11.5"/>
    <n v="9"/>
    <n v="0"/>
  </r>
  <r>
    <n v="5"/>
    <s v="4x"/>
    <n v="34"/>
    <s v="RB"/>
    <n v="1"/>
    <n v="5"/>
    <n v="20.5"/>
    <n v="34"/>
    <n v="39"/>
    <n v="50"/>
    <n v="65"/>
    <n v="75"/>
    <n v="95"/>
    <n v="88"/>
    <n v="97"/>
    <n v="11"/>
    <n v="15"/>
    <n v="10"/>
    <n v="20"/>
    <n v="-7"/>
    <n v="9"/>
    <n v="8"/>
    <n v="1959.3600000000001"/>
    <n v="7"/>
    <n v="1923.2500000000002"/>
    <n v="25"/>
    <n v="24"/>
    <n v="24.5"/>
    <n v="122511.02500000001"/>
    <n v="32"/>
    <n v="29"/>
    <n v="30.5"/>
    <n v="219073.875"/>
    <n v="37"/>
    <n v="28"/>
    <n v="32.5"/>
    <n v="315079.375"/>
    <n v="43"/>
    <n v="37"/>
    <n v="50"/>
    <n v="42"/>
    <n v="1"/>
    <s v="Great"/>
    <n v="1"/>
    <s v="Great"/>
    <s v="Great"/>
    <n v="1"/>
    <s v="Good"/>
    <n v="1"/>
    <s v="Good"/>
    <s v="good"/>
    <n v="1"/>
    <s v="good"/>
    <n v="1"/>
    <s v="Good"/>
    <n v="1"/>
    <s v="Good"/>
    <n v="1"/>
    <s v="Poor"/>
    <n v="1"/>
    <s v="OK"/>
    <n v="1"/>
    <n v="20"/>
    <n v="45"/>
    <n v="25"/>
    <n v="45"/>
    <n v="30"/>
    <n v="65"/>
    <n v="35"/>
    <n v="90"/>
    <m/>
    <n v="10"/>
    <n v="0"/>
    <n v="50"/>
    <n v="0"/>
    <n v="45"/>
    <n v="80"/>
    <s v="LOTSCO CEOTOM"/>
    <m/>
    <x v="1"/>
    <s v="Tip clipped"/>
    <n v="5"/>
    <n v="5"/>
    <s v="B"/>
  </r>
  <r>
    <n v="5"/>
    <s v="4x"/>
    <n v="35"/>
    <s v="RB"/>
    <n v="3"/>
    <n v="4.5"/>
    <n v="9.5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Poor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"/>
    <n v="3"/>
    <n v="15"/>
    <n v="5"/>
    <m/>
    <n v="48"/>
    <s v="HELSOC LOTSCO CEOTOM BROMAD "/>
    <s v="rabit pellets"/>
    <x v="1"/>
    <s v="Not clipped"/>
    <n v="4.5"/>
    <n v="0"/>
    <n v="0"/>
  </r>
  <r>
    <n v="5"/>
    <s v="4x"/>
    <n v="36"/>
    <s v="RB"/>
    <n v="4"/>
    <n v="5"/>
    <n v="8.5"/>
    <n v="13"/>
    <n v="7"/>
    <m/>
    <m/>
    <m/>
    <m/>
    <m/>
    <m/>
    <n v="-7"/>
    <n v="0"/>
    <n v="0"/>
    <n v="0"/>
    <n v="0"/>
    <n v="0"/>
    <n v="1"/>
    <n v="5.4950000000000001"/>
    <m/>
    <m/>
    <m/>
    <m/>
    <m/>
    <m/>
    <m/>
    <m/>
    <m/>
    <m/>
    <m/>
    <m/>
    <m/>
    <m/>
    <m/>
    <m/>
    <m/>
    <m/>
    <n v="1"/>
    <s v="Good"/>
    <n v="1"/>
    <s v="Good"/>
    <s v="OK"/>
    <n v="1"/>
    <s v="Dead"/>
    <n v="0"/>
    <s v="Dead"/>
    <s v="dead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"/>
    <n v="2"/>
    <n v="3"/>
    <n v="2"/>
    <n v="0"/>
    <n v="50"/>
    <s v="LOTSCO CEOTOM BROMAD"/>
    <m/>
    <x v="0"/>
    <s v="Not clipped"/>
    <n v="5"/>
    <n v="6"/>
    <n v="0"/>
  </r>
  <r>
    <n v="5"/>
    <s v="4x"/>
    <n v="37"/>
    <s v="RF"/>
    <n v="3"/>
    <n v="7"/>
    <n v="20.5"/>
    <n v="33"/>
    <n v="18.5"/>
    <n v="17"/>
    <n v="16.5"/>
    <n v="16"/>
    <m/>
    <m/>
    <m/>
    <n v="-1.5"/>
    <n v="-0.5"/>
    <n v="-0.5"/>
    <n v="-16"/>
    <n v="0"/>
    <n v="0"/>
    <n v="1.5"/>
    <n v="32.675625000000004"/>
    <n v="2"/>
    <n v="53.38"/>
    <n v="3"/>
    <n v="2"/>
    <n v="2.5"/>
    <n v="323.8125"/>
    <m/>
    <m/>
    <m/>
    <m/>
    <m/>
    <m/>
    <m/>
    <m/>
    <m/>
    <m/>
    <m/>
    <m/>
    <n v="1"/>
    <s v="Great"/>
    <n v="1"/>
    <s v="Good"/>
    <s v="Good"/>
    <n v="1"/>
    <s v="Poor"/>
    <n v="1"/>
    <m/>
    <s v="poor"/>
    <n v="1"/>
    <s v="poor"/>
    <n v="1"/>
    <s v="Dead"/>
    <n v="0"/>
    <s v="dead"/>
    <n v="0"/>
    <m/>
    <n v="0"/>
    <m/>
    <n v="0"/>
    <n v="2"/>
    <n v="5"/>
    <n v="15"/>
    <n v="10"/>
    <n v="40"/>
    <n v="0"/>
    <m/>
    <m/>
    <m/>
    <n v="10"/>
    <n v="0"/>
    <n v="40"/>
    <n v="0"/>
    <n v="5"/>
    <n v="55"/>
    <s v="LOTSCO"/>
    <m/>
    <x v="0"/>
    <s v="Not clipped"/>
    <n v="7"/>
    <n v="1"/>
    <s v="B"/>
  </r>
  <r>
    <n v="5"/>
    <s v="4x"/>
    <n v="38"/>
    <s v="RB"/>
    <n v="3"/>
    <n v="6"/>
    <n v="8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0"/>
    <n v="0"/>
    <n v="15"/>
    <n v="0"/>
    <m/>
    <n v="30"/>
    <s v="SALMEL LOTSCO HELSCO"/>
    <m/>
    <x v="0"/>
    <s v="Not clipped"/>
    <n v="6"/>
    <n v="2"/>
    <n v="0"/>
  </r>
  <r>
    <n v="5"/>
    <s v="4x"/>
    <n v="39"/>
    <s v="RB"/>
    <n v="4"/>
    <n v="5.5"/>
    <n v="9.5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0"/>
    <n v="1"/>
    <n v="10"/>
    <n v="0"/>
    <m/>
    <n v="30"/>
    <s v="HIRINC BROMAD LOTSCO"/>
    <m/>
    <x v="0"/>
    <s v="Not clipped"/>
    <n v="5.5"/>
    <n v="4"/>
    <n v="0"/>
  </r>
  <r>
    <n v="5"/>
    <s v="4x"/>
    <n v="40"/>
    <s v="GC"/>
    <n v="4"/>
    <n v="1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5"/>
    <n v="10"/>
    <n v="45"/>
    <n v="5"/>
    <m/>
    <n v="40"/>
    <s v="CEOTOM LOTSCO BROMAD"/>
    <s v=" core gone"/>
    <x v="0"/>
    <s v="Not clipped"/>
    <n v="1"/>
    <n v="0"/>
    <n v="0"/>
  </r>
  <r>
    <n v="5"/>
    <s v="4x"/>
    <n v="41"/>
    <s v="GC"/>
    <n v="4"/>
    <n v="1.5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5"/>
    <n v="5"/>
    <n v="7"/>
    <n v="5"/>
    <m/>
    <n v="45"/>
    <s v="CEOTOM SALMEL BROMAD"/>
    <s v="rabbit pellets"/>
    <x v="1"/>
    <s v="Not clipped"/>
    <n v="1.5"/>
    <n v="0"/>
    <n v="0"/>
  </r>
  <r>
    <n v="5"/>
    <s v="4x"/>
    <n v="42"/>
    <s v="RB"/>
    <n v="3"/>
    <n v="7"/>
    <n v="11"/>
    <n v="21.5"/>
    <n v="7.5"/>
    <m/>
    <m/>
    <m/>
    <m/>
    <m/>
    <m/>
    <n v="-7.5"/>
    <n v="0"/>
    <n v="0"/>
    <n v="0"/>
    <n v="0"/>
    <n v="0"/>
    <n v="1"/>
    <n v="5.8875000000000002"/>
    <m/>
    <m/>
    <m/>
    <m/>
    <m/>
    <m/>
    <m/>
    <m/>
    <m/>
    <m/>
    <m/>
    <m/>
    <m/>
    <m/>
    <m/>
    <m/>
    <m/>
    <m/>
    <n v="1"/>
    <s v="OK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15"/>
    <n v="5"/>
    <n v="0"/>
    <n v="0"/>
    <n v="0"/>
    <n v="0"/>
    <m/>
    <m/>
    <m/>
    <n v="5"/>
    <n v="1"/>
    <n v="12"/>
    <n v="1"/>
    <n v="5"/>
    <n v="65"/>
    <s v="CEOTOM ADEFAS ANAARV BROMAD"/>
    <m/>
    <x v="1"/>
    <s v="Tip clipped"/>
    <n v="7"/>
    <n v="7"/>
    <n v="0"/>
  </r>
  <r>
    <n v="5"/>
    <s v="4x"/>
    <n v="43"/>
    <s v="RB"/>
    <n v="2"/>
    <n v="7"/>
    <n v="9"/>
    <n v="21"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1"/>
    <n v="0"/>
    <n v="0"/>
    <n v="0"/>
    <n v="0"/>
    <n v="0"/>
    <m/>
    <m/>
    <m/>
    <n v="5"/>
    <n v="8"/>
    <n v="15"/>
    <n v="20"/>
    <m/>
    <n v="50"/>
    <s v="ADEFAS LOTSCO BROMAD HIRINC"/>
    <m/>
    <x v="1"/>
    <s v="Clipped at base"/>
    <n v="7"/>
    <n v="8"/>
    <n v="0"/>
  </r>
  <r>
    <n v="5"/>
    <s v="4x"/>
    <n v="44"/>
    <s v="GC2"/>
    <n v="2"/>
    <n v="4"/>
    <n v="5.5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0"/>
    <n v="3"/>
    <n v="35"/>
    <n v="15"/>
    <m/>
    <n v="60"/>
    <s v="ADEFAS CEOTOM BROMAD LOTSCO"/>
    <s v="rabbit pellets"/>
    <x v="1"/>
    <s v="Not clipped"/>
    <n v="4"/>
    <n v="0"/>
    <n v="0"/>
  </r>
  <r>
    <n v="5"/>
    <s v="4x"/>
    <n v="45"/>
    <s v="GC2"/>
    <n v="1"/>
    <n v="3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0"/>
    <n v="3"/>
    <n v="10"/>
    <n v="2"/>
    <m/>
    <n v="65"/>
    <s v="CEOTOM ANAARV BROMAD"/>
    <m/>
    <x v="0"/>
    <s v="Not clipped"/>
    <n v="3"/>
    <n v="4"/>
    <s v="B"/>
  </r>
  <r>
    <n v="5"/>
    <s v="4x"/>
    <n v="46"/>
    <s v="GC2"/>
    <n v="3"/>
    <n v="3"/>
    <n v="14"/>
    <n v="31"/>
    <n v="28"/>
    <n v="24"/>
    <n v="39"/>
    <n v="45"/>
    <n v="60"/>
    <n v="66"/>
    <n v="103"/>
    <n v="-4"/>
    <n v="15"/>
    <n v="6"/>
    <n v="15"/>
    <n v="6"/>
    <n v="37"/>
    <n v="4"/>
    <n v="351.68"/>
    <n v="5"/>
    <n v="471"/>
    <n v="15"/>
    <n v="12"/>
    <n v="13.5"/>
    <n v="22318.334999999999"/>
    <n v="21"/>
    <n v="14"/>
    <n v="17.5"/>
    <n v="43273.125"/>
    <n v="26"/>
    <n v="25"/>
    <n v="25.5"/>
    <n v="122507.1"/>
    <n v="30"/>
    <n v="27"/>
    <n v="39"/>
    <n v="37"/>
    <n v="1"/>
    <s v="Great"/>
    <n v="1"/>
    <s v="Good"/>
    <s v="Great"/>
    <n v="1"/>
    <s v="OK"/>
    <n v="1"/>
    <s v="OK"/>
    <s v="good"/>
    <n v="1"/>
    <s v="good"/>
    <n v="1"/>
    <s v="Good"/>
    <n v="1"/>
    <s v="Great"/>
    <n v="1"/>
    <s v="Good"/>
    <n v="1"/>
    <s v="Great"/>
    <n v="1"/>
    <n v="20"/>
    <n v="10"/>
    <n v="10"/>
    <n v="18"/>
    <n v="15"/>
    <n v="3"/>
    <n v="5"/>
    <n v="30"/>
    <s v="clip top and side in 2013"/>
    <n v="15"/>
    <n v="1"/>
    <n v="45"/>
    <n v="3"/>
    <n v="10"/>
    <n v="70"/>
    <s v="LOTSCO CEOTOM BROMAD"/>
    <m/>
    <x v="1"/>
    <s v="Tip clipped"/>
    <n v="3"/>
    <n v="0"/>
    <n v="0"/>
  </r>
  <r>
    <n v="5"/>
    <s v="4x"/>
    <n v="47"/>
    <s v="RB"/>
    <n v="2"/>
    <n v="5.5"/>
    <n v="15.5"/>
    <n v="29.5"/>
    <n v="35"/>
    <n v="40"/>
    <n v="59.5"/>
    <n v="75"/>
    <n v="96"/>
    <n v="92"/>
    <n v="136"/>
    <n v="5"/>
    <n v="19.5"/>
    <n v="15.5"/>
    <n v="21"/>
    <n v="-4"/>
    <n v="44"/>
    <n v="6"/>
    <n v="989.1"/>
    <n v="7"/>
    <n v="1538.6000000000001"/>
    <n v="27"/>
    <n v="18"/>
    <n v="22.5"/>
    <n v="94582.6875"/>
    <n v="33"/>
    <n v="24"/>
    <n v="28.5"/>
    <n v="191284.875"/>
    <n v="38"/>
    <n v="33"/>
    <n v="35.5"/>
    <n v="379889.76"/>
    <n v="40"/>
    <n v="35"/>
    <n v="57"/>
    <n v="66"/>
    <n v="1"/>
    <s v="Good"/>
    <n v="1"/>
    <s v="Good"/>
    <s v="Good"/>
    <n v="1"/>
    <s v="OK"/>
    <n v="1"/>
    <s v="OK"/>
    <s v="good"/>
    <n v="1"/>
    <s v="good"/>
    <n v="1"/>
    <s v="Good"/>
    <n v="1"/>
    <s v="Great"/>
    <n v="1"/>
    <s v="Great"/>
    <n v="1"/>
    <s v="Great"/>
    <n v="1"/>
    <n v="10"/>
    <n v="15"/>
    <n v="15"/>
    <n v="8"/>
    <n v="20"/>
    <n v="35"/>
    <n v="15"/>
    <n v="40"/>
    <m/>
    <n v="5"/>
    <n v="8"/>
    <n v="15"/>
    <n v="25"/>
    <n v="15"/>
    <n v="50"/>
    <s v="CEOTOM LOTSCO BROMAD ERICON"/>
    <m/>
    <x v="1"/>
    <s v="Tip clipped"/>
    <n v="5.5"/>
    <n v="4"/>
    <s v="B"/>
  </r>
  <r>
    <n v="5"/>
    <s v="4x"/>
    <n v="48"/>
    <s v="GC2"/>
    <n v="3"/>
    <n v="2"/>
    <n v="8.5"/>
    <n v="13"/>
    <n v="7"/>
    <n v="6"/>
    <n v="15"/>
    <n v="16"/>
    <n v="15"/>
    <m/>
    <m/>
    <n v="-1"/>
    <n v="9"/>
    <n v="1"/>
    <n v="-1"/>
    <n v="-15"/>
    <n v="0"/>
    <n v="3.5"/>
    <n v="67.313749999999999"/>
    <n v="2"/>
    <n v="18.84"/>
    <n v="9"/>
    <n v="5"/>
    <n v="7"/>
    <n v="2307.9"/>
    <n v="9"/>
    <n v="4"/>
    <n v="6.5"/>
    <n v="2122.64"/>
    <n v="9"/>
    <n v="4"/>
    <n v="6.5"/>
    <n v="1989.9749999999999"/>
    <m/>
    <m/>
    <m/>
    <m/>
    <n v="1"/>
    <s v="Good"/>
    <n v="1"/>
    <s v="Good"/>
    <s v="Good"/>
    <n v="1"/>
    <s v="Poor"/>
    <n v="1"/>
    <s v="Poor"/>
    <s v="poor"/>
    <n v="1"/>
    <s v="poor"/>
    <n v="1"/>
    <s v="Poor"/>
    <n v="1"/>
    <s v="dead"/>
    <n v="0"/>
    <s v="Removed?"/>
    <n v="0"/>
    <m/>
    <n v="0"/>
    <n v="10"/>
    <n v="15"/>
    <n v="2"/>
    <n v="2"/>
    <n v="5"/>
    <n v="40"/>
    <m/>
    <m/>
    <m/>
    <n v="25"/>
    <n v="1"/>
    <n v="35"/>
    <n v="0"/>
    <n v="15"/>
    <n v="45"/>
    <s v="LOTSCO CEOTOM BROMAD"/>
    <m/>
    <x v="1"/>
    <s v="Tip clipped"/>
    <n v="2"/>
    <n v="0"/>
    <s v="C"/>
  </r>
  <r>
    <n v="5"/>
    <s v="4x"/>
    <n v="49"/>
    <s v="GC2"/>
    <n v="3"/>
    <n v="3.5"/>
    <n v="13.5"/>
    <n v="59"/>
    <n v="37.5"/>
    <n v="40"/>
    <n v="60"/>
    <n v="70"/>
    <n v="103"/>
    <n v="107"/>
    <n v="158"/>
    <n v="2.5"/>
    <n v="20"/>
    <n v="10"/>
    <n v="33"/>
    <n v="4"/>
    <n v="51"/>
    <n v="15"/>
    <n v="6623.4375"/>
    <n v="14"/>
    <n v="6154.4000000000005"/>
    <n v="24"/>
    <n v="21"/>
    <n v="22.5"/>
    <n v="95377.5"/>
    <n v="30"/>
    <n v="30"/>
    <n v="30"/>
    <n v="197820"/>
    <n v="38"/>
    <n v="37"/>
    <n v="37.5"/>
    <n v="454809.375"/>
    <n v="50"/>
    <n v="45"/>
    <n v="75"/>
    <n v="60"/>
    <n v="1"/>
    <s v="Great"/>
    <n v="1"/>
    <s v="Great"/>
    <s v="Good"/>
    <n v="1"/>
    <s v="Good"/>
    <n v="1"/>
    <s v="Good"/>
    <s v="good"/>
    <n v="1"/>
    <s v="good"/>
    <n v="1"/>
    <s v="Great"/>
    <n v="1"/>
    <s v="Great"/>
    <n v="1"/>
    <s v="Good"/>
    <n v="1"/>
    <s v="Great"/>
    <n v="1"/>
    <n v="0"/>
    <n v="0"/>
    <n v="0"/>
    <n v="0"/>
    <n v="2"/>
    <n v="1"/>
    <n v="1"/>
    <n v="10"/>
    <m/>
    <n v="7"/>
    <n v="10"/>
    <n v="2"/>
    <n v="30"/>
    <n v="0"/>
    <n v="15"/>
    <s v="LOTSCO ERICON BROMAD HIRINC"/>
    <m/>
    <x v="1"/>
    <s v="Tip clipped"/>
    <n v="3.5"/>
    <n v="0"/>
    <s v="C"/>
  </r>
  <r>
    <n v="5"/>
    <s v="4x"/>
    <n v="50"/>
    <s v="RB"/>
    <n v="4"/>
    <n v="6.5"/>
    <n v="23"/>
    <n v="41"/>
    <n v="52"/>
    <n v="56"/>
    <n v="70"/>
    <n v="80"/>
    <n v="107"/>
    <n v="122"/>
    <n v="171"/>
    <n v="4"/>
    <n v="14"/>
    <n v="10"/>
    <n v="27"/>
    <n v="15"/>
    <n v="49"/>
    <n v="15"/>
    <n v="9184.5"/>
    <n v="14"/>
    <n v="8616.16"/>
    <n v="37"/>
    <n v="31"/>
    <n v="34"/>
    <n v="254088.80000000002"/>
    <n v="48"/>
    <n v="32"/>
    <n v="40"/>
    <n v="401920"/>
    <n v="49"/>
    <n v="44"/>
    <n v="46.5"/>
    <n v="726472.755"/>
    <n v="62"/>
    <n v="54"/>
    <n v="94"/>
    <n v="65"/>
    <n v="1"/>
    <s v="Great"/>
    <n v="1"/>
    <s v="Great"/>
    <s v="Good"/>
    <n v="1"/>
    <s v="Good"/>
    <n v="1"/>
    <s v="OK"/>
    <s v="good"/>
    <n v="1"/>
    <s v="good"/>
    <n v="1"/>
    <s v="Great"/>
    <n v="1"/>
    <s v="Great"/>
    <n v="1"/>
    <s v="Great"/>
    <n v="1"/>
    <s v="Great"/>
    <n v="1"/>
    <n v="20"/>
    <n v="25"/>
    <n v="15"/>
    <n v="15"/>
    <n v="30"/>
    <n v="8"/>
    <n v="8"/>
    <n v="40"/>
    <m/>
    <n v="30"/>
    <n v="2"/>
    <n v="45"/>
    <n v="8"/>
    <n v="25"/>
    <n v="70"/>
    <s v="LOTSCO CEOTOM BROMAD HELSCO"/>
    <s v="rodent hole"/>
    <x v="1"/>
    <s v="Tip clipped"/>
    <n v="6.5"/>
    <n v="9"/>
    <n v="0"/>
  </r>
  <r>
    <n v="5"/>
    <s v="4x"/>
    <n v="51"/>
    <s v="GC2"/>
    <n v="2"/>
    <n v="3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Dead"/>
    <n v="0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30"/>
    <n v="4"/>
    <n v="35"/>
    <n v="3"/>
    <m/>
    <n v="50"/>
    <s v="LOTSCO HIRINC BROMAD ANAARV"/>
    <m/>
    <x v="0"/>
    <s v="Not clipped"/>
    <n v="3"/>
    <n v="1"/>
    <n v="0"/>
  </r>
  <r>
    <n v="5"/>
    <s v="4x"/>
    <n v="52"/>
    <s v="RB"/>
    <n v="2"/>
    <n v="2.5"/>
    <n v="10.5"/>
    <n v="32"/>
    <n v="36"/>
    <n v="39"/>
    <n v="49"/>
    <n v="64"/>
    <n v="90"/>
    <n v="92"/>
    <n v="119"/>
    <n v="3"/>
    <n v="10"/>
    <n v="15"/>
    <n v="26"/>
    <n v="2"/>
    <n v="27"/>
    <n v="7"/>
    <n v="1384.7400000000002"/>
    <n v="8"/>
    <n v="1959.3600000000001"/>
    <n v="21"/>
    <n v="19"/>
    <n v="20"/>
    <n v="61544"/>
    <n v="35"/>
    <n v="30"/>
    <n v="32.5"/>
    <n v="212264"/>
    <n v="40"/>
    <n v="42"/>
    <n v="41"/>
    <n v="475050.60000000003"/>
    <n v="43"/>
    <n v="39"/>
    <n v="59"/>
    <n v="53"/>
    <n v="1"/>
    <s v="Great"/>
    <n v="1"/>
    <s v="Great"/>
    <s v="Great"/>
    <n v="1"/>
    <s v="OK"/>
    <n v="1"/>
    <s v="OK"/>
    <s v="good"/>
    <n v="1"/>
    <s v="good"/>
    <n v="1"/>
    <s v="Great"/>
    <n v="1"/>
    <s v="Great"/>
    <n v="1"/>
    <s v="Good"/>
    <n v="1"/>
    <s v="Great"/>
    <n v="1"/>
    <n v="5"/>
    <n v="0"/>
    <n v="0"/>
    <n v="0"/>
    <n v="0"/>
    <n v="2"/>
    <n v="1"/>
    <n v="15"/>
    <m/>
    <n v="25"/>
    <n v="2"/>
    <n v="35"/>
    <n v="8"/>
    <n v="0"/>
    <n v="50"/>
    <s v="LOTSCO HIRINC ANAARV"/>
    <s v="4 main branches each with ~10 branchlets also a hole"/>
    <x v="1"/>
    <s v="Tip clipped"/>
    <n v="2.5"/>
    <n v="6"/>
    <n v="0"/>
  </r>
  <r>
    <n v="5"/>
    <s v="4x"/>
    <n v="53"/>
    <s v="RB"/>
    <n v="2"/>
    <n v="6.5"/>
    <n v="22"/>
    <n v="50.5"/>
    <n v="51"/>
    <n v="51"/>
    <n v="71"/>
    <n v="90"/>
    <n v="113"/>
    <n v="108"/>
    <n v="142"/>
    <n v="0"/>
    <n v="20"/>
    <n v="19"/>
    <n v="23"/>
    <n v="-5"/>
    <n v="34"/>
    <n v="10"/>
    <n v="4003.5"/>
    <n v="12"/>
    <n v="5765.04"/>
    <n v="26"/>
    <n v="21"/>
    <n v="23.5"/>
    <n v="123118.61500000001"/>
    <n v="37"/>
    <n v="30"/>
    <n v="33.5"/>
    <n v="317147.85000000003"/>
    <n v="49"/>
    <n v="44"/>
    <n v="46.5"/>
    <n v="767209.54500000004"/>
    <n v="60"/>
    <n v="44"/>
    <n v="77"/>
    <n v="50"/>
    <n v="1"/>
    <s v="Great"/>
    <n v="1"/>
    <s v="Great"/>
    <s v="Great"/>
    <n v="1"/>
    <s v="Good"/>
    <n v="1"/>
    <s v="Good"/>
    <s v="good"/>
    <n v="1"/>
    <s v="good"/>
    <n v="1"/>
    <s v="Great"/>
    <n v="1"/>
    <s v="Great"/>
    <n v="1"/>
    <s v="Good"/>
    <n v="1"/>
    <s v="Good"/>
    <n v="1"/>
    <n v="5"/>
    <n v="5"/>
    <n v="15"/>
    <n v="0"/>
    <n v="0"/>
    <n v="1"/>
    <n v="1"/>
    <n v="20"/>
    <m/>
    <n v="7"/>
    <n v="5"/>
    <n v="20"/>
    <n v="10"/>
    <n v="5"/>
    <n v="50"/>
    <s v="LOTSCO BROMAD"/>
    <s v="rod burrow and rabbit pellets"/>
    <x v="1"/>
    <s v="Tip clipped"/>
    <n v="6.5"/>
    <n v="6"/>
    <s v="C"/>
  </r>
  <r>
    <n v="5"/>
    <s v="4x"/>
    <n v="54"/>
    <s v="RB"/>
    <n v="2"/>
    <n v="6"/>
    <n v="15"/>
    <n v="41"/>
    <n v="31"/>
    <n v="32"/>
    <n v="31"/>
    <n v="48"/>
    <n v="76"/>
    <n v="80"/>
    <n v="112"/>
    <n v="1"/>
    <n v="-1"/>
    <n v="17"/>
    <n v="28"/>
    <n v="4"/>
    <n v="32"/>
    <n v="5"/>
    <n v="608.375"/>
    <n v="6"/>
    <n v="904.32"/>
    <n v="21"/>
    <n v="17"/>
    <n v="19"/>
    <n v="35139.74"/>
    <n v="30"/>
    <n v="26"/>
    <n v="28"/>
    <n v="118164.48000000001"/>
    <n v="41"/>
    <n v="39"/>
    <n v="40"/>
    <n v="381824"/>
    <n v="50"/>
    <n v="50"/>
    <n v="65"/>
    <n v="62"/>
    <n v="1"/>
    <s v="Great"/>
    <n v="1"/>
    <s v="Great"/>
    <s v="Great"/>
    <n v="1"/>
    <s v="Poor"/>
    <n v="1"/>
    <s v="Poor"/>
    <s v="ok"/>
    <n v="1"/>
    <s v="ok"/>
    <n v="1"/>
    <s v="Good"/>
    <n v="1"/>
    <s v="Good"/>
    <n v="1"/>
    <s v="Good"/>
    <n v="1"/>
    <s v="Great"/>
    <n v="1"/>
    <n v="0"/>
    <n v="10"/>
    <n v="10"/>
    <n v="5"/>
    <n v="10"/>
    <n v="1"/>
    <n v="8"/>
    <n v="40"/>
    <m/>
    <n v="10"/>
    <n v="10"/>
    <n v="15"/>
    <n v="10"/>
    <n v="10"/>
    <n v="80"/>
    <s v="LOTSCO BROMAD ANAARV"/>
    <s v="rabbit pellets"/>
    <x v="1"/>
    <s v="Tip clipped"/>
    <n v="6"/>
    <n v="6"/>
    <m/>
  </r>
  <r>
    <n v="5"/>
    <s v="4x"/>
    <n v="55"/>
    <s v="RF"/>
    <n v="4"/>
    <n v="6.5"/>
    <n v="9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2"/>
    <n v="0"/>
    <n v="50"/>
    <n v="0"/>
    <m/>
    <n v="40"/>
    <s v="LOTSCO HELSCO SALMEL CEOTOM"/>
    <m/>
    <x v="0"/>
    <s v="Not clipped"/>
    <n v="6.5"/>
    <n v="0"/>
    <s v="C"/>
  </r>
  <r>
    <n v="5"/>
    <s v="4x"/>
    <n v="56"/>
    <s v="CO"/>
    <n v="4"/>
    <n v="8.5"/>
    <n v="27"/>
    <n v="30.5"/>
    <n v="28"/>
    <m/>
    <m/>
    <m/>
    <m/>
    <m/>
    <m/>
    <n v="-28"/>
    <n v="0"/>
    <n v="0"/>
    <n v="0"/>
    <n v="0"/>
    <n v="0"/>
    <n v="2.5"/>
    <n v="137.375"/>
    <m/>
    <m/>
    <m/>
    <m/>
    <m/>
    <m/>
    <m/>
    <m/>
    <m/>
    <m/>
    <m/>
    <m/>
    <m/>
    <m/>
    <m/>
    <m/>
    <m/>
    <m/>
    <n v="1"/>
    <s v="Great"/>
    <n v="1"/>
    <s v="Great"/>
    <s v="Good"/>
    <n v="1"/>
    <s v="Dead"/>
    <n v="0"/>
    <s v="Dead"/>
    <s v="dead"/>
    <n v="0"/>
    <s v="Gone"/>
    <n v="0"/>
    <s v="Gone"/>
    <n v="0"/>
    <s v="Gone"/>
    <n v="0"/>
    <m/>
    <n v="0"/>
    <m/>
    <n v="0"/>
    <n v="10"/>
    <n v="10"/>
    <n v="0"/>
    <n v="0"/>
    <n v="0"/>
    <n v="0"/>
    <m/>
    <m/>
    <m/>
    <n v="10"/>
    <n v="2"/>
    <n v="60"/>
    <n v="1"/>
    <n v="10"/>
    <n v="50"/>
    <s v="LOTSCO CEOTOM HIRINC"/>
    <m/>
    <x v="0"/>
    <s v="Not clipped"/>
    <n v="8.5"/>
    <n v="7"/>
    <n v="0"/>
  </r>
  <r>
    <n v="5"/>
    <s v="4x"/>
    <n v="57"/>
    <s v="RB"/>
    <n v="4"/>
    <n v="6"/>
    <n v="13"/>
    <n v="15.5"/>
    <n v="15"/>
    <n v="16"/>
    <n v="15"/>
    <n v="15"/>
    <m/>
    <m/>
    <m/>
    <n v="1"/>
    <n v="-1"/>
    <n v="0"/>
    <n v="-15"/>
    <n v="0"/>
    <n v="0"/>
    <n v="4.5"/>
    <n v="238.44374999999999"/>
    <n v="2"/>
    <n v="50.24"/>
    <n v="3.5"/>
    <n v="3"/>
    <n v="3.25"/>
    <n v="497.49374999999998"/>
    <m/>
    <m/>
    <m/>
    <m/>
    <m/>
    <m/>
    <m/>
    <m/>
    <m/>
    <m/>
    <m/>
    <m/>
    <n v="1"/>
    <s v="Good"/>
    <n v="1"/>
    <s v="Dead"/>
    <s v="Good"/>
    <n v="1"/>
    <s v="Poor"/>
    <n v="1"/>
    <s v="Poor"/>
    <s v="poor"/>
    <n v="1"/>
    <s v="poor"/>
    <n v="1"/>
    <s v="Dead"/>
    <n v="0"/>
    <s v="dead"/>
    <n v="0"/>
    <m/>
    <n v="0"/>
    <m/>
    <n v="0"/>
    <n v="2"/>
    <n v="2"/>
    <n v="1"/>
    <n v="0"/>
    <n v="10"/>
    <n v="0"/>
    <m/>
    <m/>
    <m/>
    <n v="0"/>
    <n v="1"/>
    <n v="15"/>
    <n v="0"/>
    <n v="2"/>
    <n v="50"/>
    <s v="LOTSCO ADEFAS"/>
    <m/>
    <x v="0"/>
    <s v="Not clipped"/>
    <n v="6"/>
    <n v="3"/>
    <n v="0"/>
  </r>
  <r>
    <n v="5"/>
    <s v="4x"/>
    <n v="58"/>
    <s v="RB"/>
    <n v="4"/>
    <n v="6"/>
    <n v="0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Missing"/>
    <n v="0"/>
    <s v="Missing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0"/>
    <n v="1"/>
    <n v="30"/>
    <n v="0"/>
    <m/>
    <n v="55"/>
    <s v="YUCWHI LOTSCO"/>
    <m/>
    <x v="0"/>
    <s v="Not clipped"/>
    <n v="6"/>
    <n v="1"/>
    <n v="0"/>
  </r>
  <r>
    <n v="5"/>
    <s v="4x"/>
    <n v="59"/>
    <s v="RB"/>
    <n v="4"/>
    <n v="7"/>
    <n v="9.5"/>
    <n v="10.5"/>
    <n v="10"/>
    <m/>
    <m/>
    <m/>
    <m/>
    <m/>
    <m/>
    <n v="-10"/>
    <n v="0"/>
    <n v="0"/>
    <n v="0"/>
    <n v="0"/>
    <n v="0"/>
    <n v="2"/>
    <n v="31.400000000000002"/>
    <m/>
    <m/>
    <m/>
    <m/>
    <m/>
    <m/>
    <m/>
    <m/>
    <m/>
    <m/>
    <m/>
    <m/>
    <m/>
    <m/>
    <m/>
    <m/>
    <m/>
    <m/>
    <n v="1"/>
    <s v="Good"/>
    <n v="1"/>
    <s v="Unknown"/>
    <s v="Good"/>
    <n v="1"/>
    <s v="Dead"/>
    <n v="0"/>
    <s v="Dead"/>
    <s v="dead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5"/>
    <n v="0"/>
    <n v="15"/>
    <n v="0"/>
    <n v="0"/>
    <n v="50"/>
    <s v="LOTSCO"/>
    <m/>
    <x v="0"/>
    <s v="Not clipped"/>
    <n v="7"/>
    <n v="4"/>
    <n v="0"/>
  </r>
  <r>
    <n v="5"/>
    <s v="4x"/>
    <n v="60"/>
    <s v="RB"/>
    <n v="2"/>
    <n v="5.5"/>
    <n v="9"/>
    <n v="19.5"/>
    <n v="20"/>
    <n v="20"/>
    <m/>
    <m/>
    <m/>
    <m/>
    <m/>
    <n v="0"/>
    <n v="-20"/>
    <n v="0"/>
    <n v="0"/>
    <n v="0"/>
    <n v="0"/>
    <n v="5"/>
    <n v="392.5"/>
    <n v="3"/>
    <n v="141.30000000000001"/>
    <m/>
    <m/>
    <m/>
    <m/>
    <m/>
    <m/>
    <m/>
    <m/>
    <m/>
    <m/>
    <m/>
    <m/>
    <m/>
    <m/>
    <m/>
    <m/>
    <n v="1"/>
    <s v="Good"/>
    <n v="1"/>
    <s v="Good"/>
    <s v="Great"/>
    <n v="1"/>
    <s v="Poor"/>
    <n v="1"/>
    <s v="OK"/>
    <s v="dead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"/>
    <n v="10"/>
    <n v="10"/>
    <n v="15"/>
    <n v="0"/>
    <n v="20"/>
    <s v="BROMAD LOTSCO"/>
    <m/>
    <x v="1"/>
    <s v="Tip clipped"/>
    <n v="5.5"/>
    <n v="4"/>
    <n v="0"/>
  </r>
  <r>
    <n v="5"/>
    <s v="4x"/>
    <n v="61"/>
    <s v="CO"/>
    <n v="2"/>
    <n v="7.5"/>
    <n v="18"/>
    <n v="27"/>
    <n v="27"/>
    <n v="15"/>
    <n v="23"/>
    <n v="16"/>
    <n v="17"/>
    <m/>
    <m/>
    <n v="-12"/>
    <n v="8"/>
    <n v="-7"/>
    <n v="1"/>
    <n v="-17"/>
    <n v="0"/>
    <n v="8"/>
    <n v="1356.48"/>
    <n v="4.5"/>
    <n v="238.44374999999999"/>
    <n v="8"/>
    <n v="8"/>
    <n v="8"/>
    <n v="4622.08"/>
    <m/>
    <m/>
    <m/>
    <m/>
    <m/>
    <m/>
    <m/>
    <m/>
    <m/>
    <m/>
    <m/>
    <m/>
    <n v="1"/>
    <s v="Great"/>
    <n v="1"/>
    <s v="Great"/>
    <s v="Great"/>
    <n v="1"/>
    <s v="OK"/>
    <n v="1"/>
    <s v="OK"/>
    <s v="dead"/>
    <n v="0"/>
    <s v="poor"/>
    <n v="1"/>
    <s v="Dead"/>
    <n v="0"/>
    <s v="dead"/>
    <n v="0"/>
    <m/>
    <n v="0"/>
    <m/>
    <n v="0"/>
    <n v="5"/>
    <n v="5"/>
    <n v="2"/>
    <n v="15"/>
    <n v="20"/>
    <n v="0"/>
    <m/>
    <m/>
    <m/>
    <n v="1"/>
    <n v="3"/>
    <n v="4"/>
    <n v="20"/>
    <n v="5"/>
    <n v="50"/>
    <s v="LOTSCO CEOTOM BROMAD"/>
    <m/>
    <x v="1"/>
    <s v="Tip clipped"/>
    <n v="7.5"/>
    <n v="6"/>
    <n v="0"/>
  </r>
  <r>
    <n v="5"/>
    <s v="4x"/>
    <n v="62"/>
    <s v="CO"/>
    <n v="3"/>
    <n v="7"/>
    <n v="7"/>
    <n v="12.5"/>
    <n v="8"/>
    <m/>
    <m/>
    <m/>
    <m/>
    <m/>
    <m/>
    <n v="-8"/>
    <n v="0"/>
    <n v="0"/>
    <n v="0"/>
    <n v="0"/>
    <n v="0"/>
    <n v="3"/>
    <n v="56.52"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1"/>
    <n v="2"/>
    <n v="0"/>
    <n v="0"/>
    <n v="0"/>
    <n v="0"/>
    <m/>
    <m/>
    <m/>
    <n v="15"/>
    <n v="1"/>
    <n v="20"/>
    <n v="0"/>
    <n v="2"/>
    <n v="60"/>
    <s v="LOTSCO"/>
    <m/>
    <x v="1"/>
    <s v="Tip clipped"/>
    <n v="7"/>
    <n v="8"/>
    <n v="0"/>
  </r>
  <r>
    <n v="5"/>
    <s v="4x"/>
    <n v="63"/>
    <s v="GC"/>
    <n v="2"/>
    <n v="7"/>
    <n v="6.5"/>
    <n v="11.5"/>
    <n v="1"/>
    <m/>
    <m/>
    <m/>
    <m/>
    <m/>
    <m/>
    <n v="-1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OK"/>
    <s v="Good"/>
    <n v="1"/>
    <s v="Dead"/>
    <n v="0"/>
    <s v="Dead"/>
    <s v="dead"/>
    <n v="0"/>
    <s v="Gone"/>
    <n v="0"/>
    <s v="Gone"/>
    <n v="0"/>
    <s v="Gone"/>
    <n v="0"/>
    <m/>
    <n v="0"/>
    <m/>
    <n v="0"/>
    <n v="10"/>
    <n v="20"/>
    <n v="0"/>
    <n v="0"/>
    <n v="0"/>
    <n v="0"/>
    <m/>
    <m/>
    <m/>
    <n v="10"/>
    <n v="0"/>
    <n v="27"/>
    <n v="0"/>
    <n v="20"/>
    <n v="60"/>
    <s v="SALMEL LOTSCO"/>
    <m/>
    <x v="1"/>
    <s v="Clipped at base"/>
    <n v="7"/>
    <n v="3"/>
    <n v="0"/>
  </r>
  <r>
    <n v="5"/>
    <s v="4x"/>
    <n v="64"/>
    <s v="GC"/>
    <n v="3"/>
    <n v="6"/>
    <n v="11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Poor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4"/>
    <n v="1"/>
    <n v="5"/>
    <n v="1"/>
    <m/>
    <n v="30"/>
    <s v="LOTSCO BROMAD"/>
    <m/>
    <x v="0"/>
    <s v="Not clipped"/>
    <n v="6"/>
    <n v="5"/>
    <n v="0"/>
  </r>
  <r>
    <n v="5"/>
    <s v="4x"/>
    <n v="65"/>
    <s v="CO"/>
    <n v="3"/>
    <n v="8"/>
    <n v="17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0"/>
    <n v="8"/>
    <n v="1"/>
    <n v="2"/>
    <m/>
    <n v="45"/>
    <s v="LOTSCO CEOTOM  ANAARV"/>
    <s v="rodent holes"/>
    <x v="1"/>
    <s v="Not clipped"/>
    <n v="8"/>
    <n v="7"/>
    <n v="0"/>
  </r>
  <r>
    <n v="5"/>
    <s v="4x"/>
    <n v="66"/>
    <s v="GC"/>
    <n v="2"/>
    <n v="6"/>
    <n v="10"/>
    <n v="22"/>
    <n v="2"/>
    <m/>
    <m/>
    <m/>
    <m/>
    <m/>
    <m/>
    <n v="-2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reat"/>
    <n v="1"/>
    <s v="Good"/>
    <s v="Great"/>
    <n v="1"/>
    <s v="Dead"/>
    <n v="0"/>
    <s v="Dead"/>
    <s v="dead"/>
    <n v="0"/>
    <s v="Gone"/>
    <n v="0"/>
    <s v="Gone"/>
    <n v="0"/>
    <s v="Gone"/>
    <n v="0"/>
    <m/>
    <n v="0"/>
    <m/>
    <n v="0"/>
    <n v="5"/>
    <n v="2"/>
    <n v="0"/>
    <n v="0"/>
    <n v="0"/>
    <n v="0"/>
    <m/>
    <m/>
    <m/>
    <n v="4"/>
    <n v="3"/>
    <n v="35"/>
    <n v="15"/>
    <n v="2"/>
    <n v="70"/>
    <s v="ADEFAS LOTSCO BROMAD"/>
    <m/>
    <x v="1"/>
    <s v="Tip clipped"/>
    <n v="6"/>
    <n v="4"/>
    <n v="0"/>
  </r>
  <r>
    <n v="5"/>
    <s v="4x"/>
    <n v="67"/>
    <s v="GC2"/>
    <n v="4"/>
    <n v="3.5"/>
    <n v="7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Dead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"/>
    <n v="10"/>
    <n v="10"/>
    <n v="15"/>
    <m/>
    <n v="30"/>
    <s v="SALMEL LOTSCO BROMAD"/>
    <m/>
    <x v="0"/>
    <s v="Not clipped"/>
    <n v="3.5"/>
    <n v="0"/>
    <n v="0"/>
  </r>
  <r>
    <n v="5"/>
    <s v="4x"/>
    <n v="68"/>
    <s v="GC"/>
    <n v="3"/>
    <n v="6"/>
    <n v="22.5"/>
    <n v="29"/>
    <n v="26"/>
    <n v="26"/>
    <m/>
    <m/>
    <m/>
    <m/>
    <m/>
    <n v="0"/>
    <n v="-26"/>
    <n v="0"/>
    <n v="0"/>
    <n v="0"/>
    <n v="0"/>
    <n v="6"/>
    <n v="734.76"/>
    <n v="4"/>
    <n v="326.56"/>
    <m/>
    <m/>
    <m/>
    <m/>
    <m/>
    <m/>
    <m/>
    <m/>
    <m/>
    <m/>
    <m/>
    <m/>
    <m/>
    <m/>
    <m/>
    <m/>
    <n v="1"/>
    <s v="Great"/>
    <n v="1"/>
    <s v="Great"/>
    <s v="Great"/>
    <n v="1"/>
    <s v="Poor"/>
    <n v="1"/>
    <s v="OK"/>
    <s v="dead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0"/>
    <n v="2"/>
    <n v="1"/>
    <n v="3"/>
    <n v="0"/>
    <n v="25"/>
    <s v="LOTSCO HIRINC"/>
    <s v="rabbit pellets"/>
    <x v="1"/>
    <s v="Tip clipped"/>
    <n v="6"/>
    <n v="5"/>
    <n v="0"/>
  </r>
  <r>
    <n v="5"/>
    <s v="4x"/>
    <n v="69"/>
    <s v="RF"/>
    <n v="4"/>
    <n v="3.5"/>
    <n v="12"/>
    <n v="25"/>
    <n v="4.5"/>
    <n v="4"/>
    <m/>
    <m/>
    <m/>
    <m/>
    <m/>
    <n v="-0.5"/>
    <n v="-4"/>
    <n v="0"/>
    <n v="0"/>
    <n v="0"/>
    <n v="0"/>
    <n v="1"/>
    <n v="3.5325000000000002"/>
    <s v="&lt;1"/>
    <m/>
    <m/>
    <m/>
    <m/>
    <m/>
    <m/>
    <m/>
    <m/>
    <m/>
    <m/>
    <m/>
    <m/>
    <m/>
    <m/>
    <m/>
    <m/>
    <m/>
    <n v="1"/>
    <s v="Good"/>
    <n v="1"/>
    <s v="Good"/>
    <s v="Great"/>
    <n v="1"/>
    <s v="Poor"/>
    <n v="1"/>
    <s v="Dead"/>
    <s v="dead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0"/>
    <n v="5"/>
    <n v="0"/>
    <n v="3"/>
    <n v="0"/>
    <n v="18"/>
    <s v="HIRINC ANAARV"/>
    <m/>
    <x v="1"/>
    <s v="Tip clipped"/>
    <n v="3.5"/>
    <n v="0"/>
    <n v="0"/>
  </r>
  <r>
    <n v="5"/>
    <s v="4x"/>
    <n v="70"/>
    <s v="RF"/>
    <n v="4"/>
    <n v="5"/>
    <n v="10"/>
    <n v="17"/>
    <n v="7.5"/>
    <m/>
    <m/>
    <m/>
    <m/>
    <m/>
    <m/>
    <n v="-7.5"/>
    <n v="0"/>
    <n v="0"/>
    <n v="0"/>
    <n v="0"/>
    <n v="0"/>
    <n v="0.5"/>
    <n v="1.471875"/>
    <m/>
    <m/>
    <m/>
    <m/>
    <m/>
    <m/>
    <m/>
    <m/>
    <m/>
    <m/>
    <m/>
    <m/>
    <m/>
    <m/>
    <m/>
    <m/>
    <m/>
    <m/>
    <n v="1"/>
    <s v="Great"/>
    <n v="1"/>
    <s v="Good"/>
    <s v="Great"/>
    <n v="1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0"/>
    <n v="8"/>
    <n v="1"/>
    <n v="10"/>
    <n v="0"/>
    <n v="30"/>
    <s v="HIRINC LOTSCO BROMAD"/>
    <m/>
    <x v="1"/>
    <s v="Tip clipped"/>
    <n v="5"/>
    <n v="2"/>
    <n v="0"/>
  </r>
  <r>
    <n v="5"/>
    <s v="4x"/>
    <n v="71"/>
    <s v="GC2"/>
    <n v="3"/>
    <n v="3.5"/>
    <n v="7"/>
    <n v="9"/>
    <n v="0.5"/>
    <m/>
    <m/>
    <m/>
    <m/>
    <m/>
    <m/>
    <n v="-0.5"/>
    <n v="0"/>
    <n v="0"/>
    <n v="0"/>
    <n v="0"/>
    <n v="0"/>
    <n v="1"/>
    <n v="0.39250000000000002"/>
    <m/>
    <m/>
    <m/>
    <m/>
    <m/>
    <m/>
    <m/>
    <m/>
    <m/>
    <m/>
    <m/>
    <m/>
    <m/>
    <m/>
    <m/>
    <m/>
    <m/>
    <m/>
    <n v="1"/>
    <s v="Good"/>
    <n v="1"/>
    <s v="Good"/>
    <s v="Great"/>
    <n v="1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3"/>
    <n v="0"/>
    <n v="15"/>
    <n v="1"/>
    <n v="0"/>
    <n v="40"/>
    <s v="LOTSCO HIRINC"/>
    <m/>
    <x v="1"/>
    <s v="Clipped at base"/>
    <n v="3.5"/>
    <n v="0"/>
    <s v="B"/>
  </r>
  <r>
    <n v="5"/>
    <s v="4x"/>
    <n v="72"/>
    <s v="GC2"/>
    <n v="2"/>
    <n v="5"/>
    <n v="14.5"/>
    <n v="26"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20"/>
    <n v="10"/>
    <n v="0"/>
    <n v="0"/>
    <n v="0"/>
    <n v="0"/>
    <m/>
    <m/>
    <m/>
    <n v="15"/>
    <n v="0"/>
    <n v="40"/>
    <n v="0"/>
    <n v="10"/>
    <n v="95"/>
    <s v="CEOTOM LOTSCO"/>
    <m/>
    <x v="1"/>
    <s v="Clipped at base"/>
    <n v="5"/>
    <n v="4"/>
    <s v="B"/>
  </r>
  <r>
    <n v="5"/>
    <s v="4x"/>
    <n v="73"/>
    <s v="GC2"/>
    <n v="2"/>
    <n v="4"/>
    <n v="8.5"/>
    <n v="14.5"/>
    <n v="2"/>
    <m/>
    <m/>
    <m/>
    <m/>
    <m/>
    <m/>
    <n v="-2"/>
    <n v="0"/>
    <n v="0"/>
    <n v="0"/>
    <n v="0"/>
    <n v="0"/>
    <n v="0.5"/>
    <n v="0.39250000000000002"/>
    <m/>
    <m/>
    <m/>
    <m/>
    <m/>
    <m/>
    <m/>
    <m/>
    <m/>
    <m/>
    <m/>
    <m/>
    <m/>
    <m/>
    <m/>
    <m/>
    <m/>
    <m/>
    <n v="1"/>
    <s v="Good"/>
    <n v="1"/>
    <s v="Good"/>
    <s v="Great"/>
    <n v="1"/>
    <s v="Dead"/>
    <n v="0"/>
    <s v="Dead"/>
    <s v="dead"/>
    <n v="0"/>
    <s v="Gone"/>
    <n v="0"/>
    <s v="Gone"/>
    <n v="0"/>
    <s v="Gone"/>
    <n v="0"/>
    <m/>
    <n v="0"/>
    <m/>
    <n v="0"/>
    <n v="20"/>
    <n v="10"/>
    <n v="0"/>
    <n v="0"/>
    <n v="0"/>
    <n v="0"/>
    <m/>
    <m/>
    <m/>
    <n v="16"/>
    <n v="0"/>
    <n v="30"/>
    <n v="0"/>
    <n v="10"/>
    <n v="130"/>
    <s v="LOTSCO CEOTOM"/>
    <m/>
    <x v="1"/>
    <s v="Tip clipped"/>
    <n v="4"/>
    <n v="0"/>
    <s v="C"/>
  </r>
  <r>
    <n v="5"/>
    <s v="4x"/>
    <n v="74"/>
    <s v="GC2"/>
    <n v="2"/>
    <n v="6"/>
    <n v="31.5"/>
    <n v="38"/>
    <n v="48"/>
    <n v="22"/>
    <n v="32"/>
    <n v="44"/>
    <n v="72"/>
    <n v="77"/>
    <n v="122"/>
    <n v="-26"/>
    <n v="10"/>
    <n v="12"/>
    <n v="28"/>
    <n v="5"/>
    <n v="45"/>
    <n v="8"/>
    <n v="2411.52"/>
    <n v="8"/>
    <n v="1105.28"/>
    <n v="27"/>
    <n v="24"/>
    <n v="25.5"/>
    <n v="65337.120000000003"/>
    <n v="33"/>
    <n v="26"/>
    <n v="29.5"/>
    <n v="120233.74"/>
    <n v="38"/>
    <n v="28"/>
    <n v="33"/>
    <n v="246201.12"/>
    <n v="42"/>
    <n v="25"/>
    <n v="54"/>
    <n v="24"/>
    <n v="1"/>
    <s v="Good"/>
    <n v="1"/>
    <s v="Good"/>
    <s v="Great"/>
    <n v="1"/>
    <s v="Good"/>
    <n v="1"/>
    <s v="Poor"/>
    <s v="ok"/>
    <n v="1"/>
    <s v="ok"/>
    <n v="1"/>
    <s v="Ok"/>
    <n v="1"/>
    <s v="Good"/>
    <n v="1"/>
    <s v="Okay"/>
    <n v="1"/>
    <s v="Good"/>
    <n v="1"/>
    <n v="20"/>
    <n v="5"/>
    <n v="25"/>
    <n v="40"/>
    <n v="25"/>
    <n v="25"/>
    <n v="12"/>
    <n v="35"/>
    <m/>
    <n v="17"/>
    <n v="0"/>
    <n v="25"/>
    <n v="0"/>
    <n v="5"/>
    <n v="95"/>
    <s v="CEOTOM LOTSCO "/>
    <m/>
    <x v="0"/>
    <s v="Not clipped"/>
    <n v="6"/>
    <n v="3"/>
    <s v="B"/>
  </r>
  <r>
    <n v="5"/>
    <s v="4x"/>
    <n v="75"/>
    <s v="RB"/>
    <n v="3"/>
    <n v="7"/>
    <n v="27"/>
    <n v="35.5"/>
    <n v="5"/>
    <m/>
    <m/>
    <m/>
    <m/>
    <m/>
    <m/>
    <n v="-5"/>
    <n v="0"/>
    <n v="0"/>
    <n v="0"/>
    <n v="0"/>
    <n v="0"/>
    <n v="0.5"/>
    <n v="0.98125000000000007"/>
    <m/>
    <m/>
    <m/>
    <m/>
    <m/>
    <m/>
    <m/>
    <m/>
    <m/>
    <m/>
    <m/>
    <m/>
    <m/>
    <m/>
    <m/>
    <m/>
    <m/>
    <m/>
    <n v="1"/>
    <s v="Good"/>
    <n v="1"/>
    <s v="Great"/>
    <s v="Great"/>
    <n v="1"/>
    <s v="Dead"/>
    <n v="0"/>
    <s v="Dead"/>
    <s v="dead"/>
    <n v="0"/>
    <s v="Gone"/>
    <n v="0"/>
    <s v="Gone"/>
    <n v="0"/>
    <s v="Gone"/>
    <n v="0"/>
    <m/>
    <n v="0"/>
    <m/>
    <n v="0"/>
    <n v="60"/>
    <n v="55"/>
    <n v="0"/>
    <n v="0"/>
    <n v="0"/>
    <n v="0"/>
    <m/>
    <m/>
    <m/>
    <n v="33"/>
    <n v="0"/>
    <n v="60"/>
    <n v="0"/>
    <n v="55"/>
    <n v="130"/>
    <s v="CEOTOM LOTSCO ADEFAS"/>
    <m/>
    <x v="1"/>
    <s v="Tip clipped"/>
    <n v="7"/>
    <n v="5"/>
    <s v="B"/>
  </r>
  <r>
    <n v="5"/>
    <s v="4x"/>
    <n v="76"/>
    <s v="RF"/>
    <n v="3"/>
    <n v="4.5"/>
    <n v="6"/>
    <n v="16"/>
    <n v="1.5"/>
    <m/>
    <m/>
    <m/>
    <m/>
    <m/>
    <m/>
    <n v="-1.5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OK"/>
    <s v="Great"/>
    <n v="1"/>
    <s v="Dead"/>
    <n v="0"/>
    <s v="Dead"/>
    <s v="dead"/>
    <n v="0"/>
    <s v="Gone"/>
    <n v="0"/>
    <s v="Gone"/>
    <n v="0"/>
    <s v="Gone"/>
    <n v="0"/>
    <m/>
    <n v="0"/>
    <m/>
    <n v="0"/>
    <n v="5"/>
    <n v="1"/>
    <n v="0"/>
    <n v="0"/>
    <n v="0"/>
    <n v="0"/>
    <m/>
    <m/>
    <m/>
    <n v="22"/>
    <n v="1"/>
    <n v="42"/>
    <n v="0"/>
    <n v="1"/>
    <n v="80"/>
    <s v="CEOTOM LOTSCO ERICON"/>
    <m/>
    <x v="1"/>
    <s v="Clipped at base"/>
    <n v="4.5"/>
    <n v="0"/>
    <s v="B"/>
  </r>
  <r>
    <n v="5"/>
    <s v="4x"/>
    <n v="77"/>
    <s v="RF"/>
    <n v="3"/>
    <n v="5.5"/>
    <n v="15"/>
    <n v="18.5"/>
    <n v="4"/>
    <n v="4"/>
    <m/>
    <m/>
    <m/>
    <m/>
    <m/>
    <n v="0"/>
    <n v="-4"/>
    <n v="0"/>
    <n v="0"/>
    <n v="0"/>
    <n v="0"/>
    <n v="1"/>
    <n v="3.14"/>
    <n v="1"/>
    <n v="3.14"/>
    <m/>
    <m/>
    <m/>
    <m/>
    <m/>
    <m/>
    <m/>
    <m/>
    <m/>
    <m/>
    <m/>
    <m/>
    <m/>
    <m/>
    <m/>
    <m/>
    <n v="1"/>
    <s v="Good"/>
    <n v="1"/>
    <s v="Good"/>
    <s v="Great"/>
    <n v="1"/>
    <s v="Poor"/>
    <n v="1"/>
    <s v="Poor"/>
    <s v="dead"/>
    <n v="0"/>
    <s v="Gone"/>
    <n v="0"/>
    <s v="Gone"/>
    <n v="0"/>
    <s v="Gone"/>
    <n v="0"/>
    <m/>
    <n v="0"/>
    <m/>
    <n v="0"/>
    <n v="25"/>
    <n v="1"/>
    <n v="20"/>
    <n v="0"/>
    <n v="0"/>
    <n v="0"/>
    <m/>
    <m/>
    <m/>
    <n v="60"/>
    <n v="0"/>
    <n v="80"/>
    <n v="0"/>
    <n v="1"/>
    <n v="80"/>
    <s v="LOTSCO CEOTOM "/>
    <m/>
    <x v="0"/>
    <s v="Not clipped"/>
    <n v="5.5"/>
    <n v="0"/>
    <s v="C"/>
  </r>
  <r>
    <n v="5"/>
    <s v="4x"/>
    <n v="78"/>
    <s v="RF"/>
    <n v="2"/>
    <n v="6"/>
    <n v="12"/>
    <n v="20"/>
    <n v="12.5"/>
    <n v="14"/>
    <n v="15"/>
    <n v="22"/>
    <n v="48"/>
    <n v="48"/>
    <n v="78"/>
    <n v="1.5"/>
    <n v="1"/>
    <n v="7"/>
    <n v="26"/>
    <n v="0"/>
    <n v="30"/>
    <n v="3"/>
    <n v="88.3125"/>
    <n v="5"/>
    <n v="274.75"/>
    <n v="12"/>
    <n v="11"/>
    <n v="11.5"/>
    <n v="6228.9750000000004"/>
    <n v="12"/>
    <n v="12"/>
    <n v="12"/>
    <n v="9947.52"/>
    <n v="19"/>
    <n v="15"/>
    <n v="17"/>
    <n v="43558.080000000002"/>
    <n v="22"/>
    <n v="18"/>
    <n v="25"/>
    <n v="20"/>
    <n v="1"/>
    <s v="Good"/>
    <n v="1"/>
    <s v="Good"/>
    <s v="Great"/>
    <n v="1"/>
    <s v="Poor"/>
    <n v="1"/>
    <s v="Poor"/>
    <s v="ok"/>
    <n v="1"/>
    <s v="good"/>
    <n v="1"/>
    <s v="Ok"/>
    <n v="1"/>
    <s v="Good"/>
    <n v="1"/>
    <s v="Great"/>
    <n v="1"/>
    <s v="Good"/>
    <n v="1"/>
    <n v="0"/>
    <n v="5"/>
    <n v="5"/>
    <n v="5"/>
    <n v="20"/>
    <n v="8"/>
    <n v="5"/>
    <n v="20"/>
    <m/>
    <n v="15"/>
    <n v="0"/>
    <n v="35"/>
    <n v="0"/>
    <n v="5"/>
    <n v="80"/>
    <s v="LOTSCO SALMEL"/>
    <m/>
    <x v="1"/>
    <s v="Tip clipped"/>
    <n v="6"/>
    <n v="2"/>
    <s v="B"/>
  </r>
  <r>
    <n v="5"/>
    <s v="4x"/>
    <n v="79"/>
    <s v="RB"/>
    <n v="2"/>
    <n v="4"/>
    <n v="20"/>
    <n v="46"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reat"/>
    <n v="1"/>
    <s v="Great"/>
    <s v="Great"/>
    <n v="1"/>
    <s v="Dead"/>
    <n v="0"/>
    <s v="Dead"/>
    <s v="dead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80"/>
    <n v="1"/>
    <n v="70"/>
    <n v="0"/>
    <n v="0"/>
    <n v="110"/>
    <s v="LOTSCO HIRINC CEOTOM"/>
    <m/>
    <x v="1"/>
    <s v="Clipped at base"/>
    <n v="4"/>
    <n v="0"/>
    <s v="B"/>
  </r>
  <r>
    <n v="5"/>
    <s v="4x"/>
    <n v="80"/>
    <s v="RF"/>
    <n v="2"/>
    <n v="7"/>
    <n v="20.5"/>
    <n v="50"/>
    <n v="29.5"/>
    <n v="34"/>
    <n v="45"/>
    <n v="55"/>
    <n v="75"/>
    <n v="77"/>
    <n v="105"/>
    <n v="4.5"/>
    <n v="11"/>
    <n v="10"/>
    <n v="20"/>
    <n v="2"/>
    <n v="28"/>
    <n v="6"/>
    <n v="833.67000000000007"/>
    <n v="7"/>
    <n v="1307.8100000000002"/>
    <n v="22"/>
    <n v="22"/>
    <n v="22"/>
    <n v="68389.2"/>
    <n v="26"/>
    <n v="21"/>
    <n v="23.5"/>
    <n v="95373.574999999997"/>
    <n v="31"/>
    <n v="31"/>
    <n v="31"/>
    <n v="226315.5"/>
    <n v="33"/>
    <n v="30"/>
    <n v="42"/>
    <n v="39"/>
    <n v="1"/>
    <s v="Great"/>
    <n v="1"/>
    <s v="Great"/>
    <s v="Great"/>
    <n v="1"/>
    <s v="Good"/>
    <n v="1"/>
    <s v="Good"/>
    <s v="good"/>
    <n v="1"/>
    <s v="good"/>
    <n v="1"/>
    <s v="Great"/>
    <n v="1"/>
    <s v="Great"/>
    <n v="1"/>
    <s v="Great"/>
    <n v="1"/>
    <s v="Great"/>
    <n v="1"/>
    <n v="2"/>
    <n v="0"/>
    <n v="0"/>
    <n v="0"/>
    <n v="0"/>
    <n v="0"/>
    <n v="0"/>
    <n v="0"/>
    <m/>
    <n v="30"/>
    <n v="0"/>
    <n v="65"/>
    <n v="0"/>
    <n v="0"/>
    <n v="70"/>
    <s v="LOTSCO"/>
    <s v="1 large branch with 11 branchelts"/>
    <x v="1"/>
    <s v="Tip clipped"/>
    <n v="7"/>
    <n v="3"/>
    <n v="0"/>
  </r>
  <r>
    <n v="5"/>
    <s v="4x"/>
    <n v="81"/>
    <s v="GC2"/>
    <n v="3"/>
    <n v="2.5"/>
    <n v="4.5"/>
    <m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Good"/>
    <n v="1"/>
    <s v="OK"/>
    <s v="Dead"/>
    <n v="0"/>
    <s v="Dead"/>
    <n v="0"/>
    <s v="Dead"/>
    <s v="Gone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20"/>
    <n v="0"/>
    <n v="15"/>
    <n v="0"/>
    <m/>
    <n v="70"/>
    <s v="CEOTOM LEPCOT LOTSCO"/>
    <m/>
    <x v="0"/>
    <s v="Not clipped"/>
    <n v="2.5"/>
    <n v="0"/>
    <s v="B"/>
  </r>
  <r>
    <n v="5"/>
    <s v="4x"/>
    <n v="82"/>
    <s v="GC2"/>
    <n v="2"/>
    <n v="2.5"/>
    <n v="5"/>
    <n v="9"/>
    <n v="0.5"/>
    <m/>
    <m/>
    <m/>
    <m/>
    <m/>
    <m/>
    <n v="-0.5"/>
    <n v="0"/>
    <n v="0"/>
    <n v="0"/>
    <n v="0"/>
    <n v="0"/>
    <n v="0.5"/>
    <n v="9.8125000000000004E-2"/>
    <m/>
    <m/>
    <m/>
    <m/>
    <m/>
    <m/>
    <m/>
    <m/>
    <m/>
    <m/>
    <m/>
    <m/>
    <m/>
    <m/>
    <m/>
    <m/>
    <m/>
    <m/>
    <n v="1"/>
    <s v="Good"/>
    <n v="1"/>
    <s v="OK"/>
    <s v="Good"/>
    <n v="1"/>
    <s v="Dead"/>
    <n v="0"/>
    <s v="Dead"/>
    <s v="dead"/>
    <n v="0"/>
    <s v="Gone"/>
    <n v="0"/>
    <s v="Gone"/>
    <n v="0"/>
    <s v="Gone"/>
    <n v="0"/>
    <m/>
    <n v="0"/>
    <m/>
    <n v="0"/>
    <n v="0"/>
    <n v="0"/>
    <n v="0"/>
    <n v="0"/>
    <n v="0"/>
    <n v="0"/>
    <m/>
    <m/>
    <m/>
    <n v="1"/>
    <n v="0"/>
    <n v="25"/>
    <n v="0"/>
    <n v="0"/>
    <n v="70"/>
    <s v="CEOTOM LOTSCO"/>
    <m/>
    <x v="1"/>
    <s v="Tip clipped"/>
    <n v="2.5"/>
    <n v="0"/>
    <s v="B"/>
  </r>
  <r>
    <n v="5"/>
    <s v="4x"/>
    <n v="83"/>
    <s v="GC2"/>
    <n v="2"/>
    <n v="1.5"/>
    <n v="3"/>
    <n v="13"/>
    <n v="3"/>
    <n v="1"/>
    <n v="0"/>
    <m/>
    <m/>
    <m/>
    <m/>
    <n v="-2"/>
    <n v="-1"/>
    <n v="0"/>
    <n v="0"/>
    <n v="0"/>
    <n v="0"/>
    <n v="1"/>
    <n v="2.355"/>
    <n v="1"/>
    <n v="0.78500000000000003"/>
    <m/>
    <m/>
    <m/>
    <m/>
    <m/>
    <m/>
    <m/>
    <m/>
    <m/>
    <m/>
    <m/>
    <m/>
    <m/>
    <m/>
    <m/>
    <m/>
    <n v="1"/>
    <s v="Good"/>
    <n v="1"/>
    <s v="Good"/>
    <s v="Great"/>
    <n v="1"/>
    <s v="Poor"/>
    <n v="1"/>
    <s v="Dead"/>
    <s v="dead"/>
    <n v="0"/>
    <s v="Missing"/>
    <n v="0"/>
    <s v="Gone"/>
    <n v="0"/>
    <s v="Gone"/>
    <n v="0"/>
    <m/>
    <n v="0"/>
    <m/>
    <n v="0"/>
    <n v="15"/>
    <n v="15"/>
    <n v="40"/>
    <n v="5"/>
    <n v="0"/>
    <n v="0"/>
    <m/>
    <m/>
    <m/>
    <n v="25"/>
    <n v="2"/>
    <n v="50"/>
    <n v="0"/>
    <n v="15"/>
    <n v="80"/>
    <s v="CEOTOM HELSCO LOTSCO"/>
    <m/>
    <x v="1"/>
    <s v="Tip clipped"/>
    <n v="1.5"/>
    <n v="0"/>
    <s v="C"/>
  </r>
  <r>
    <n v="5"/>
    <s v="4x"/>
    <n v="84"/>
    <s v="GC2"/>
    <n v="2"/>
    <n v="4"/>
    <n v="12"/>
    <n v="24"/>
    <m/>
    <m/>
    <m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1"/>
    <s v="OK"/>
    <n v="1"/>
    <s v="Good"/>
    <s v="Great"/>
    <n v="1"/>
    <s v="Dead"/>
    <n v="0"/>
    <s v="Dead"/>
    <s v="Gone"/>
    <n v="0"/>
    <s v="Gone"/>
    <n v="0"/>
    <s v="Gone"/>
    <n v="0"/>
    <s v="Gone"/>
    <n v="0"/>
    <m/>
    <n v="0"/>
    <m/>
    <n v="0"/>
    <n v="2"/>
    <n v="5"/>
    <n v="0"/>
    <n v="0"/>
    <n v="0"/>
    <n v="0"/>
    <m/>
    <m/>
    <m/>
    <n v="5"/>
    <n v="2"/>
    <n v="25"/>
    <n v="1"/>
    <n v="5"/>
    <n v="60"/>
    <s v="HELSCO HIRINC LOTSCO ERICON"/>
    <m/>
    <x v="1"/>
    <s v="Clipped at base"/>
    <n v="4"/>
    <n v="0"/>
    <s v="B"/>
  </r>
  <r>
    <n v="5"/>
    <s v="4x"/>
    <n v="85"/>
    <s v="GC2"/>
    <n v="3"/>
    <n v="4"/>
    <n v="7.5"/>
    <n v="11.5"/>
    <n v="11"/>
    <n v="10"/>
    <m/>
    <m/>
    <m/>
    <m/>
    <m/>
    <n v="-1"/>
    <n v="-10"/>
    <n v="0"/>
    <n v="0"/>
    <n v="0"/>
    <n v="0"/>
    <n v="2.5"/>
    <n v="53.96875"/>
    <n v="2"/>
    <n v="31.400000000000002"/>
    <m/>
    <m/>
    <m/>
    <m/>
    <m/>
    <m/>
    <m/>
    <m/>
    <m/>
    <m/>
    <m/>
    <m/>
    <m/>
    <m/>
    <m/>
    <m/>
    <n v="1"/>
    <s v="Good"/>
    <n v="1"/>
    <s v="Good"/>
    <s v="Good"/>
    <n v="1"/>
    <s v="Good"/>
    <n v="1"/>
    <s v="Poor"/>
    <s v="dead"/>
    <n v="0"/>
    <s v="Gone"/>
    <n v="0"/>
    <s v="Gone"/>
    <n v="0"/>
    <s v="Gone"/>
    <n v="0"/>
    <m/>
    <n v="0"/>
    <m/>
    <n v="0"/>
    <n v="2"/>
    <n v="0"/>
    <n v="5"/>
    <n v="0"/>
    <n v="0"/>
    <n v="0"/>
    <m/>
    <m/>
    <m/>
    <n v="3"/>
    <n v="1"/>
    <n v="15"/>
    <n v="0"/>
    <n v="0"/>
    <n v="55"/>
    <s v="CEOTOM LOTSCO"/>
    <m/>
    <x v="1"/>
    <s v="Tip clipped"/>
    <n v="4"/>
    <n v="0"/>
    <s v="B"/>
  </r>
  <r>
    <n v="5"/>
    <s v="4x"/>
    <n v="86"/>
    <s v="GC2"/>
    <n v="2"/>
    <n v="3.5"/>
    <n v="6.5"/>
    <n v="9"/>
    <n v="3.5"/>
    <m/>
    <m/>
    <m/>
    <m/>
    <m/>
    <m/>
    <n v="-3.5"/>
    <n v="0"/>
    <n v="0"/>
    <n v="0"/>
    <n v="0"/>
    <n v="0"/>
    <n v="1.5"/>
    <n v="6.1818750000000007"/>
    <m/>
    <m/>
    <m/>
    <m/>
    <m/>
    <m/>
    <m/>
    <m/>
    <m/>
    <m/>
    <m/>
    <m/>
    <m/>
    <m/>
    <m/>
    <m/>
    <m/>
    <m/>
    <n v="1"/>
    <s v="OK"/>
    <n v="1"/>
    <s v="Good"/>
    <s v="Good"/>
    <n v="1"/>
    <s v="Dead"/>
    <n v="0"/>
    <s v="Dead"/>
    <s v="Gone"/>
    <n v="0"/>
    <s v="Gone"/>
    <n v="0"/>
    <s v="Gone"/>
    <n v="0"/>
    <s v="Gone"/>
    <n v="0"/>
    <m/>
    <n v="0"/>
    <m/>
    <n v="0"/>
    <n v="5"/>
    <n v="5"/>
    <n v="0"/>
    <n v="0"/>
    <n v="0"/>
    <n v="0"/>
    <m/>
    <m/>
    <m/>
    <n v="28"/>
    <n v="2"/>
    <n v="35"/>
    <n v="1"/>
    <n v="5"/>
    <n v="90"/>
    <s v="CEOTOM LOTSCO HIRINC ERICON"/>
    <m/>
    <x v="1"/>
    <s v="Tip clipped"/>
    <n v="3.5"/>
    <n v="1"/>
    <n v="0"/>
  </r>
  <r>
    <n v="5"/>
    <s v="4x"/>
    <n v="87"/>
    <s v="GC2"/>
    <n v="3"/>
    <n v="5"/>
    <n v="12"/>
    <n v="10.5"/>
    <n v="4"/>
    <m/>
    <m/>
    <m/>
    <m/>
    <m/>
    <m/>
    <n v="-4"/>
    <n v="0"/>
    <n v="0"/>
    <n v="0"/>
    <n v="0"/>
    <n v="0"/>
    <n v="1"/>
    <n v="3.14"/>
    <m/>
    <m/>
    <m/>
    <m/>
    <m/>
    <m/>
    <m/>
    <m/>
    <m/>
    <m/>
    <m/>
    <m/>
    <m/>
    <m/>
    <m/>
    <m/>
    <m/>
    <m/>
    <n v="1"/>
    <s v="Good"/>
    <n v="1"/>
    <s v="Missing"/>
    <s v="Good"/>
    <n v="1"/>
    <s v="Dead"/>
    <n v="0"/>
    <s v="Dead"/>
    <s v="dead"/>
    <n v="0"/>
    <s v="Gone"/>
    <n v="0"/>
    <s v="Gone"/>
    <n v="0"/>
    <s v="Gone"/>
    <n v="0"/>
    <m/>
    <n v="0"/>
    <m/>
    <n v="0"/>
    <n v="20"/>
    <n v="25"/>
    <n v="0"/>
    <n v="0"/>
    <n v="0"/>
    <n v="0"/>
    <m/>
    <m/>
    <m/>
    <n v="25"/>
    <n v="1"/>
    <n v="40"/>
    <n v="1"/>
    <n v="25"/>
    <n v="70"/>
    <s v="CEOTOM HIRINC LOTSCO"/>
    <m/>
    <x v="1"/>
    <s v="Tip clipped"/>
    <n v="5"/>
    <n v="2"/>
    <s v="B"/>
  </r>
  <r>
    <n v="5"/>
    <s v="4x"/>
    <n v="88"/>
    <s v="GC2"/>
    <n v="3"/>
    <n v="6"/>
    <n v="14.5"/>
    <n v="20"/>
    <n v="2"/>
    <n v="1"/>
    <m/>
    <m/>
    <m/>
    <m/>
    <m/>
    <n v="-1"/>
    <n v="-1"/>
    <n v="0"/>
    <n v="0"/>
    <n v="0"/>
    <n v="0"/>
    <n v="1.5"/>
    <n v="3.5325000000000002"/>
    <n v="1"/>
    <n v="0.78500000000000003"/>
    <m/>
    <m/>
    <m/>
    <m/>
    <m/>
    <m/>
    <m/>
    <m/>
    <m/>
    <m/>
    <m/>
    <m/>
    <m/>
    <m/>
    <m/>
    <m/>
    <n v="1"/>
    <s v="Great"/>
    <n v="1"/>
    <s v="Good"/>
    <s v="Great"/>
    <n v="1"/>
    <s v="Poor"/>
    <n v="1"/>
    <s v="Poor"/>
    <s v="dead"/>
    <n v="0"/>
    <s v="Gone"/>
    <n v="0"/>
    <s v="Gone"/>
    <n v="0"/>
    <s v="Gone"/>
    <n v="0"/>
    <m/>
    <n v="0"/>
    <m/>
    <n v="0"/>
    <n v="5"/>
    <n v="1"/>
    <n v="2"/>
    <n v="0"/>
    <n v="0"/>
    <n v="0"/>
    <m/>
    <m/>
    <m/>
    <n v="20"/>
    <n v="0"/>
    <n v="35"/>
    <n v="0"/>
    <n v="1"/>
    <n v="120"/>
    <s v="ERICON LOTSCO CEOTOM"/>
    <m/>
    <x v="1"/>
    <s v="Tip clipped"/>
    <n v="6"/>
    <n v="2"/>
    <s v="C"/>
  </r>
  <r>
    <n v="5"/>
    <s v="4x"/>
    <n v="89"/>
    <s v="GC2"/>
    <n v="2"/>
    <n v="7"/>
    <n v="19"/>
    <n v="30.5"/>
    <n v="2.5"/>
    <m/>
    <m/>
    <m/>
    <m/>
    <m/>
    <m/>
    <n v="-2.5"/>
    <n v="0"/>
    <n v="0"/>
    <n v="0"/>
    <n v="0"/>
    <n v="0"/>
    <n v="0.5"/>
    <n v="0.49062500000000003"/>
    <m/>
    <m/>
    <m/>
    <m/>
    <m/>
    <m/>
    <m/>
    <m/>
    <m/>
    <m/>
    <m/>
    <m/>
    <m/>
    <m/>
    <m/>
    <m/>
    <m/>
    <m/>
    <n v="1"/>
    <s v="Great"/>
    <n v="1"/>
    <s v="Good"/>
    <s v="Great"/>
    <n v="1"/>
    <s v="Dead"/>
    <n v="0"/>
    <s v="Dead"/>
    <s v="dead"/>
    <n v="0"/>
    <s v="Gone"/>
    <n v="0"/>
    <s v="Gone"/>
    <n v="0"/>
    <s v="Gone"/>
    <n v="0"/>
    <m/>
    <n v="0"/>
    <m/>
    <n v="0"/>
    <n v="0"/>
    <n v="1"/>
    <n v="0"/>
    <n v="0"/>
    <n v="0"/>
    <n v="0"/>
    <m/>
    <m/>
    <m/>
    <n v="15"/>
    <n v="1"/>
    <n v="45"/>
    <n v="0"/>
    <n v="1"/>
    <n v="100"/>
    <s v="LOTSCO ERICON CEOTOM"/>
    <m/>
    <x v="1"/>
    <s v="Tip clipped"/>
    <n v="7"/>
    <n v="3"/>
    <s v="B"/>
  </r>
  <r>
    <n v="5"/>
    <s v="4x"/>
    <n v="90"/>
    <s v="GC2"/>
    <n v="2"/>
    <n v="5"/>
    <n v="14"/>
    <n v="26"/>
    <n v="11"/>
    <n v="12"/>
    <n v="11"/>
    <n v="8"/>
    <n v="11"/>
    <m/>
    <m/>
    <n v="1"/>
    <n v="-1"/>
    <n v="-3"/>
    <n v="3"/>
    <n v="-11"/>
    <n v="0"/>
    <n v="1.5"/>
    <n v="19.428750000000001"/>
    <n v="2"/>
    <n v="37.68"/>
    <n v="5"/>
    <n v="4"/>
    <n v="4.5"/>
    <n v="699.43500000000006"/>
    <m/>
    <m/>
    <m/>
    <m/>
    <n v="2"/>
    <n v="2"/>
    <n v="2"/>
    <n v="138.16"/>
    <m/>
    <m/>
    <m/>
    <m/>
    <n v="1"/>
    <s v="Great"/>
    <n v="1"/>
    <s v="Good"/>
    <s v="Great"/>
    <n v="1"/>
    <s v="Poor"/>
    <n v="1"/>
    <s v="Poor"/>
    <s v="ok"/>
    <n v="1"/>
    <s v="poor"/>
    <n v="1"/>
    <s v="Dead"/>
    <n v="0"/>
    <s v="dead"/>
    <n v="0"/>
    <m/>
    <n v="0"/>
    <m/>
    <n v="0"/>
    <n v="10"/>
    <n v="1"/>
    <n v="30"/>
    <n v="10"/>
    <n v="20"/>
    <n v="15"/>
    <m/>
    <m/>
    <m/>
    <n v="45"/>
    <n v="1"/>
    <n v="60"/>
    <n v="0"/>
    <n v="1"/>
    <n v="110"/>
    <s v="LEPCOR LOTSCO CEOTOM"/>
    <m/>
    <x v="1"/>
    <s v="Tip clipped"/>
    <n v="5"/>
    <n v="0"/>
    <s v="A"/>
  </r>
  <r>
    <n v="5"/>
    <s v="4x"/>
    <n v="91"/>
    <s v="GC2"/>
    <n v="4"/>
    <n v="3.5"/>
    <n v="7"/>
    <n v="40"/>
    <n v="57"/>
    <n v="50"/>
    <n v="89"/>
    <n v="105"/>
    <n v="124"/>
    <n v="107"/>
    <n v="144"/>
    <n v="-7"/>
    <n v="39"/>
    <n v="16"/>
    <n v="19"/>
    <n v="-17"/>
    <n v="37"/>
    <n v="12"/>
    <n v="6443.2800000000007"/>
    <n v="11"/>
    <n v="4749.25"/>
    <n v="35"/>
    <n v="28"/>
    <n v="31.5"/>
    <n v="277294.185"/>
    <n v="44"/>
    <n v="21"/>
    <n v="32.5"/>
    <n v="348245.625"/>
    <n v="37"/>
    <n v="37"/>
    <n v="37"/>
    <n v="533033.84"/>
    <n v="44"/>
    <n v="34"/>
    <n v="60"/>
    <n v="48"/>
    <n v="1"/>
    <s v="Great"/>
    <n v="1"/>
    <s v="Good"/>
    <s v="Great"/>
    <n v="1"/>
    <s v="Great"/>
    <n v="1"/>
    <s v="Good"/>
    <s v="great"/>
    <n v="1"/>
    <s v="great"/>
    <n v="1"/>
    <s v="Great"/>
    <n v="1"/>
    <s v="Great"/>
    <n v="1"/>
    <s v="Great"/>
    <n v="1"/>
    <s v="Great"/>
    <n v="1"/>
    <n v="30"/>
    <n v="40"/>
    <n v="60"/>
    <n v="60"/>
    <n v="90"/>
    <n v="25"/>
    <n v="18"/>
    <n v="20"/>
    <m/>
    <n v="55"/>
    <n v="1"/>
    <n v="70"/>
    <n v="1"/>
    <n v="40"/>
    <n v="75"/>
    <s v="LEPCOR CENMEL CEOTOM"/>
    <s v="unclipped "/>
    <x v="0"/>
    <s v="Not clipped"/>
    <n v="3.5"/>
    <n v="2"/>
    <s v="A"/>
  </r>
  <r>
    <n v="5"/>
    <s v="4x"/>
    <n v="92"/>
    <s v="GC2"/>
    <n v="2"/>
    <n v="4"/>
    <n v="8"/>
    <n v="19"/>
    <n v="15"/>
    <n v="10"/>
    <m/>
    <m/>
    <m/>
    <m/>
    <m/>
    <n v="-5"/>
    <n v="-10"/>
    <n v="0"/>
    <n v="0"/>
    <n v="0"/>
    <n v="0"/>
    <n v="1"/>
    <n v="11.775"/>
    <m/>
    <m/>
    <m/>
    <m/>
    <m/>
    <m/>
    <m/>
    <m/>
    <m/>
    <m/>
    <m/>
    <m/>
    <m/>
    <m/>
    <m/>
    <m/>
    <m/>
    <m/>
    <n v="1"/>
    <s v="Great"/>
    <n v="1"/>
    <s v="Good"/>
    <s v="Good"/>
    <n v="1"/>
    <s v="Poor"/>
    <n v="1"/>
    <s v="Dead"/>
    <s v="dead"/>
    <n v="0"/>
    <s v="Gone"/>
    <n v="0"/>
    <s v="Gone"/>
    <n v="0"/>
    <s v="Gone"/>
    <n v="0"/>
    <m/>
    <n v="0"/>
    <m/>
    <n v="0"/>
    <n v="25"/>
    <n v="25"/>
    <n v="0"/>
    <n v="0"/>
    <n v="0"/>
    <n v="0"/>
    <m/>
    <m/>
    <m/>
    <n v="5"/>
    <n v="1"/>
    <n v="40"/>
    <n v="1"/>
    <n v="25"/>
    <n v="0"/>
    <s v="LOTSCO CEOTOM BRAGEN HELSCO"/>
    <s v="rabit pellets"/>
    <x v="1"/>
    <s v="Not clipped"/>
    <n v="4"/>
    <n v="2"/>
    <s v="C"/>
  </r>
  <r>
    <n v="5"/>
    <s v="4x"/>
    <n v="93"/>
    <s v="GC2"/>
    <n v="2"/>
    <n v="3.5"/>
    <n v="6"/>
    <n v="7"/>
    <n v="5.5"/>
    <m/>
    <m/>
    <m/>
    <m/>
    <m/>
    <m/>
    <n v="-5.5"/>
    <n v="0"/>
    <n v="0"/>
    <n v="0"/>
    <n v="0"/>
    <n v="0"/>
    <n v="1"/>
    <n v="4.3174999999999999"/>
    <m/>
    <m/>
    <m/>
    <m/>
    <m/>
    <m/>
    <m/>
    <m/>
    <m/>
    <m/>
    <m/>
    <m/>
    <m/>
    <m/>
    <m/>
    <m/>
    <m/>
    <m/>
    <n v="1"/>
    <s v="Good"/>
    <n v="1"/>
    <s v="Good"/>
    <s v="OK"/>
    <n v="1"/>
    <s v="Dead"/>
    <n v="0"/>
    <s v="Dead"/>
    <s v="dead"/>
    <n v="0"/>
    <s v="Gone"/>
    <n v="0"/>
    <s v="Gone"/>
    <n v="0"/>
    <s v="Gone"/>
    <n v="0"/>
    <m/>
    <n v="0"/>
    <m/>
    <n v="0"/>
    <n v="2"/>
    <n v="0"/>
    <n v="0"/>
    <n v="0"/>
    <n v="0"/>
    <n v="0"/>
    <m/>
    <m/>
    <m/>
    <n v="16"/>
    <n v="0"/>
    <n v="35"/>
    <n v="0"/>
    <n v="0"/>
    <n v="60"/>
    <s v="CEOTOM HELSCO LOTSCO"/>
    <m/>
    <x v="0"/>
    <s v="Not clipped"/>
    <n v="3.5"/>
    <n v="0"/>
    <s v="B"/>
  </r>
  <r>
    <n v="5"/>
    <s v="4x"/>
    <n v="94"/>
    <s v="GC2"/>
    <n v="3"/>
    <n v="3"/>
    <n v="7"/>
    <n v="9"/>
    <n v="1.5"/>
    <m/>
    <m/>
    <m/>
    <m/>
    <m/>
    <m/>
    <n v="-1.5"/>
    <n v="0"/>
    <n v="0"/>
    <n v="0"/>
    <n v="0"/>
    <n v="0"/>
    <n v="1"/>
    <n v="1.1775"/>
    <m/>
    <m/>
    <m/>
    <m/>
    <m/>
    <m/>
    <m/>
    <m/>
    <m/>
    <m/>
    <m/>
    <m/>
    <m/>
    <m/>
    <m/>
    <m/>
    <m/>
    <m/>
    <n v="1"/>
    <s v="Good"/>
    <n v="1"/>
    <s v="Good"/>
    <s v="Great"/>
    <n v="1"/>
    <s v="Dead"/>
    <n v="0"/>
    <s v="Dead"/>
    <s v="dead"/>
    <n v="0"/>
    <s v="Gone"/>
    <n v="0"/>
    <s v="Gone"/>
    <n v="0"/>
    <s v="Gone"/>
    <n v="0"/>
    <m/>
    <n v="0"/>
    <m/>
    <n v="0"/>
    <n v="5"/>
    <n v="1"/>
    <n v="0"/>
    <n v="0"/>
    <n v="0"/>
    <n v="0"/>
    <m/>
    <m/>
    <m/>
    <n v="10"/>
    <n v="1"/>
    <n v="20"/>
    <n v="2"/>
    <n v="1"/>
    <n v="30"/>
    <s v="LOTSCO CEOTOM HELSCO"/>
    <m/>
    <x v="1"/>
    <s v="Tip clipped"/>
    <n v="3"/>
    <n v="0"/>
    <s v="B"/>
  </r>
  <r>
    <n v="5"/>
    <s v="4x"/>
    <n v="95"/>
    <s v="GC2"/>
    <n v="3"/>
    <n v="3"/>
    <n v="6"/>
    <n v="7.5"/>
    <n v="3"/>
    <m/>
    <m/>
    <m/>
    <m/>
    <m/>
    <m/>
    <n v="-3"/>
    <n v="0"/>
    <n v="0"/>
    <n v="0"/>
    <n v="0"/>
    <n v="0"/>
    <n v="1"/>
    <n v="2.355"/>
    <m/>
    <m/>
    <m/>
    <m/>
    <m/>
    <m/>
    <m/>
    <m/>
    <m/>
    <m/>
    <m/>
    <m/>
    <m/>
    <m/>
    <m/>
    <m/>
    <m/>
    <m/>
    <n v="1"/>
    <s v="OK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10"/>
    <n v="5"/>
    <n v="0"/>
    <n v="0"/>
    <n v="0"/>
    <n v="0"/>
    <m/>
    <m/>
    <m/>
    <n v="5"/>
    <n v="2"/>
    <n v="18"/>
    <n v="0"/>
    <n v="5"/>
    <n v="35"/>
    <s v="HELSCO LOTSCO"/>
    <m/>
    <x v="1"/>
    <s v="Tip clipped"/>
    <n v="3"/>
    <n v="3"/>
    <s v="B"/>
  </r>
  <r>
    <n v="5"/>
    <s v="4x"/>
    <n v="96"/>
    <s v="GC"/>
    <n v="2"/>
    <n v="4"/>
    <n v="6"/>
    <n v="8.5"/>
    <n v="5.5"/>
    <m/>
    <m/>
    <m/>
    <m/>
    <m/>
    <m/>
    <n v="-5.5"/>
    <n v="0"/>
    <n v="0"/>
    <n v="0"/>
    <n v="0"/>
    <n v="0"/>
    <n v="1.5"/>
    <n v="9.7143750000000004"/>
    <m/>
    <m/>
    <m/>
    <m/>
    <m/>
    <m/>
    <m/>
    <m/>
    <m/>
    <m/>
    <m/>
    <m/>
    <m/>
    <m/>
    <m/>
    <m/>
    <m/>
    <m/>
    <n v="1"/>
    <s v="OK"/>
    <n v="1"/>
    <s v="Good"/>
    <s v="Good"/>
    <n v="1"/>
    <s v="Dead"/>
    <n v="0"/>
    <s v="Dead"/>
    <s v="dead"/>
    <n v="0"/>
    <s v="Gone"/>
    <n v="0"/>
    <s v="Gone"/>
    <n v="0"/>
    <s v="Gone"/>
    <n v="0"/>
    <m/>
    <n v="0"/>
    <m/>
    <n v="0"/>
    <n v="3"/>
    <n v="1"/>
    <n v="0"/>
    <n v="0"/>
    <n v="0"/>
    <n v="0"/>
    <m/>
    <m/>
    <m/>
    <n v="4"/>
    <n v="0"/>
    <n v="12"/>
    <n v="0"/>
    <n v="1"/>
    <n v="45"/>
    <s v="LOTSCO MALLAN CEOTOM HELSCO"/>
    <m/>
    <x v="1"/>
    <s v="Tip clipped"/>
    <n v="2"/>
    <n v="0"/>
    <n v="0"/>
  </r>
  <r>
    <n v="5"/>
    <s v="4x"/>
    <n v="97"/>
    <s v="GC2"/>
    <n v="2"/>
    <n v="6"/>
    <n v="7"/>
    <n v="9"/>
    <n v="3.5"/>
    <n v="2"/>
    <m/>
    <m/>
    <m/>
    <m/>
    <m/>
    <n v="-1.5"/>
    <n v="-2"/>
    <n v="0"/>
    <n v="0"/>
    <n v="0"/>
    <n v="0"/>
    <n v="2.5"/>
    <n v="17.171875"/>
    <n v="1"/>
    <n v="1.57"/>
    <m/>
    <m/>
    <m/>
    <m/>
    <m/>
    <m/>
    <m/>
    <m/>
    <m/>
    <m/>
    <m/>
    <m/>
    <m/>
    <m/>
    <m/>
    <m/>
    <n v="1"/>
    <s v="OK"/>
    <n v="1"/>
    <s v="Good"/>
    <s v="Good"/>
    <n v="1"/>
    <s v="Poor"/>
    <n v="1"/>
    <s v="Poor"/>
    <s v="dead"/>
    <n v="0"/>
    <s v="Gone"/>
    <n v="0"/>
    <s v="Gone"/>
    <n v="0"/>
    <s v="Gone"/>
    <n v="0"/>
    <m/>
    <n v="0"/>
    <m/>
    <n v="0"/>
    <n v="10"/>
    <n v="15"/>
    <n v="15"/>
    <n v="0"/>
    <n v="0"/>
    <n v="0"/>
    <m/>
    <m/>
    <m/>
    <n v="7"/>
    <n v="0"/>
    <n v="27"/>
    <n v="0"/>
    <n v="15"/>
    <n v="40"/>
    <s v="LOTSCO CEOTOM HELSCO"/>
    <m/>
    <x v="1"/>
    <s v="Tip clipped"/>
    <n v="6"/>
    <n v="2"/>
    <s v="B"/>
  </r>
  <r>
    <n v="5"/>
    <s v="4x"/>
    <n v="98"/>
    <s v="GC2"/>
    <n v="2"/>
    <n v="3.5"/>
    <n v="4"/>
    <n v="5"/>
    <n v="1.5"/>
    <n v="1"/>
    <n v="4"/>
    <n v="3"/>
    <n v="3"/>
    <m/>
    <m/>
    <n v="-0.5"/>
    <n v="3"/>
    <n v="-1"/>
    <n v="0"/>
    <n v="-3"/>
    <n v="0"/>
    <n v="1"/>
    <n v="1.1775"/>
    <n v="2"/>
    <n v="3.14"/>
    <n v="3"/>
    <n v="2"/>
    <n v="2.5"/>
    <n v="78.5"/>
    <n v="3"/>
    <n v="2"/>
    <n v="2.5"/>
    <n v="58.875"/>
    <n v="3"/>
    <n v="3"/>
    <n v="3"/>
    <n v="84.78"/>
    <m/>
    <m/>
    <m/>
    <m/>
    <n v="1"/>
    <s v="Poor"/>
    <n v="1"/>
    <s v="Good"/>
    <s v="OK"/>
    <n v="1"/>
    <s v="Dead"/>
    <n v="0"/>
    <s v="Dead"/>
    <s v="poor"/>
    <n v="1"/>
    <s v="poor"/>
    <n v="1"/>
    <s v="Poor"/>
    <n v="1"/>
    <s v="dead"/>
    <n v="0"/>
    <m/>
    <n v="0"/>
    <m/>
    <n v="0"/>
    <n v="5"/>
    <n v="30"/>
    <n v="10"/>
    <n v="30"/>
    <n v="5"/>
    <n v="0"/>
    <m/>
    <m/>
    <m/>
    <n v="15"/>
    <n v="0"/>
    <n v="30"/>
    <n v="0"/>
    <n v="30"/>
    <n v="40"/>
    <s v="CEOTOM MALLAN"/>
    <m/>
    <x v="1"/>
    <s v="Tip clipped"/>
    <n v="3.5"/>
    <n v="1"/>
    <s v="B"/>
  </r>
  <r>
    <n v="5"/>
    <s v="4x"/>
    <n v="99"/>
    <s v="GC2"/>
    <n v="2"/>
    <n v="4"/>
    <n v="5"/>
    <n v="6"/>
    <n v="3"/>
    <m/>
    <m/>
    <m/>
    <m/>
    <m/>
    <m/>
    <n v="-3"/>
    <n v="0"/>
    <n v="0"/>
    <n v="0"/>
    <n v="0"/>
    <n v="0"/>
    <n v="2"/>
    <n v="9.42"/>
    <m/>
    <m/>
    <m/>
    <m/>
    <m/>
    <m/>
    <m/>
    <m/>
    <m/>
    <m/>
    <m/>
    <m/>
    <m/>
    <m/>
    <m/>
    <m/>
    <m/>
    <m/>
    <n v="1"/>
    <s v="Poor"/>
    <n v="1"/>
    <s v="Good"/>
    <s v="OK"/>
    <n v="1"/>
    <s v="Dead"/>
    <n v="0"/>
    <s v="Dead"/>
    <s v="dead"/>
    <n v="0"/>
    <s v="Gone"/>
    <n v="0"/>
    <s v="Gone"/>
    <n v="0"/>
    <s v="Gone"/>
    <n v="0"/>
    <m/>
    <n v="0"/>
    <m/>
    <n v="0"/>
    <n v="2"/>
    <n v="15"/>
    <n v="0"/>
    <n v="0"/>
    <n v="0"/>
    <n v="0"/>
    <m/>
    <m/>
    <m/>
    <n v="6"/>
    <n v="0"/>
    <n v="30"/>
    <n v="0"/>
    <n v="15"/>
    <n v="30"/>
    <s v="CEOTOM HELSCO LOTSCO"/>
    <m/>
    <x v="1"/>
    <s v="Tip clipped"/>
    <n v="4"/>
    <n v="4"/>
    <s v="B"/>
  </r>
  <r>
    <n v="5"/>
    <s v="4x"/>
    <n v="100"/>
    <s v="GC2"/>
    <n v="2"/>
    <n v="3.5"/>
    <n v="5"/>
    <n v="7"/>
    <n v="5"/>
    <n v="4"/>
    <n v="4"/>
    <n v="3"/>
    <n v="3.5"/>
    <m/>
    <m/>
    <n v="-1"/>
    <n v="0"/>
    <n v="-1"/>
    <n v="0.5"/>
    <n v="-3.5"/>
    <n v="0"/>
    <n v="2"/>
    <n v="15.700000000000001"/>
    <n v="1"/>
    <n v="3.14"/>
    <n v="3"/>
    <n v="2"/>
    <n v="2.5"/>
    <n v="78.5"/>
    <m/>
    <m/>
    <m/>
    <m/>
    <n v="2"/>
    <n v="1"/>
    <n v="1.5"/>
    <n v="24.727500000000003"/>
    <m/>
    <m/>
    <m/>
    <m/>
    <n v="1"/>
    <s v="OK"/>
    <n v="1"/>
    <s v="Good"/>
    <s v="Good"/>
    <n v="1"/>
    <s v="Poor"/>
    <n v="1"/>
    <s v="Poor"/>
    <s v="poor"/>
    <n v="1"/>
    <s v="poor"/>
    <n v="1"/>
    <s v="Dead"/>
    <n v="0"/>
    <s v="dead"/>
    <n v="0"/>
    <m/>
    <n v="0"/>
    <m/>
    <n v="0"/>
    <n v="10"/>
    <n v="20"/>
    <n v="25"/>
    <n v="5"/>
    <n v="15"/>
    <n v="0"/>
    <m/>
    <m/>
    <m/>
    <n v="18"/>
    <n v="0"/>
    <n v="20"/>
    <n v="2"/>
    <n v="20"/>
    <n v="70"/>
    <s v="CEOTOM LOTSCO"/>
    <m/>
    <x v="1"/>
    <s v="Tip clipped"/>
    <n v="3.5"/>
    <n v="1"/>
    <s v="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F68BD9-92AF-4EB1-912F-7CCBA8212A83}" name="PivotTable2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Rabbit/Gopher/rodent related">
  <location ref="A3:K6" firstHeaderRow="0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79"/>
  </rowFields>
  <rowItems count="3">
    <i>
      <x/>
    </i>
    <i>
      <x v="1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Jan 2011 Survival" fld="41" baseField="0" baseItem="0"/>
    <dataField name="Sum of July 2011 Survival" fld="43" baseField="0" baseItem="0"/>
    <dataField name="Sum of  July 2012 Survival" fld="46" baseField="0" baseItem="0"/>
    <dataField name="Sum of Aug 2013 Survival" fld="48" baseField="0" baseItem="0"/>
    <dataField name="Sum of July 2014 Survival" fld="51" baseField="0" baseItem="0"/>
    <dataField name="Sum of July 2015 Survival" fld="53" baseField="0" baseItem="0"/>
    <dataField name="Sum of July 2016 Survival" fld="55" baseField="0" baseItem="0"/>
    <dataField name="Sum of July 2017 Survival" fld="57" baseField="0" baseItem="0"/>
    <dataField name="Sum of July 2018 Survival" fld="59" baseField="0" baseItem="0"/>
    <dataField name="Sum of July 2019 Survival" fld="61" baseField="7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1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P2:Q127" firstHeaderRow="1" firstDataRow="1" firstDataCol="1"/>
  <pivotFields count="13">
    <pivotField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>
      <items count="39">
        <item x="31"/>
        <item x="37"/>
        <item x="2"/>
        <item x="4"/>
        <item x="32"/>
        <item x="11"/>
        <item x="3"/>
        <item x="20"/>
        <item x="12"/>
        <item x="16"/>
        <item x="1"/>
        <item x="7"/>
        <item x="15"/>
        <item x="14"/>
        <item x="0"/>
        <item x="8"/>
        <item x="9"/>
        <item x="18"/>
        <item x="6"/>
        <item x="24"/>
        <item x="19"/>
        <item x="33"/>
        <item x="30"/>
        <item x="13"/>
        <item x="10"/>
        <item x="27"/>
        <item x="5"/>
        <item x="28"/>
        <item x="21"/>
        <item x="23"/>
        <item x="22"/>
        <item x="25"/>
        <item x="29"/>
        <item x="35"/>
        <item x="17"/>
        <item x="34"/>
        <item x="26"/>
        <item x="36"/>
        <item t="default"/>
      </items>
    </pivotField>
    <pivotField showAll="0"/>
    <pivotField showAll="0"/>
    <pivotField showAll="0"/>
    <pivotField showAll="0"/>
    <pivotField axis="axisRow" dataField="1" showAll="0">
      <items count="94">
        <item x="92"/>
        <item x="82"/>
        <item x="90"/>
        <item x="83"/>
        <item x="36"/>
        <item x="84"/>
        <item x="58"/>
        <item x="63"/>
        <item x="5"/>
        <item x="37"/>
        <item x="71"/>
        <item x="57"/>
        <item x="45"/>
        <item x="79"/>
        <item x="80"/>
        <item x="87"/>
        <item x="3"/>
        <item x="9"/>
        <item x="53"/>
        <item x="29"/>
        <item x="4"/>
        <item x="59"/>
        <item x="85"/>
        <item x="6"/>
        <item x="54"/>
        <item x="10"/>
        <item x="77"/>
        <item x="21"/>
        <item x="69"/>
        <item x="35"/>
        <item x="28"/>
        <item x="16"/>
        <item x="64"/>
        <item x="33"/>
        <item x="65"/>
        <item x="38"/>
        <item x="50"/>
        <item x="34"/>
        <item x="70"/>
        <item x="27"/>
        <item x="24"/>
        <item x="51"/>
        <item x="25"/>
        <item x="22"/>
        <item x="40"/>
        <item x="1"/>
        <item x="55"/>
        <item x="39"/>
        <item x="44"/>
        <item x="31"/>
        <item x="56"/>
        <item x="0"/>
        <item x="2"/>
        <item x="81"/>
        <item x="32"/>
        <item x="46"/>
        <item x="86"/>
        <item x="60"/>
        <item x="7"/>
        <item x="62"/>
        <item x="26"/>
        <item x="13"/>
        <item x="17"/>
        <item x="20"/>
        <item x="23"/>
        <item x="30"/>
        <item x="15"/>
        <item x="73"/>
        <item x="8"/>
        <item x="88"/>
        <item x="43"/>
        <item x="68"/>
        <item x="89"/>
        <item x="14"/>
        <item x="61"/>
        <item x="75"/>
        <item x="12"/>
        <item x="48"/>
        <item x="52"/>
        <item x="47"/>
        <item x="66"/>
        <item x="74"/>
        <item x="76"/>
        <item x="49"/>
        <item x="41"/>
        <item x="67"/>
        <item x="78"/>
        <item x="11"/>
        <item x="19"/>
        <item x="91"/>
        <item x="72"/>
        <item x="18"/>
        <item x="42"/>
        <item t="default"/>
      </items>
    </pivotField>
    <pivotField showAll="0">
      <items count="121">
        <item x="118"/>
        <item x="119"/>
        <item x="110"/>
        <item x="93"/>
        <item x="117"/>
        <item x="74"/>
        <item x="76"/>
        <item x="116"/>
        <item x="5"/>
        <item x="91"/>
        <item x="39"/>
        <item x="9"/>
        <item x="50"/>
        <item x="114"/>
        <item x="60"/>
        <item x="68"/>
        <item x="107"/>
        <item x="6"/>
        <item x="92"/>
        <item x="73"/>
        <item x="30"/>
        <item x="28"/>
        <item x="109"/>
        <item x="66"/>
        <item x="95"/>
        <item x="67"/>
        <item x="3"/>
        <item x="70"/>
        <item x="4"/>
        <item x="113"/>
        <item x="111"/>
        <item x="24"/>
        <item x="75"/>
        <item x="101"/>
        <item x="20"/>
        <item x="80"/>
        <item x="61"/>
        <item x="35"/>
        <item x="94"/>
        <item x="69"/>
        <item x="81"/>
        <item x="10"/>
        <item x="27"/>
        <item x="90"/>
        <item x="78"/>
        <item x="40"/>
        <item x="34"/>
        <item x="63"/>
        <item x="37"/>
        <item x="56"/>
        <item x="43"/>
        <item x="15"/>
        <item x="1"/>
        <item x="71"/>
        <item x="103"/>
        <item x="36"/>
        <item x="47"/>
        <item x="42"/>
        <item x="82"/>
        <item x="26"/>
        <item x="72"/>
        <item x="83"/>
        <item x="32"/>
        <item x="23"/>
        <item x="57"/>
        <item x="21"/>
        <item x="108"/>
        <item x="102"/>
        <item x="7"/>
        <item x="64"/>
        <item x="52"/>
        <item x="0"/>
        <item x="44"/>
        <item x="62"/>
        <item x="49"/>
        <item x="41"/>
        <item x="65"/>
        <item x="31"/>
        <item x="112"/>
        <item x="13"/>
        <item x="2"/>
        <item x="33"/>
        <item x="14"/>
        <item x="25"/>
        <item x="97"/>
        <item x="38"/>
        <item x="59"/>
        <item x="19"/>
        <item x="29"/>
        <item x="16"/>
        <item x="79"/>
        <item x="22"/>
        <item x="105"/>
        <item x="88"/>
        <item x="115"/>
        <item x="8"/>
        <item x="86"/>
        <item x="77"/>
        <item x="84"/>
        <item x="100"/>
        <item x="54"/>
        <item x="104"/>
        <item x="89"/>
        <item x="51"/>
        <item x="99"/>
        <item x="12"/>
        <item x="53"/>
        <item x="85"/>
        <item x="45"/>
        <item x="55"/>
        <item x="48"/>
        <item x="58"/>
        <item x="98"/>
        <item x="96"/>
        <item x="11"/>
        <item x="106"/>
        <item x="87"/>
        <item x="46"/>
        <item x="18"/>
        <item x="17"/>
        <item t="default"/>
      </items>
    </pivotField>
  </pivotFields>
  <rowFields count="2">
    <field x="1"/>
    <field x="11"/>
  </rowFields>
  <rowItems count="125">
    <i>
      <x/>
    </i>
    <i r="1">
      <x v="4"/>
    </i>
    <i r="1">
      <x v="8"/>
    </i>
    <i r="1">
      <x v="9"/>
    </i>
    <i r="1">
      <x v="10"/>
    </i>
    <i r="1">
      <x v="13"/>
    </i>
    <i r="1">
      <x v="14"/>
    </i>
    <i r="1">
      <x v="16"/>
    </i>
    <i r="1">
      <x v="17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 r="1">
      <x v="35"/>
    </i>
    <i r="1">
      <x v="37"/>
    </i>
    <i r="1">
      <x v="38"/>
    </i>
    <i r="1">
      <x v="39"/>
    </i>
    <i r="1">
      <x v="40"/>
    </i>
    <i r="1">
      <x v="42"/>
    </i>
    <i r="1">
      <x v="43"/>
    </i>
    <i r="1">
      <x v="44"/>
    </i>
    <i r="1">
      <x v="45"/>
    </i>
    <i r="1">
      <x v="47"/>
    </i>
    <i r="1">
      <x v="48"/>
    </i>
    <i r="1">
      <x v="49"/>
    </i>
    <i r="1">
      <x v="51"/>
    </i>
    <i r="1">
      <x v="52"/>
    </i>
    <i r="1">
      <x v="53"/>
    </i>
    <i r="1">
      <x v="54"/>
    </i>
    <i r="1">
      <x v="58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70"/>
    </i>
    <i r="1">
      <x v="73"/>
    </i>
    <i r="1">
      <x v="75"/>
    </i>
    <i r="1">
      <x v="76"/>
    </i>
    <i r="1">
      <x v="77"/>
    </i>
    <i r="1">
      <x v="81"/>
    </i>
    <i r="1">
      <x v="82"/>
    </i>
    <i r="1">
      <x v="84"/>
    </i>
    <i r="1">
      <x v="86"/>
    </i>
    <i r="1">
      <x v="87"/>
    </i>
    <i r="1">
      <x v="88"/>
    </i>
    <i r="1">
      <x v="90"/>
    </i>
    <i r="1">
      <x v="91"/>
    </i>
    <i r="1">
      <x v="92"/>
    </i>
    <i>
      <x v="1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5"/>
    </i>
    <i r="1">
      <x v="17"/>
    </i>
    <i r="1">
      <x v="18"/>
    </i>
    <i r="1">
      <x v="21"/>
    </i>
    <i r="1">
      <x v="22"/>
    </i>
    <i r="1">
      <x v="24"/>
    </i>
    <i r="1">
      <x v="27"/>
    </i>
    <i r="1">
      <x v="28"/>
    </i>
    <i r="1">
      <x v="31"/>
    </i>
    <i r="1">
      <x v="32"/>
    </i>
    <i r="1">
      <x v="33"/>
    </i>
    <i r="1">
      <x v="34"/>
    </i>
    <i r="1">
      <x v="36"/>
    </i>
    <i r="1">
      <x v="37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9"/>
    </i>
    <i r="1">
      <x v="50"/>
    </i>
    <i r="1">
      <x v="51"/>
    </i>
    <i r="1">
      <x v="52"/>
    </i>
    <i r="1">
      <x v="55"/>
    </i>
    <i r="1">
      <x v="56"/>
    </i>
    <i r="1">
      <x v="57"/>
    </i>
    <i r="1">
      <x v="58"/>
    </i>
    <i r="1">
      <x v="59"/>
    </i>
    <i r="1">
      <x v="65"/>
    </i>
    <i r="1">
      <x v="66"/>
    </i>
    <i r="1">
      <x v="69"/>
    </i>
    <i r="1">
      <x v="71"/>
    </i>
    <i r="1">
      <x v="72"/>
    </i>
    <i r="1">
      <x v="73"/>
    </i>
    <i r="1">
      <x v="74"/>
    </i>
    <i r="1">
      <x v="77"/>
    </i>
    <i r="1">
      <x v="78"/>
    </i>
    <i r="1">
      <x v="79"/>
    </i>
    <i r="1">
      <x v="80"/>
    </i>
    <i r="1">
      <x v="81"/>
    </i>
    <i r="1">
      <x v="83"/>
    </i>
    <i r="1">
      <x v="84"/>
    </i>
    <i r="1">
      <x v="85"/>
    </i>
    <i r="1">
      <x v="89"/>
    </i>
    <i>
      <x v="2"/>
    </i>
    <i r="1">
      <x v="9"/>
    </i>
    <i r="1">
      <x v="21"/>
    </i>
    <i r="1">
      <x v="31"/>
    </i>
    <i t="grand">
      <x/>
    </i>
  </rowItems>
  <colItems count="1">
    <i/>
  </colItems>
  <dataFields count="1">
    <dataField name="Count of July 2016Hght (cm)" fld="11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19"/>
  <sheetViews>
    <sheetView topLeftCell="J1" workbookViewId="0">
      <selection activeCell="M5" sqref="M5"/>
    </sheetView>
  </sheetViews>
  <sheetFormatPr defaultColWidth="9.1015625" defaultRowHeight="12.3" x14ac:dyDescent="0.4"/>
  <cols>
    <col min="1" max="1" width="9.1015625" style="20"/>
    <col min="2" max="2" width="6.5234375" style="20" customWidth="1"/>
    <col min="3" max="3" width="12" style="20" customWidth="1"/>
    <col min="4" max="4" width="6.68359375" style="20" customWidth="1"/>
    <col min="5" max="5" width="8.3125" style="20" customWidth="1"/>
    <col min="6" max="6" width="7.68359375" style="20" customWidth="1"/>
    <col min="7" max="7" width="11.3125" style="20" customWidth="1"/>
    <col min="8" max="8" width="7.68359375" style="20" customWidth="1"/>
    <col min="9" max="14" width="9.1015625" style="20"/>
    <col min="15" max="15" width="11.1015625" style="20" customWidth="1"/>
    <col min="16" max="16" width="8.41796875" style="20" customWidth="1"/>
    <col min="17" max="19" width="9.1015625" style="20"/>
    <col min="20" max="20" width="9.41796875" style="20" customWidth="1"/>
    <col min="21" max="21" width="8.89453125" style="20" customWidth="1"/>
    <col min="22" max="26" width="9.1015625" style="20"/>
    <col min="27" max="27" width="8.1015625" style="20" customWidth="1"/>
    <col min="28" max="28" width="9.1015625" style="21"/>
    <col min="29" max="29" width="10.89453125" style="21" customWidth="1"/>
    <col min="30" max="30" width="8.68359375" style="21" customWidth="1"/>
    <col min="31" max="32" width="9.5234375" style="21" customWidth="1"/>
    <col min="33" max="33" width="8.5234375" style="21" customWidth="1"/>
    <col min="34" max="35" width="24" style="21" customWidth="1"/>
    <col min="36" max="36" width="26.41796875" style="20" customWidth="1"/>
    <col min="37" max="37" width="11.3125" style="20" customWidth="1"/>
    <col min="38" max="38" width="11.1015625" style="20" customWidth="1"/>
    <col min="39" max="39" width="10.68359375" style="20" customWidth="1"/>
    <col min="40" max="16384" width="9.1015625" style="20"/>
  </cols>
  <sheetData>
    <row r="1" spans="1:44" s="21" customFormat="1" ht="49.5" thickBot="1" x14ac:dyDescent="0.45">
      <c r="A1" s="27" t="s">
        <v>458</v>
      </c>
      <c r="B1" s="44" t="s">
        <v>457</v>
      </c>
      <c r="C1" s="29" t="s">
        <v>456</v>
      </c>
      <c r="D1" s="29" t="s">
        <v>455</v>
      </c>
      <c r="E1" s="27" t="s">
        <v>454</v>
      </c>
      <c r="F1" s="27" t="s">
        <v>453</v>
      </c>
      <c r="G1" s="42" t="s">
        <v>452</v>
      </c>
      <c r="H1" s="43" t="s">
        <v>451</v>
      </c>
      <c r="I1" s="42" t="s">
        <v>450</v>
      </c>
      <c r="J1" s="42" t="s">
        <v>449</v>
      </c>
      <c r="K1" s="41" t="s">
        <v>448</v>
      </c>
      <c r="L1" s="41" t="s">
        <v>447</v>
      </c>
      <c r="M1" s="41" t="s">
        <v>446</v>
      </c>
      <c r="N1" s="41" t="s">
        <v>445</v>
      </c>
      <c r="O1" s="39" t="s">
        <v>444</v>
      </c>
      <c r="P1" s="40" t="s">
        <v>443</v>
      </c>
      <c r="Q1" s="39" t="s">
        <v>442</v>
      </c>
      <c r="R1" s="39" t="s">
        <v>441</v>
      </c>
      <c r="S1" s="38" t="s">
        <v>440</v>
      </c>
      <c r="T1" s="37" t="s">
        <v>439</v>
      </c>
      <c r="U1" s="36" t="s">
        <v>438</v>
      </c>
      <c r="V1" s="35" t="s">
        <v>437</v>
      </c>
      <c r="W1" s="35" t="s">
        <v>436</v>
      </c>
      <c r="X1" s="34" t="s">
        <v>435</v>
      </c>
      <c r="Y1" s="34" t="s">
        <v>434</v>
      </c>
      <c r="Z1" s="34" t="s">
        <v>433</v>
      </c>
      <c r="AA1" s="23" t="s">
        <v>432</v>
      </c>
      <c r="AB1" s="27" t="s">
        <v>431</v>
      </c>
      <c r="AC1" s="33" t="s">
        <v>430</v>
      </c>
      <c r="AD1" s="33" t="s">
        <v>429</v>
      </c>
      <c r="AE1" s="33" t="s">
        <v>428</v>
      </c>
      <c r="AF1" s="33" t="s">
        <v>427</v>
      </c>
      <c r="AG1" s="33" t="s">
        <v>426</v>
      </c>
      <c r="AH1" s="27" t="s">
        <v>425</v>
      </c>
      <c r="AI1" s="27" t="s">
        <v>459</v>
      </c>
      <c r="AJ1" s="27" t="s">
        <v>424</v>
      </c>
      <c r="AK1" s="20" t="s">
        <v>423</v>
      </c>
      <c r="AL1" s="27" t="s">
        <v>422</v>
      </c>
      <c r="AM1" s="27" t="s">
        <v>421</v>
      </c>
      <c r="AN1" s="27" t="s">
        <v>420</v>
      </c>
    </row>
    <row r="2" spans="1:44" s="57" customFormat="1" ht="24.9" thickBot="1" x14ac:dyDescent="0.45">
      <c r="A2" s="45">
        <v>40724</v>
      </c>
      <c r="B2" s="46">
        <v>4</v>
      </c>
      <c r="C2" s="47" t="s">
        <v>0</v>
      </c>
      <c r="D2" s="48">
        <v>1</v>
      </c>
      <c r="E2" s="48" t="s">
        <v>419</v>
      </c>
      <c r="F2" s="48">
        <v>3</v>
      </c>
      <c r="G2" s="49">
        <v>5</v>
      </c>
      <c r="H2" s="48">
        <v>6</v>
      </c>
      <c r="I2" s="50">
        <v>5</v>
      </c>
      <c r="J2" s="50">
        <v>4.5</v>
      </c>
      <c r="K2" s="50">
        <f t="shared" ref="K2:K65" si="0">H2-G2</f>
        <v>1</v>
      </c>
      <c r="L2" s="50">
        <f t="shared" ref="L2:L65" si="1">I2-H2</f>
        <v>-1</v>
      </c>
      <c r="M2" s="50">
        <f t="shared" ref="M2:M65" si="2">I2-G2</f>
        <v>0</v>
      </c>
      <c r="N2" s="50">
        <f t="shared" ref="N2:N65" si="3">J2-G2</f>
        <v>-0.5</v>
      </c>
      <c r="O2" s="49">
        <v>2</v>
      </c>
      <c r="P2" s="48">
        <v>2</v>
      </c>
      <c r="Q2" s="50">
        <v>4</v>
      </c>
      <c r="R2" s="50">
        <v>1</v>
      </c>
      <c r="S2" s="51">
        <f t="shared" ref="S2:S65" si="4">3.14*(R2/2)^2*J2</f>
        <v>3.5325000000000002</v>
      </c>
      <c r="T2" s="48" t="s">
        <v>18</v>
      </c>
      <c r="U2" s="52" t="s">
        <v>18</v>
      </c>
      <c r="V2" s="50" t="s">
        <v>18</v>
      </c>
      <c r="W2" s="50">
        <v>1</v>
      </c>
      <c r="X2" s="24" t="s">
        <v>14</v>
      </c>
      <c r="Y2" s="24">
        <v>0</v>
      </c>
      <c r="Z2" s="50" t="s">
        <v>14</v>
      </c>
      <c r="AA2" s="50">
        <v>0</v>
      </c>
      <c r="AB2" s="53">
        <v>5</v>
      </c>
      <c r="AC2" s="54">
        <v>0</v>
      </c>
      <c r="AD2" s="54">
        <v>10</v>
      </c>
      <c r="AE2" s="54">
        <v>0</v>
      </c>
      <c r="AF2" s="50">
        <v>5</v>
      </c>
      <c r="AG2" s="54">
        <v>45</v>
      </c>
      <c r="AH2" s="55" t="s">
        <v>247</v>
      </c>
      <c r="AI2" s="55" t="s">
        <v>460</v>
      </c>
      <c r="AJ2" s="56"/>
      <c r="AK2" s="57" t="s">
        <v>30</v>
      </c>
      <c r="AL2" s="48">
        <v>5</v>
      </c>
      <c r="AM2" s="48">
        <v>2</v>
      </c>
      <c r="AN2" s="48" t="s">
        <v>40</v>
      </c>
    </row>
    <row r="3" spans="1:44" s="57" customFormat="1" ht="24.9" thickBot="1" x14ac:dyDescent="0.45">
      <c r="A3" s="45">
        <v>40724</v>
      </c>
      <c r="B3" s="49">
        <v>4</v>
      </c>
      <c r="C3" s="49" t="s">
        <v>0</v>
      </c>
      <c r="D3" s="49">
        <v>2</v>
      </c>
      <c r="E3" s="49" t="s">
        <v>267</v>
      </c>
      <c r="F3" s="49">
        <v>3</v>
      </c>
      <c r="G3" s="25">
        <v>7.5</v>
      </c>
      <c r="H3" s="49">
        <v>8</v>
      </c>
      <c r="I3" s="24">
        <v>9</v>
      </c>
      <c r="J3" s="24">
        <v>6.5</v>
      </c>
      <c r="K3" s="50">
        <f t="shared" si="0"/>
        <v>0.5</v>
      </c>
      <c r="L3" s="50">
        <f t="shared" si="1"/>
        <v>1</v>
      </c>
      <c r="M3" s="50">
        <f t="shared" si="2"/>
        <v>1.5</v>
      </c>
      <c r="N3" s="50">
        <f t="shared" si="3"/>
        <v>-1</v>
      </c>
      <c r="O3" s="25">
        <v>5</v>
      </c>
      <c r="P3" s="49">
        <v>6</v>
      </c>
      <c r="Q3" s="24">
        <v>7</v>
      </c>
      <c r="R3" s="24">
        <v>1</v>
      </c>
      <c r="S3" s="51">
        <f t="shared" si="4"/>
        <v>5.1025</v>
      </c>
      <c r="T3" s="49" t="s">
        <v>18</v>
      </c>
      <c r="U3" s="52" t="s">
        <v>15</v>
      </c>
      <c r="V3" s="24" t="s">
        <v>18</v>
      </c>
      <c r="W3" s="24">
        <v>1</v>
      </c>
      <c r="X3" s="24" t="s">
        <v>14</v>
      </c>
      <c r="Y3" s="24">
        <v>0</v>
      </c>
      <c r="Z3" s="24" t="s">
        <v>14</v>
      </c>
      <c r="AA3" s="24">
        <v>0</v>
      </c>
      <c r="AB3" s="58">
        <v>1</v>
      </c>
      <c r="AC3" s="58">
        <v>1</v>
      </c>
      <c r="AD3" s="58">
        <v>5</v>
      </c>
      <c r="AE3" s="58">
        <v>0</v>
      </c>
      <c r="AF3" s="24">
        <v>0</v>
      </c>
      <c r="AG3" s="58">
        <v>32</v>
      </c>
      <c r="AH3" s="59" t="s">
        <v>418</v>
      </c>
      <c r="AI3" s="55" t="s">
        <v>460</v>
      </c>
      <c r="AJ3" s="49"/>
      <c r="AK3" s="60" t="s">
        <v>30</v>
      </c>
      <c r="AL3" s="49">
        <v>7.5</v>
      </c>
      <c r="AM3" s="49">
        <v>5</v>
      </c>
      <c r="AN3" s="49" t="s">
        <v>52</v>
      </c>
    </row>
    <row r="4" spans="1:44" s="57" customFormat="1" ht="24.9" thickBot="1" x14ac:dyDescent="0.45">
      <c r="A4" s="45">
        <v>40724</v>
      </c>
      <c r="B4" s="25">
        <v>4</v>
      </c>
      <c r="C4" s="25" t="s">
        <v>0</v>
      </c>
      <c r="D4" s="25">
        <v>3</v>
      </c>
      <c r="E4" s="25" t="s">
        <v>272</v>
      </c>
      <c r="F4" s="25">
        <v>2</v>
      </c>
      <c r="G4" s="25">
        <v>8</v>
      </c>
      <c r="H4" s="25">
        <v>6</v>
      </c>
      <c r="I4" s="24">
        <v>5</v>
      </c>
      <c r="J4" s="24">
        <v>3.5</v>
      </c>
      <c r="K4" s="50">
        <f t="shared" si="0"/>
        <v>-2</v>
      </c>
      <c r="L4" s="50">
        <f t="shared" si="1"/>
        <v>-1</v>
      </c>
      <c r="M4" s="50">
        <f t="shared" si="2"/>
        <v>-3</v>
      </c>
      <c r="N4" s="50">
        <f t="shared" si="3"/>
        <v>-4.5</v>
      </c>
      <c r="O4" s="25">
        <v>5</v>
      </c>
      <c r="P4" s="25">
        <v>4</v>
      </c>
      <c r="Q4" s="24">
        <v>4</v>
      </c>
      <c r="R4" s="24">
        <v>1</v>
      </c>
      <c r="S4" s="51">
        <f t="shared" si="4"/>
        <v>2.7475000000000001</v>
      </c>
      <c r="T4" s="25" t="s">
        <v>18</v>
      </c>
      <c r="U4" s="52" t="s">
        <v>17</v>
      </c>
      <c r="V4" s="24" t="s">
        <v>18</v>
      </c>
      <c r="W4" s="24">
        <v>1</v>
      </c>
      <c r="X4" s="24" t="s">
        <v>14</v>
      </c>
      <c r="Y4" s="24">
        <v>0</v>
      </c>
      <c r="Z4" s="24" t="s">
        <v>14</v>
      </c>
      <c r="AA4" s="24">
        <v>0</v>
      </c>
      <c r="AB4" s="28">
        <v>10</v>
      </c>
      <c r="AC4" s="28">
        <v>0</v>
      </c>
      <c r="AD4" s="28">
        <v>20</v>
      </c>
      <c r="AE4" s="28">
        <v>0</v>
      </c>
      <c r="AF4" s="24">
        <v>5</v>
      </c>
      <c r="AG4" s="28">
        <v>50</v>
      </c>
      <c r="AH4" s="32" t="s">
        <v>417</v>
      </c>
      <c r="AI4" s="55" t="s">
        <v>460</v>
      </c>
      <c r="AJ4" s="30" t="s">
        <v>416</v>
      </c>
      <c r="AK4" s="57" t="s">
        <v>30</v>
      </c>
      <c r="AL4" s="25">
        <v>8</v>
      </c>
      <c r="AM4" s="25">
        <v>5</v>
      </c>
      <c r="AN4" s="25" t="s">
        <v>40</v>
      </c>
    </row>
    <row r="5" spans="1:44" s="57" customFormat="1" ht="24.9" thickBot="1" x14ac:dyDescent="0.45">
      <c r="A5" s="45">
        <v>40724</v>
      </c>
      <c r="B5" s="25">
        <v>4</v>
      </c>
      <c r="C5" s="25" t="s">
        <v>0</v>
      </c>
      <c r="D5" s="25">
        <v>4</v>
      </c>
      <c r="E5" s="25" t="s">
        <v>267</v>
      </c>
      <c r="F5" s="25">
        <v>2</v>
      </c>
      <c r="G5" s="25">
        <v>3.5</v>
      </c>
      <c r="H5" s="25">
        <v>2</v>
      </c>
      <c r="I5" s="24"/>
      <c r="J5" s="24"/>
      <c r="K5" s="50">
        <f t="shared" si="0"/>
        <v>-1.5</v>
      </c>
      <c r="L5" s="50">
        <f t="shared" si="1"/>
        <v>-2</v>
      </c>
      <c r="M5" s="50">
        <f t="shared" si="2"/>
        <v>-3.5</v>
      </c>
      <c r="N5" s="50">
        <f t="shared" si="3"/>
        <v>-3.5</v>
      </c>
      <c r="O5" s="25">
        <v>0</v>
      </c>
      <c r="P5" s="25">
        <v>7</v>
      </c>
      <c r="Q5" s="24"/>
      <c r="R5" s="24"/>
      <c r="S5" s="51">
        <f t="shared" si="4"/>
        <v>0</v>
      </c>
      <c r="T5" s="25" t="s">
        <v>17</v>
      </c>
      <c r="U5" s="52" t="s">
        <v>14</v>
      </c>
      <c r="V5" s="24" t="s">
        <v>14</v>
      </c>
      <c r="W5" s="24">
        <v>0</v>
      </c>
      <c r="X5" s="24" t="s">
        <v>14</v>
      </c>
      <c r="Y5" s="24">
        <v>0</v>
      </c>
      <c r="Z5" s="24" t="s">
        <v>14</v>
      </c>
      <c r="AA5" s="24">
        <v>0</v>
      </c>
      <c r="AB5" s="28">
        <v>1</v>
      </c>
      <c r="AC5" s="32">
        <v>0.1</v>
      </c>
      <c r="AD5" s="28">
        <v>5</v>
      </c>
      <c r="AE5" s="28">
        <v>0</v>
      </c>
      <c r="AF5" s="24"/>
      <c r="AG5" s="28">
        <v>28</v>
      </c>
      <c r="AH5" s="61" t="s">
        <v>415</v>
      </c>
      <c r="AI5" s="55" t="s">
        <v>460</v>
      </c>
      <c r="AJ5" s="25"/>
      <c r="AK5" s="57" t="s">
        <v>30</v>
      </c>
      <c r="AL5" s="25">
        <v>3.5</v>
      </c>
      <c r="AM5" s="25">
        <v>0</v>
      </c>
      <c r="AN5" s="25" t="s">
        <v>40</v>
      </c>
      <c r="AR5" s="57" t="s">
        <v>414</v>
      </c>
    </row>
    <row r="6" spans="1:44" s="57" customFormat="1" ht="24.9" thickBot="1" x14ac:dyDescent="0.45">
      <c r="A6" s="45">
        <v>40724</v>
      </c>
      <c r="B6" s="25">
        <v>4</v>
      </c>
      <c r="C6" s="25" t="s">
        <v>0</v>
      </c>
      <c r="D6" s="25">
        <v>5</v>
      </c>
      <c r="E6" s="25" t="s">
        <v>47</v>
      </c>
      <c r="F6" s="25">
        <v>1</v>
      </c>
      <c r="G6" s="25">
        <v>6</v>
      </c>
      <c r="H6" s="25">
        <v>8</v>
      </c>
      <c r="I6" s="24"/>
      <c r="J6" s="24"/>
      <c r="K6" s="50">
        <f t="shared" si="0"/>
        <v>2</v>
      </c>
      <c r="L6" s="50">
        <f t="shared" si="1"/>
        <v>-8</v>
      </c>
      <c r="M6" s="50">
        <f t="shared" si="2"/>
        <v>-6</v>
      </c>
      <c r="N6" s="50">
        <f t="shared" si="3"/>
        <v>-6</v>
      </c>
      <c r="O6" s="25">
        <v>5</v>
      </c>
      <c r="P6" s="25">
        <v>7</v>
      </c>
      <c r="Q6" s="24"/>
      <c r="R6" s="24"/>
      <c r="S6" s="51">
        <f t="shared" si="4"/>
        <v>0</v>
      </c>
      <c r="T6" s="25" t="s">
        <v>17</v>
      </c>
      <c r="U6" s="52" t="s">
        <v>14</v>
      </c>
      <c r="V6" s="24" t="s">
        <v>14</v>
      </c>
      <c r="W6" s="24">
        <v>0</v>
      </c>
      <c r="X6" s="24" t="s">
        <v>14</v>
      </c>
      <c r="Y6" s="24">
        <v>0</v>
      </c>
      <c r="Z6" s="24" t="s">
        <v>14</v>
      </c>
      <c r="AA6" s="24">
        <v>0</v>
      </c>
      <c r="AB6" s="28">
        <v>10</v>
      </c>
      <c r="AC6" s="28">
        <v>6</v>
      </c>
      <c r="AD6" s="28">
        <v>40</v>
      </c>
      <c r="AE6" s="28">
        <v>5</v>
      </c>
      <c r="AF6" s="24"/>
      <c r="AG6" s="28">
        <v>40</v>
      </c>
      <c r="AH6" s="32" t="s">
        <v>413</v>
      </c>
      <c r="AI6" s="55" t="s">
        <v>460</v>
      </c>
      <c r="AJ6" s="25"/>
      <c r="AK6" s="57" t="s">
        <v>30</v>
      </c>
      <c r="AL6" s="25">
        <v>6</v>
      </c>
      <c r="AM6" s="25">
        <v>5</v>
      </c>
      <c r="AN6" s="25" t="s">
        <v>40</v>
      </c>
      <c r="AR6" s="57" t="s">
        <v>412</v>
      </c>
    </row>
    <row r="7" spans="1:44" s="57" customFormat="1" ht="24.9" thickBot="1" x14ac:dyDescent="0.45">
      <c r="A7" s="45">
        <v>40724</v>
      </c>
      <c r="B7" s="25">
        <v>4</v>
      </c>
      <c r="C7" s="25" t="s">
        <v>0</v>
      </c>
      <c r="D7" s="25">
        <v>6</v>
      </c>
      <c r="E7" s="25" t="s">
        <v>272</v>
      </c>
      <c r="F7" s="25">
        <v>2</v>
      </c>
      <c r="G7" s="25">
        <v>7</v>
      </c>
      <c r="H7" s="25">
        <v>12</v>
      </c>
      <c r="I7" s="24">
        <v>27.5</v>
      </c>
      <c r="J7" s="24">
        <v>32.5</v>
      </c>
      <c r="K7" s="50">
        <f t="shared" si="0"/>
        <v>5</v>
      </c>
      <c r="L7" s="50">
        <f t="shared" si="1"/>
        <v>15.5</v>
      </c>
      <c r="M7" s="50">
        <f t="shared" si="2"/>
        <v>20.5</v>
      </c>
      <c r="N7" s="50">
        <f t="shared" si="3"/>
        <v>25.5</v>
      </c>
      <c r="O7" s="25">
        <v>6</v>
      </c>
      <c r="P7" s="25">
        <v>15</v>
      </c>
      <c r="Q7" s="24">
        <v>50</v>
      </c>
      <c r="R7" s="24">
        <v>7</v>
      </c>
      <c r="S7" s="51">
        <f t="shared" si="4"/>
        <v>1250.1125000000002</v>
      </c>
      <c r="T7" s="25" t="s">
        <v>15</v>
      </c>
      <c r="U7" s="52" t="s">
        <v>15</v>
      </c>
      <c r="V7" s="24" t="s">
        <v>13</v>
      </c>
      <c r="W7" s="24">
        <v>1</v>
      </c>
      <c r="X7" s="24" t="s">
        <v>15</v>
      </c>
      <c r="Y7" s="24">
        <v>1</v>
      </c>
      <c r="Z7" s="24" t="s">
        <v>15</v>
      </c>
      <c r="AA7" s="24">
        <v>1</v>
      </c>
      <c r="AB7" s="28">
        <v>10</v>
      </c>
      <c r="AC7" s="28">
        <v>2</v>
      </c>
      <c r="AD7" s="28">
        <v>40</v>
      </c>
      <c r="AE7" s="28">
        <v>5</v>
      </c>
      <c r="AF7" s="24">
        <v>20</v>
      </c>
      <c r="AG7" s="28">
        <v>35</v>
      </c>
      <c r="AH7" s="32" t="s">
        <v>411</v>
      </c>
      <c r="AI7" s="55" t="s">
        <v>460</v>
      </c>
      <c r="AJ7" s="25"/>
      <c r="AK7" s="57" t="s">
        <v>30</v>
      </c>
      <c r="AL7" s="25">
        <v>7</v>
      </c>
      <c r="AM7" s="25">
        <v>6</v>
      </c>
      <c r="AN7" s="25" t="s">
        <v>40</v>
      </c>
      <c r="AR7" s="57" t="s">
        <v>410</v>
      </c>
    </row>
    <row r="8" spans="1:44" s="57" customFormat="1" ht="24.9" thickBot="1" x14ac:dyDescent="0.45">
      <c r="A8" s="45">
        <v>40724</v>
      </c>
      <c r="B8" s="25">
        <v>4</v>
      </c>
      <c r="C8" s="25" t="s">
        <v>0</v>
      </c>
      <c r="D8" s="25">
        <v>7</v>
      </c>
      <c r="E8" s="25" t="s">
        <v>272</v>
      </c>
      <c r="F8" s="25">
        <v>1</v>
      </c>
      <c r="G8" s="25">
        <v>8</v>
      </c>
      <c r="H8" s="25">
        <v>10</v>
      </c>
      <c r="I8" s="24">
        <v>12</v>
      </c>
      <c r="J8" s="24">
        <v>15</v>
      </c>
      <c r="K8" s="50">
        <f t="shared" si="0"/>
        <v>2</v>
      </c>
      <c r="L8" s="50">
        <f t="shared" si="1"/>
        <v>2</v>
      </c>
      <c r="M8" s="50">
        <f t="shared" si="2"/>
        <v>4</v>
      </c>
      <c r="N8" s="50">
        <f t="shared" si="3"/>
        <v>7</v>
      </c>
      <c r="O8" s="25">
        <v>8</v>
      </c>
      <c r="P8" s="25">
        <v>8</v>
      </c>
      <c r="Q8" s="24">
        <v>21</v>
      </c>
      <c r="R8" s="24">
        <v>2.5</v>
      </c>
      <c r="S8" s="51">
        <f t="shared" si="4"/>
        <v>73.59375</v>
      </c>
      <c r="T8" s="25" t="s">
        <v>15</v>
      </c>
      <c r="U8" s="52" t="s">
        <v>17</v>
      </c>
      <c r="V8" s="24" t="s">
        <v>15</v>
      </c>
      <c r="W8" s="24">
        <v>1</v>
      </c>
      <c r="X8" s="24" t="s">
        <v>15</v>
      </c>
      <c r="Y8" s="24">
        <v>1</v>
      </c>
      <c r="Z8" s="24" t="s">
        <v>15</v>
      </c>
      <c r="AA8" s="24">
        <v>1</v>
      </c>
      <c r="AB8" s="28">
        <v>35</v>
      </c>
      <c r="AC8" s="28">
        <v>3</v>
      </c>
      <c r="AD8" s="28">
        <v>70</v>
      </c>
      <c r="AE8" s="28">
        <v>5</v>
      </c>
      <c r="AF8" s="24">
        <v>50</v>
      </c>
      <c r="AG8" s="28">
        <v>70</v>
      </c>
      <c r="AH8" s="32" t="s">
        <v>409</v>
      </c>
      <c r="AI8" s="55" t="s">
        <v>460</v>
      </c>
      <c r="AJ8" s="25"/>
      <c r="AK8" s="57" t="s">
        <v>30</v>
      </c>
      <c r="AL8" s="25">
        <v>8</v>
      </c>
      <c r="AM8" s="25">
        <v>8</v>
      </c>
      <c r="AN8" s="25">
        <v>0</v>
      </c>
      <c r="AR8" s="57" t="s">
        <v>408</v>
      </c>
    </row>
    <row r="9" spans="1:44" s="57" customFormat="1" ht="24.9" thickBot="1" x14ac:dyDescent="0.45">
      <c r="A9" s="45">
        <v>40724</v>
      </c>
      <c r="B9" s="25">
        <v>4</v>
      </c>
      <c r="C9" s="25" t="s">
        <v>0</v>
      </c>
      <c r="D9" s="25">
        <v>8</v>
      </c>
      <c r="E9" s="25" t="s">
        <v>272</v>
      </c>
      <c r="F9" s="25">
        <v>2</v>
      </c>
      <c r="G9" s="25">
        <v>8</v>
      </c>
      <c r="H9" s="25">
        <v>12</v>
      </c>
      <c r="I9" s="24">
        <v>19</v>
      </c>
      <c r="J9" s="24">
        <v>21.5</v>
      </c>
      <c r="K9" s="50">
        <f t="shared" si="0"/>
        <v>4</v>
      </c>
      <c r="L9" s="50">
        <f t="shared" si="1"/>
        <v>7</v>
      </c>
      <c r="M9" s="50">
        <f t="shared" si="2"/>
        <v>11</v>
      </c>
      <c r="N9" s="50">
        <f t="shared" si="3"/>
        <v>13.5</v>
      </c>
      <c r="O9" s="25">
        <v>5</v>
      </c>
      <c r="P9" s="25">
        <v>9</v>
      </c>
      <c r="Q9" s="24">
        <v>39</v>
      </c>
      <c r="R9" s="24">
        <v>4.5</v>
      </c>
      <c r="S9" s="51">
        <f t="shared" si="4"/>
        <v>341.76937500000003</v>
      </c>
      <c r="T9" s="25" t="s">
        <v>17</v>
      </c>
      <c r="U9" s="52" t="s">
        <v>17</v>
      </c>
      <c r="V9" s="24" t="s">
        <v>13</v>
      </c>
      <c r="W9" s="24">
        <v>1</v>
      </c>
      <c r="X9" s="24" t="s">
        <v>15</v>
      </c>
      <c r="Y9" s="24">
        <v>1</v>
      </c>
      <c r="Z9" s="24" t="s">
        <v>14</v>
      </c>
      <c r="AA9" s="24">
        <v>0</v>
      </c>
      <c r="AB9" s="28">
        <v>5</v>
      </c>
      <c r="AC9" s="28">
        <v>3</v>
      </c>
      <c r="AD9" s="28">
        <v>60</v>
      </c>
      <c r="AE9" s="28">
        <v>3</v>
      </c>
      <c r="AF9" s="24">
        <v>0</v>
      </c>
      <c r="AG9" s="28">
        <v>30</v>
      </c>
      <c r="AH9" s="32" t="s">
        <v>407</v>
      </c>
      <c r="AI9" s="55" t="s">
        <v>460</v>
      </c>
      <c r="AJ9" s="30" t="s">
        <v>76</v>
      </c>
      <c r="AK9" s="57" t="s">
        <v>30</v>
      </c>
      <c r="AL9" s="25">
        <v>8</v>
      </c>
      <c r="AM9" s="25">
        <v>5</v>
      </c>
      <c r="AN9" s="25" t="s">
        <v>40</v>
      </c>
    </row>
    <row r="10" spans="1:44" s="57" customFormat="1" ht="24.9" thickBot="1" x14ac:dyDescent="0.45">
      <c r="A10" s="45">
        <v>40724</v>
      </c>
      <c r="B10" s="25">
        <v>4</v>
      </c>
      <c r="C10" s="25" t="s">
        <v>0</v>
      </c>
      <c r="D10" s="25">
        <v>9</v>
      </c>
      <c r="E10" s="25" t="s">
        <v>267</v>
      </c>
      <c r="F10" s="25">
        <v>1</v>
      </c>
      <c r="G10" s="25">
        <v>7</v>
      </c>
      <c r="H10" s="25">
        <v>11</v>
      </c>
      <c r="I10" s="24">
        <v>18.5</v>
      </c>
      <c r="J10" s="24">
        <v>18.5</v>
      </c>
      <c r="K10" s="50">
        <f t="shared" si="0"/>
        <v>4</v>
      </c>
      <c r="L10" s="50">
        <f t="shared" si="1"/>
        <v>7.5</v>
      </c>
      <c r="M10" s="50">
        <f t="shared" si="2"/>
        <v>11.5</v>
      </c>
      <c r="N10" s="50">
        <f t="shared" si="3"/>
        <v>11.5</v>
      </c>
      <c r="O10" s="25">
        <v>5</v>
      </c>
      <c r="P10" s="25">
        <v>14</v>
      </c>
      <c r="Q10" s="24">
        <v>9</v>
      </c>
      <c r="R10" s="24">
        <v>5</v>
      </c>
      <c r="S10" s="51">
        <f t="shared" si="4"/>
        <v>363.0625</v>
      </c>
      <c r="T10" s="25" t="s">
        <v>15</v>
      </c>
      <c r="U10" s="52" t="s">
        <v>17</v>
      </c>
      <c r="V10" s="24" t="s">
        <v>13</v>
      </c>
      <c r="W10" s="24">
        <v>1</v>
      </c>
      <c r="X10" s="24" t="s">
        <v>14</v>
      </c>
      <c r="Y10" s="24">
        <v>0</v>
      </c>
      <c r="Z10" s="24" t="s">
        <v>14</v>
      </c>
      <c r="AA10" s="24">
        <v>0</v>
      </c>
      <c r="AB10" s="28">
        <v>10</v>
      </c>
      <c r="AC10" s="28">
        <v>2</v>
      </c>
      <c r="AD10" s="28">
        <v>15</v>
      </c>
      <c r="AE10" s="28">
        <v>15</v>
      </c>
      <c r="AF10" s="24">
        <v>25</v>
      </c>
      <c r="AG10" s="28">
        <v>50</v>
      </c>
      <c r="AH10" s="32" t="s">
        <v>406</v>
      </c>
      <c r="AI10" s="55" t="s">
        <v>460</v>
      </c>
      <c r="AJ10" s="30" t="s">
        <v>405</v>
      </c>
      <c r="AK10" s="57" t="s">
        <v>30</v>
      </c>
      <c r="AL10" s="25">
        <v>7</v>
      </c>
      <c r="AM10" s="25">
        <v>5</v>
      </c>
      <c r="AN10" s="25" t="s">
        <v>52</v>
      </c>
    </row>
    <row r="11" spans="1:44" s="57" customFormat="1" ht="24.9" thickBot="1" x14ac:dyDescent="0.45">
      <c r="A11" s="45">
        <v>40724</v>
      </c>
      <c r="B11" s="25">
        <v>4</v>
      </c>
      <c r="C11" s="25" t="s">
        <v>0</v>
      </c>
      <c r="D11" s="25">
        <v>10</v>
      </c>
      <c r="E11" s="25" t="s">
        <v>267</v>
      </c>
      <c r="F11" s="25">
        <v>1</v>
      </c>
      <c r="G11" s="25">
        <v>7.5</v>
      </c>
      <c r="H11" s="25">
        <v>0</v>
      </c>
      <c r="I11" s="24"/>
      <c r="J11" s="24"/>
      <c r="K11" s="50">
        <f t="shared" si="0"/>
        <v>-7.5</v>
      </c>
      <c r="L11" s="50">
        <f t="shared" si="1"/>
        <v>0</v>
      </c>
      <c r="M11" s="50">
        <f t="shared" si="2"/>
        <v>-7.5</v>
      </c>
      <c r="N11" s="50">
        <f t="shared" si="3"/>
        <v>-7.5</v>
      </c>
      <c r="O11" s="25">
        <v>4</v>
      </c>
      <c r="P11" s="25">
        <v>0</v>
      </c>
      <c r="Q11" s="24"/>
      <c r="R11" s="24"/>
      <c r="S11" s="51">
        <f t="shared" si="4"/>
        <v>0</v>
      </c>
      <c r="T11" s="25" t="s">
        <v>16</v>
      </c>
      <c r="U11" s="25" t="s">
        <v>16</v>
      </c>
      <c r="V11" s="24" t="s">
        <v>13</v>
      </c>
      <c r="W11" s="24">
        <v>1</v>
      </c>
      <c r="X11" s="24" t="s">
        <v>14</v>
      </c>
      <c r="Y11" s="24">
        <v>0</v>
      </c>
      <c r="Z11" s="24" t="s">
        <v>14</v>
      </c>
      <c r="AA11" s="24">
        <v>0</v>
      </c>
      <c r="AB11" s="28">
        <v>15</v>
      </c>
      <c r="AC11" s="28">
        <v>10</v>
      </c>
      <c r="AD11" s="28">
        <v>30</v>
      </c>
      <c r="AE11" s="28">
        <v>15</v>
      </c>
      <c r="AF11" s="24"/>
      <c r="AG11" s="28">
        <v>35</v>
      </c>
      <c r="AH11" s="32" t="s">
        <v>404</v>
      </c>
      <c r="AI11" s="55" t="s">
        <v>460</v>
      </c>
      <c r="AJ11" s="25"/>
      <c r="AK11" s="57" t="s">
        <v>30</v>
      </c>
      <c r="AL11" s="25">
        <v>7.5</v>
      </c>
      <c r="AM11" s="25">
        <v>4</v>
      </c>
      <c r="AN11" s="25" t="s">
        <v>40</v>
      </c>
    </row>
    <row r="12" spans="1:44" s="57" customFormat="1" ht="24.9" thickBot="1" x14ac:dyDescent="0.45">
      <c r="A12" s="45">
        <v>40724</v>
      </c>
      <c r="B12" s="25">
        <v>4</v>
      </c>
      <c r="C12" s="25" t="s">
        <v>0</v>
      </c>
      <c r="D12" s="25">
        <v>11</v>
      </c>
      <c r="E12" s="25" t="s">
        <v>267</v>
      </c>
      <c r="F12" s="25">
        <v>1</v>
      </c>
      <c r="G12" s="25">
        <v>6</v>
      </c>
      <c r="H12" s="25">
        <v>5</v>
      </c>
      <c r="I12" s="24">
        <v>9.5</v>
      </c>
      <c r="J12" s="24">
        <v>10.5</v>
      </c>
      <c r="K12" s="50">
        <f t="shared" si="0"/>
        <v>-1</v>
      </c>
      <c r="L12" s="50">
        <f t="shared" si="1"/>
        <v>4.5</v>
      </c>
      <c r="M12" s="50">
        <f t="shared" si="2"/>
        <v>3.5</v>
      </c>
      <c r="N12" s="50">
        <f t="shared" si="3"/>
        <v>4.5</v>
      </c>
      <c r="O12" s="25">
        <v>3</v>
      </c>
      <c r="P12" s="25">
        <v>6</v>
      </c>
      <c r="Q12" s="24">
        <v>23</v>
      </c>
      <c r="R12" s="24">
        <v>3</v>
      </c>
      <c r="S12" s="51">
        <f t="shared" si="4"/>
        <v>74.182500000000005</v>
      </c>
      <c r="T12" s="25" t="s">
        <v>17</v>
      </c>
      <c r="U12" s="52" t="s">
        <v>17</v>
      </c>
      <c r="V12" s="24" t="s">
        <v>15</v>
      </c>
      <c r="W12" s="24">
        <v>1</v>
      </c>
      <c r="X12" s="50" t="s">
        <v>17</v>
      </c>
      <c r="Y12" s="50">
        <v>1</v>
      </c>
      <c r="Z12" s="24" t="s">
        <v>18</v>
      </c>
      <c r="AA12" s="24">
        <v>1</v>
      </c>
      <c r="AB12" s="28">
        <v>8</v>
      </c>
      <c r="AC12" s="28">
        <v>2</v>
      </c>
      <c r="AD12" s="28">
        <v>40</v>
      </c>
      <c r="AE12" s="28">
        <v>10</v>
      </c>
      <c r="AF12" s="24">
        <v>15</v>
      </c>
      <c r="AG12" s="28">
        <v>35</v>
      </c>
      <c r="AH12" s="32" t="s">
        <v>403</v>
      </c>
      <c r="AI12" s="55" t="s">
        <v>460</v>
      </c>
      <c r="AJ12" s="25"/>
      <c r="AK12" s="57" t="s">
        <v>30</v>
      </c>
      <c r="AL12" s="25">
        <v>6</v>
      </c>
      <c r="AM12" s="25">
        <v>3</v>
      </c>
      <c r="AN12" s="25" t="s">
        <v>40</v>
      </c>
    </row>
    <row r="13" spans="1:44" s="57" customFormat="1" ht="24.9" thickBot="1" x14ac:dyDescent="0.45">
      <c r="A13" s="45">
        <v>40724</v>
      </c>
      <c r="B13" s="25">
        <v>4</v>
      </c>
      <c r="C13" s="25" t="s">
        <v>0</v>
      </c>
      <c r="D13" s="25">
        <v>12</v>
      </c>
      <c r="E13" s="25" t="s">
        <v>267</v>
      </c>
      <c r="F13" s="25">
        <v>3</v>
      </c>
      <c r="G13" s="25">
        <v>5.5</v>
      </c>
      <c r="H13" s="25">
        <v>8</v>
      </c>
      <c r="I13" s="24">
        <v>10</v>
      </c>
      <c r="J13" s="24">
        <v>11.5</v>
      </c>
      <c r="K13" s="50">
        <f t="shared" si="0"/>
        <v>2.5</v>
      </c>
      <c r="L13" s="50">
        <f t="shared" si="1"/>
        <v>2</v>
      </c>
      <c r="M13" s="50">
        <f t="shared" si="2"/>
        <v>4.5</v>
      </c>
      <c r="N13" s="50">
        <f t="shared" si="3"/>
        <v>6</v>
      </c>
      <c r="O13" s="25">
        <v>4</v>
      </c>
      <c r="P13" s="25">
        <v>9</v>
      </c>
      <c r="Q13" s="24">
        <v>20</v>
      </c>
      <c r="R13" s="24">
        <v>3.5</v>
      </c>
      <c r="S13" s="51">
        <f t="shared" si="4"/>
        <v>110.58687500000001</v>
      </c>
      <c r="T13" s="25" t="s">
        <v>17</v>
      </c>
      <c r="U13" s="52" t="s">
        <v>17</v>
      </c>
      <c r="V13" s="24" t="s">
        <v>17</v>
      </c>
      <c r="W13" s="24">
        <v>1</v>
      </c>
      <c r="X13" s="24" t="s">
        <v>17</v>
      </c>
      <c r="Y13" s="24">
        <v>1</v>
      </c>
      <c r="Z13" s="24" t="s">
        <v>17</v>
      </c>
      <c r="AA13" s="24">
        <v>1</v>
      </c>
      <c r="AB13" s="28">
        <v>10</v>
      </c>
      <c r="AC13" s="28">
        <v>2</v>
      </c>
      <c r="AD13" s="28">
        <v>50</v>
      </c>
      <c r="AE13" s="28">
        <v>5</v>
      </c>
      <c r="AF13" s="24">
        <v>20</v>
      </c>
      <c r="AG13" s="28">
        <v>45</v>
      </c>
      <c r="AH13" s="32" t="s">
        <v>402</v>
      </c>
      <c r="AI13" s="55" t="s">
        <v>460</v>
      </c>
      <c r="AJ13" s="30" t="s">
        <v>76</v>
      </c>
      <c r="AK13" s="57" t="s">
        <v>30</v>
      </c>
      <c r="AL13" s="25">
        <v>5.5</v>
      </c>
      <c r="AM13" s="25">
        <v>4</v>
      </c>
      <c r="AN13" s="25" t="s">
        <v>40</v>
      </c>
    </row>
    <row r="14" spans="1:44" s="57" customFormat="1" ht="24.9" thickBot="1" x14ac:dyDescent="0.45">
      <c r="A14" s="45">
        <v>40724</v>
      </c>
      <c r="B14" s="25">
        <v>4</v>
      </c>
      <c r="C14" s="25" t="s">
        <v>0</v>
      </c>
      <c r="D14" s="25">
        <v>13</v>
      </c>
      <c r="E14" s="25" t="s">
        <v>267</v>
      </c>
      <c r="F14" s="25">
        <v>3</v>
      </c>
      <c r="G14" s="25">
        <v>7.5</v>
      </c>
      <c r="H14" s="25">
        <v>10</v>
      </c>
      <c r="I14" s="24">
        <v>11</v>
      </c>
      <c r="J14" s="24">
        <v>10</v>
      </c>
      <c r="K14" s="50">
        <f t="shared" si="0"/>
        <v>2.5</v>
      </c>
      <c r="L14" s="50">
        <f t="shared" si="1"/>
        <v>1</v>
      </c>
      <c r="M14" s="50">
        <f t="shared" si="2"/>
        <v>3.5</v>
      </c>
      <c r="N14" s="50">
        <f t="shared" si="3"/>
        <v>2.5</v>
      </c>
      <c r="O14" s="25">
        <v>4</v>
      </c>
      <c r="P14" s="25">
        <v>10</v>
      </c>
      <c r="Q14" s="24">
        <v>13</v>
      </c>
      <c r="R14" s="24">
        <v>2.5</v>
      </c>
      <c r="S14" s="51">
        <f t="shared" si="4"/>
        <v>49.0625</v>
      </c>
      <c r="T14" s="25" t="s">
        <v>17</v>
      </c>
      <c r="U14" s="52" t="s">
        <v>17</v>
      </c>
      <c r="V14" s="24" t="s">
        <v>17</v>
      </c>
      <c r="W14" s="24">
        <v>1</v>
      </c>
      <c r="X14" s="24" t="s">
        <v>18</v>
      </c>
      <c r="Y14" s="24">
        <v>1</v>
      </c>
      <c r="Z14" s="24" t="s">
        <v>18</v>
      </c>
      <c r="AA14" s="24">
        <v>1</v>
      </c>
      <c r="AB14" s="28">
        <v>10</v>
      </c>
      <c r="AC14" s="28">
        <v>0</v>
      </c>
      <c r="AD14" s="28">
        <v>35</v>
      </c>
      <c r="AE14" s="28">
        <v>0</v>
      </c>
      <c r="AF14" s="24">
        <v>25</v>
      </c>
      <c r="AG14" s="28">
        <v>50</v>
      </c>
      <c r="AH14" s="32" t="s">
        <v>401</v>
      </c>
      <c r="AI14" s="55" t="s">
        <v>460</v>
      </c>
      <c r="AJ14" s="25"/>
      <c r="AK14" s="57" t="s">
        <v>30</v>
      </c>
      <c r="AL14" s="25">
        <v>7.5</v>
      </c>
      <c r="AM14" s="25">
        <v>4</v>
      </c>
      <c r="AN14" s="25" t="s">
        <v>40</v>
      </c>
    </row>
    <row r="15" spans="1:44" s="57" customFormat="1" ht="24.9" thickBot="1" x14ac:dyDescent="0.45">
      <c r="A15" s="45">
        <v>40724</v>
      </c>
      <c r="B15" s="25">
        <v>4</v>
      </c>
      <c r="C15" s="25" t="s">
        <v>0</v>
      </c>
      <c r="D15" s="25">
        <v>14</v>
      </c>
      <c r="E15" s="25" t="s">
        <v>267</v>
      </c>
      <c r="F15" s="25">
        <v>2</v>
      </c>
      <c r="G15" s="25">
        <v>10</v>
      </c>
      <c r="H15" s="25">
        <v>6</v>
      </c>
      <c r="I15" s="24"/>
      <c r="J15" s="24"/>
      <c r="K15" s="50">
        <f t="shared" si="0"/>
        <v>-4</v>
      </c>
      <c r="L15" s="50">
        <f t="shared" si="1"/>
        <v>-6</v>
      </c>
      <c r="M15" s="50">
        <f t="shared" si="2"/>
        <v>-10</v>
      </c>
      <c r="N15" s="50">
        <f t="shared" si="3"/>
        <v>-10</v>
      </c>
      <c r="O15" s="25">
        <v>2</v>
      </c>
      <c r="P15" s="25">
        <v>7</v>
      </c>
      <c r="Q15" s="24"/>
      <c r="R15" s="24"/>
      <c r="S15" s="51">
        <f t="shared" si="4"/>
        <v>0</v>
      </c>
      <c r="T15" s="25" t="s">
        <v>18</v>
      </c>
      <c r="U15" s="52" t="s">
        <v>14</v>
      </c>
      <c r="V15" s="24" t="s">
        <v>14</v>
      </c>
      <c r="W15" s="24">
        <v>0</v>
      </c>
      <c r="X15" s="24" t="s">
        <v>14</v>
      </c>
      <c r="Y15" s="24">
        <v>0</v>
      </c>
      <c r="Z15" s="24" t="s">
        <v>14</v>
      </c>
      <c r="AA15" s="24">
        <v>0</v>
      </c>
      <c r="AB15" s="28">
        <v>8</v>
      </c>
      <c r="AC15" s="28">
        <v>2</v>
      </c>
      <c r="AD15" s="28">
        <v>25</v>
      </c>
      <c r="AE15" s="28">
        <v>5</v>
      </c>
      <c r="AF15" s="24"/>
      <c r="AG15" s="28">
        <v>35</v>
      </c>
      <c r="AH15" s="32" t="s">
        <v>400</v>
      </c>
      <c r="AI15" s="55" t="s">
        <v>460</v>
      </c>
      <c r="AJ15" s="25"/>
      <c r="AK15" s="57" t="s">
        <v>30</v>
      </c>
      <c r="AL15" s="25">
        <v>10</v>
      </c>
      <c r="AM15" s="25">
        <v>2</v>
      </c>
      <c r="AN15" s="25" t="s">
        <v>40</v>
      </c>
    </row>
    <row r="16" spans="1:44" s="57" customFormat="1" ht="24.9" thickBot="1" x14ac:dyDescent="0.45">
      <c r="A16" s="45">
        <v>40724</v>
      </c>
      <c r="B16" s="25">
        <v>4</v>
      </c>
      <c r="C16" s="25" t="s">
        <v>0</v>
      </c>
      <c r="D16" s="25">
        <v>15</v>
      </c>
      <c r="E16" s="25" t="s">
        <v>267</v>
      </c>
      <c r="F16" s="25">
        <v>1</v>
      </c>
      <c r="G16" s="25">
        <v>9</v>
      </c>
      <c r="H16" s="25">
        <v>0</v>
      </c>
      <c r="I16" s="24"/>
      <c r="J16" s="24"/>
      <c r="K16" s="50">
        <f t="shared" si="0"/>
        <v>-9</v>
      </c>
      <c r="L16" s="50">
        <f t="shared" si="1"/>
        <v>0</v>
      </c>
      <c r="M16" s="50">
        <f t="shared" si="2"/>
        <v>-9</v>
      </c>
      <c r="N16" s="50">
        <f t="shared" si="3"/>
        <v>-9</v>
      </c>
      <c r="O16" s="25">
        <v>4</v>
      </c>
      <c r="P16" s="25">
        <v>0</v>
      </c>
      <c r="Q16" s="24"/>
      <c r="R16" s="24"/>
      <c r="S16" s="51">
        <f t="shared" si="4"/>
        <v>0</v>
      </c>
      <c r="T16" s="25" t="s">
        <v>14</v>
      </c>
      <c r="U16" s="25" t="s">
        <v>14</v>
      </c>
      <c r="V16" s="24" t="s">
        <v>14</v>
      </c>
      <c r="W16" s="24">
        <v>0</v>
      </c>
      <c r="X16" s="24" t="s">
        <v>14</v>
      </c>
      <c r="Y16" s="24">
        <v>0</v>
      </c>
      <c r="Z16" s="24" t="s">
        <v>14</v>
      </c>
      <c r="AA16" s="24">
        <v>0</v>
      </c>
      <c r="AB16" s="28">
        <v>10</v>
      </c>
      <c r="AC16" s="28">
        <v>2</v>
      </c>
      <c r="AD16" s="28">
        <v>40</v>
      </c>
      <c r="AE16" s="28">
        <v>5</v>
      </c>
      <c r="AF16" s="24"/>
      <c r="AG16" s="28">
        <v>0.5</v>
      </c>
      <c r="AH16" s="32" t="s">
        <v>399</v>
      </c>
      <c r="AI16" s="55" t="s">
        <v>460</v>
      </c>
      <c r="AJ16" s="25"/>
      <c r="AK16" s="57" t="s">
        <v>30</v>
      </c>
      <c r="AL16" s="25">
        <v>9</v>
      </c>
      <c r="AM16" s="25">
        <v>4</v>
      </c>
      <c r="AN16" s="25" t="s">
        <v>52</v>
      </c>
    </row>
    <row r="17" spans="1:40" s="57" customFormat="1" ht="24.9" thickBot="1" x14ac:dyDescent="0.45">
      <c r="A17" s="45">
        <v>40724</v>
      </c>
      <c r="B17" s="25">
        <v>4</v>
      </c>
      <c r="C17" s="25" t="s">
        <v>0</v>
      </c>
      <c r="D17" s="25">
        <v>16</v>
      </c>
      <c r="E17" s="25" t="s">
        <v>267</v>
      </c>
      <c r="F17" s="25">
        <v>2</v>
      </c>
      <c r="G17" s="25">
        <v>5.5</v>
      </c>
      <c r="H17" s="25">
        <v>6</v>
      </c>
      <c r="I17" s="24">
        <v>8.5</v>
      </c>
      <c r="J17" s="24">
        <v>9.5</v>
      </c>
      <c r="K17" s="50">
        <f t="shared" si="0"/>
        <v>0.5</v>
      </c>
      <c r="L17" s="50">
        <f t="shared" si="1"/>
        <v>2.5</v>
      </c>
      <c r="M17" s="50">
        <f t="shared" si="2"/>
        <v>3</v>
      </c>
      <c r="N17" s="50">
        <f t="shared" si="3"/>
        <v>4</v>
      </c>
      <c r="O17" s="25">
        <v>4</v>
      </c>
      <c r="P17" s="25">
        <v>4</v>
      </c>
      <c r="Q17" s="24">
        <v>10</v>
      </c>
      <c r="R17" s="24">
        <v>2</v>
      </c>
      <c r="S17" s="51">
        <f t="shared" si="4"/>
        <v>29.830000000000002</v>
      </c>
      <c r="T17" s="25" t="s">
        <v>18</v>
      </c>
      <c r="U17" s="52" t="s">
        <v>17</v>
      </c>
      <c r="V17" s="24" t="s">
        <v>17</v>
      </c>
      <c r="W17" s="24">
        <v>1</v>
      </c>
      <c r="X17" s="24" t="s">
        <v>18</v>
      </c>
      <c r="Y17" s="24">
        <v>1</v>
      </c>
      <c r="Z17" s="24" t="s">
        <v>18</v>
      </c>
      <c r="AA17" s="24">
        <v>1</v>
      </c>
      <c r="AB17" s="28">
        <v>16</v>
      </c>
      <c r="AC17" s="28">
        <v>0.1</v>
      </c>
      <c r="AD17" s="28">
        <v>35</v>
      </c>
      <c r="AE17" s="28">
        <v>0.1</v>
      </c>
      <c r="AF17" s="24">
        <v>20</v>
      </c>
      <c r="AG17" s="28">
        <v>65</v>
      </c>
      <c r="AH17" s="32" t="s">
        <v>58</v>
      </c>
      <c r="AI17" s="55" t="s">
        <v>460</v>
      </c>
      <c r="AJ17" s="25"/>
      <c r="AK17" s="57" t="s">
        <v>30</v>
      </c>
      <c r="AL17" s="25">
        <v>5.5</v>
      </c>
      <c r="AM17" s="25">
        <v>4</v>
      </c>
      <c r="AN17" s="25" t="s">
        <v>40</v>
      </c>
    </row>
    <row r="18" spans="1:40" s="57" customFormat="1" ht="24.9" thickBot="1" x14ac:dyDescent="0.45">
      <c r="A18" s="45">
        <v>40724</v>
      </c>
      <c r="B18" s="25">
        <v>4</v>
      </c>
      <c r="C18" s="25" t="s">
        <v>0</v>
      </c>
      <c r="D18" s="25">
        <v>17</v>
      </c>
      <c r="E18" s="25" t="s">
        <v>267</v>
      </c>
      <c r="F18" s="25">
        <v>2</v>
      </c>
      <c r="G18" s="25">
        <v>6.5</v>
      </c>
      <c r="H18" s="25">
        <v>0</v>
      </c>
      <c r="I18" s="24"/>
      <c r="J18" s="24"/>
      <c r="K18" s="50">
        <f t="shared" si="0"/>
        <v>-6.5</v>
      </c>
      <c r="L18" s="50">
        <f t="shared" si="1"/>
        <v>0</v>
      </c>
      <c r="M18" s="50">
        <f t="shared" si="2"/>
        <v>-6.5</v>
      </c>
      <c r="N18" s="50">
        <f t="shared" si="3"/>
        <v>-6.5</v>
      </c>
      <c r="O18" s="25">
        <v>4</v>
      </c>
      <c r="P18" s="25">
        <v>0</v>
      </c>
      <c r="Q18" s="24"/>
      <c r="R18" s="24"/>
      <c r="S18" s="51">
        <f t="shared" si="4"/>
        <v>0</v>
      </c>
      <c r="T18" s="25" t="s">
        <v>16</v>
      </c>
      <c r="U18" s="25" t="s">
        <v>16</v>
      </c>
      <c r="V18" s="24" t="s">
        <v>14</v>
      </c>
      <c r="W18" s="24">
        <v>0</v>
      </c>
      <c r="X18" s="24" t="s">
        <v>14</v>
      </c>
      <c r="Y18" s="24">
        <v>0</v>
      </c>
      <c r="Z18" s="24" t="s">
        <v>14</v>
      </c>
      <c r="AA18" s="24">
        <v>0</v>
      </c>
      <c r="AB18" s="28">
        <v>2</v>
      </c>
      <c r="AC18" s="28">
        <v>3</v>
      </c>
      <c r="AD18" s="28">
        <v>4</v>
      </c>
      <c r="AE18" s="28">
        <v>0</v>
      </c>
      <c r="AF18" s="24"/>
      <c r="AG18" s="28">
        <v>27</v>
      </c>
      <c r="AH18" s="32" t="s">
        <v>398</v>
      </c>
      <c r="AI18" s="55" t="s">
        <v>460</v>
      </c>
      <c r="AJ18" s="25"/>
      <c r="AK18" s="57" t="s">
        <v>30</v>
      </c>
      <c r="AL18" s="25">
        <v>6.5</v>
      </c>
      <c r="AM18" s="25">
        <v>4</v>
      </c>
      <c r="AN18" s="25" t="s">
        <v>40</v>
      </c>
    </row>
    <row r="19" spans="1:40" s="57" customFormat="1" ht="24.9" thickBot="1" x14ac:dyDescent="0.45">
      <c r="A19" s="45">
        <v>40724</v>
      </c>
      <c r="B19" s="25">
        <v>4</v>
      </c>
      <c r="C19" s="25" t="s">
        <v>0</v>
      </c>
      <c r="D19" s="25">
        <v>18</v>
      </c>
      <c r="E19" s="25" t="s">
        <v>267</v>
      </c>
      <c r="F19" s="25">
        <v>2</v>
      </c>
      <c r="G19" s="25">
        <v>6</v>
      </c>
      <c r="H19" s="25">
        <v>10</v>
      </c>
      <c r="I19" s="24">
        <v>16</v>
      </c>
      <c r="J19" s="24">
        <v>17</v>
      </c>
      <c r="K19" s="50">
        <f t="shared" si="0"/>
        <v>4</v>
      </c>
      <c r="L19" s="50">
        <f t="shared" si="1"/>
        <v>6</v>
      </c>
      <c r="M19" s="50">
        <f t="shared" si="2"/>
        <v>10</v>
      </c>
      <c r="N19" s="50">
        <f t="shared" si="3"/>
        <v>11</v>
      </c>
      <c r="O19" s="25">
        <v>0</v>
      </c>
      <c r="P19" s="25">
        <v>3</v>
      </c>
      <c r="Q19" s="24">
        <v>18</v>
      </c>
      <c r="R19" s="24">
        <v>3.5</v>
      </c>
      <c r="S19" s="51">
        <f t="shared" si="4"/>
        <v>163.47625000000002</v>
      </c>
      <c r="T19" s="25" t="s">
        <v>15</v>
      </c>
      <c r="U19" s="52" t="s">
        <v>17</v>
      </c>
      <c r="V19" s="24" t="s">
        <v>15</v>
      </c>
      <c r="W19" s="24">
        <v>1</v>
      </c>
      <c r="X19" s="24" t="s">
        <v>17</v>
      </c>
      <c r="Y19" s="24">
        <v>1</v>
      </c>
      <c r="Z19" s="24" t="s">
        <v>17</v>
      </c>
      <c r="AA19" s="24">
        <v>1</v>
      </c>
      <c r="AB19" s="28">
        <v>5</v>
      </c>
      <c r="AC19" s="28">
        <v>0.1</v>
      </c>
      <c r="AD19" s="28">
        <v>30</v>
      </c>
      <c r="AE19" s="28">
        <v>0</v>
      </c>
      <c r="AF19" s="24">
        <v>30</v>
      </c>
      <c r="AG19" s="28">
        <v>60</v>
      </c>
      <c r="AH19" s="32" t="s">
        <v>245</v>
      </c>
      <c r="AI19" s="55" t="s">
        <v>460</v>
      </c>
      <c r="AJ19" s="25"/>
      <c r="AK19" s="57" t="s">
        <v>30</v>
      </c>
      <c r="AL19" s="25">
        <v>6</v>
      </c>
      <c r="AM19" s="25">
        <v>0</v>
      </c>
      <c r="AN19" s="25" t="s">
        <v>40</v>
      </c>
    </row>
    <row r="20" spans="1:40" s="57" customFormat="1" ht="24.9" thickBot="1" x14ac:dyDescent="0.45">
      <c r="A20" s="45">
        <v>40724</v>
      </c>
      <c r="B20" s="25">
        <v>4</v>
      </c>
      <c r="C20" s="25" t="s">
        <v>0</v>
      </c>
      <c r="D20" s="25">
        <v>19</v>
      </c>
      <c r="E20" s="25" t="s">
        <v>267</v>
      </c>
      <c r="F20" s="25">
        <v>1</v>
      </c>
      <c r="G20" s="25">
        <v>6.5</v>
      </c>
      <c r="H20" s="25">
        <v>12</v>
      </c>
      <c r="I20" s="24">
        <v>27</v>
      </c>
      <c r="J20" s="24">
        <v>32</v>
      </c>
      <c r="K20" s="50">
        <f t="shared" si="0"/>
        <v>5.5</v>
      </c>
      <c r="L20" s="50">
        <f t="shared" si="1"/>
        <v>15</v>
      </c>
      <c r="M20" s="50">
        <f t="shared" si="2"/>
        <v>20.5</v>
      </c>
      <c r="N20" s="50">
        <f t="shared" si="3"/>
        <v>25.5</v>
      </c>
      <c r="O20" s="25">
        <v>4</v>
      </c>
      <c r="P20" s="25">
        <v>15</v>
      </c>
      <c r="Q20" s="24">
        <v>47</v>
      </c>
      <c r="R20" s="24">
        <v>6</v>
      </c>
      <c r="S20" s="51">
        <f t="shared" si="4"/>
        <v>904.32</v>
      </c>
      <c r="T20" s="25" t="s">
        <v>17</v>
      </c>
      <c r="U20" s="52" t="s">
        <v>15</v>
      </c>
      <c r="V20" s="24" t="s">
        <v>13</v>
      </c>
      <c r="W20" s="24">
        <v>1</v>
      </c>
      <c r="X20" s="24" t="s">
        <v>15</v>
      </c>
      <c r="Y20" s="24">
        <v>1</v>
      </c>
      <c r="Z20" s="24" t="s">
        <v>17</v>
      </c>
      <c r="AA20" s="24">
        <v>1</v>
      </c>
      <c r="AB20" s="28">
        <v>20</v>
      </c>
      <c r="AC20" s="28">
        <v>3</v>
      </c>
      <c r="AD20" s="28">
        <v>35</v>
      </c>
      <c r="AE20" s="28">
        <v>20</v>
      </c>
      <c r="AF20" s="24">
        <v>10</v>
      </c>
      <c r="AG20" s="28">
        <v>45</v>
      </c>
      <c r="AH20" s="32" t="s">
        <v>397</v>
      </c>
      <c r="AI20" s="55" t="s">
        <v>460</v>
      </c>
      <c r="AJ20" s="25"/>
      <c r="AK20" s="57" t="s">
        <v>30</v>
      </c>
      <c r="AL20" s="25">
        <v>6.5</v>
      </c>
      <c r="AM20" s="25">
        <v>4</v>
      </c>
      <c r="AN20" s="25" t="s">
        <v>40</v>
      </c>
    </row>
    <row r="21" spans="1:40" s="57" customFormat="1" ht="24.9" thickBot="1" x14ac:dyDescent="0.45">
      <c r="A21" s="45">
        <v>40724</v>
      </c>
      <c r="B21" s="25">
        <v>4</v>
      </c>
      <c r="C21" s="25" t="s">
        <v>0</v>
      </c>
      <c r="D21" s="25">
        <v>20</v>
      </c>
      <c r="E21" s="25" t="s">
        <v>47</v>
      </c>
      <c r="F21" s="25">
        <v>1</v>
      </c>
      <c r="G21" s="25">
        <v>10</v>
      </c>
      <c r="H21" s="25">
        <v>18</v>
      </c>
      <c r="I21" s="24">
        <v>33.5</v>
      </c>
      <c r="J21" s="24">
        <v>36.5</v>
      </c>
      <c r="K21" s="50">
        <f t="shared" si="0"/>
        <v>8</v>
      </c>
      <c r="L21" s="50">
        <f t="shared" si="1"/>
        <v>15.5</v>
      </c>
      <c r="M21" s="50">
        <f t="shared" si="2"/>
        <v>23.5</v>
      </c>
      <c r="N21" s="50">
        <f t="shared" si="3"/>
        <v>26.5</v>
      </c>
      <c r="O21" s="25">
        <v>9</v>
      </c>
      <c r="P21" s="25">
        <v>19</v>
      </c>
      <c r="Q21" s="24">
        <v>49</v>
      </c>
      <c r="R21" s="24">
        <v>11</v>
      </c>
      <c r="S21" s="51">
        <f t="shared" si="4"/>
        <v>3466.9524999999999</v>
      </c>
      <c r="T21" s="25" t="s">
        <v>15</v>
      </c>
      <c r="U21" s="52" t="s">
        <v>15</v>
      </c>
      <c r="V21" s="24" t="s">
        <v>13</v>
      </c>
      <c r="W21" s="24">
        <v>1</v>
      </c>
      <c r="X21" s="24" t="s">
        <v>15</v>
      </c>
      <c r="Y21" s="24">
        <v>1</v>
      </c>
      <c r="Z21" s="24" t="s">
        <v>17</v>
      </c>
      <c r="AA21" s="24">
        <v>1</v>
      </c>
      <c r="AB21" s="28">
        <v>3</v>
      </c>
      <c r="AC21" s="28">
        <v>3</v>
      </c>
      <c r="AD21" s="28">
        <v>20</v>
      </c>
      <c r="AE21" s="28">
        <v>5</v>
      </c>
      <c r="AF21" s="24">
        <v>5</v>
      </c>
      <c r="AG21" s="28">
        <v>65</v>
      </c>
      <c r="AH21" s="32" t="s">
        <v>396</v>
      </c>
      <c r="AI21" s="55" t="s">
        <v>460</v>
      </c>
      <c r="AJ21" s="25"/>
      <c r="AK21" s="57" t="s">
        <v>30</v>
      </c>
      <c r="AL21" s="25">
        <v>10</v>
      </c>
      <c r="AM21" s="25">
        <v>9</v>
      </c>
      <c r="AN21" s="25" t="s">
        <v>52</v>
      </c>
    </row>
    <row r="22" spans="1:40" s="57" customFormat="1" ht="24.9" thickBot="1" x14ac:dyDescent="0.45">
      <c r="A22" s="45">
        <v>40724</v>
      </c>
      <c r="B22" s="25">
        <v>4</v>
      </c>
      <c r="C22" s="25" t="s">
        <v>0</v>
      </c>
      <c r="D22" s="25">
        <v>21</v>
      </c>
      <c r="E22" s="25" t="s">
        <v>47</v>
      </c>
      <c r="F22" s="25">
        <v>2</v>
      </c>
      <c r="G22" s="25">
        <v>5.5</v>
      </c>
      <c r="H22" s="25">
        <v>10</v>
      </c>
      <c r="I22" s="24">
        <v>18</v>
      </c>
      <c r="J22" s="24">
        <v>25</v>
      </c>
      <c r="K22" s="50">
        <f t="shared" si="0"/>
        <v>4.5</v>
      </c>
      <c r="L22" s="50">
        <f t="shared" si="1"/>
        <v>8</v>
      </c>
      <c r="M22" s="50">
        <f t="shared" si="2"/>
        <v>12.5</v>
      </c>
      <c r="N22" s="50">
        <f t="shared" si="3"/>
        <v>19.5</v>
      </c>
      <c r="O22" s="25">
        <v>3</v>
      </c>
      <c r="P22" s="25">
        <v>8</v>
      </c>
      <c r="Q22" s="24">
        <v>33</v>
      </c>
      <c r="R22" s="24">
        <v>5</v>
      </c>
      <c r="S22" s="51">
        <f t="shared" si="4"/>
        <v>490.625</v>
      </c>
      <c r="T22" s="25" t="s">
        <v>15</v>
      </c>
      <c r="U22" s="52" t="s">
        <v>17</v>
      </c>
      <c r="V22" s="24" t="s">
        <v>13</v>
      </c>
      <c r="W22" s="24">
        <v>1</v>
      </c>
      <c r="X22" s="24" t="s">
        <v>15</v>
      </c>
      <c r="Y22" s="24">
        <v>1</v>
      </c>
      <c r="Z22" s="24" t="s">
        <v>17</v>
      </c>
      <c r="AA22" s="24">
        <v>1</v>
      </c>
      <c r="AB22" s="28">
        <v>19</v>
      </c>
      <c r="AC22" s="28">
        <v>0.1</v>
      </c>
      <c r="AD22" s="28">
        <v>35</v>
      </c>
      <c r="AE22" s="28">
        <v>3</v>
      </c>
      <c r="AF22" s="24">
        <v>5</v>
      </c>
      <c r="AG22" s="28">
        <v>110</v>
      </c>
      <c r="AH22" s="32" t="s">
        <v>395</v>
      </c>
      <c r="AI22" s="55" t="s">
        <v>460</v>
      </c>
      <c r="AJ22" s="25"/>
      <c r="AK22" s="57" t="s">
        <v>30</v>
      </c>
      <c r="AL22" s="25">
        <v>5.5</v>
      </c>
      <c r="AM22" s="25">
        <v>3</v>
      </c>
      <c r="AN22" s="25" t="s">
        <v>40</v>
      </c>
    </row>
    <row r="23" spans="1:40" s="57" customFormat="1" ht="24.9" thickBot="1" x14ac:dyDescent="0.45">
      <c r="A23" s="45">
        <v>40724</v>
      </c>
      <c r="B23" s="25">
        <v>4</v>
      </c>
      <c r="C23" s="25" t="s">
        <v>0</v>
      </c>
      <c r="D23" s="25">
        <v>22</v>
      </c>
      <c r="E23" s="25" t="s">
        <v>272</v>
      </c>
      <c r="F23" s="25">
        <v>2</v>
      </c>
      <c r="G23" s="25">
        <v>7.5</v>
      </c>
      <c r="H23" s="25">
        <v>14</v>
      </c>
      <c r="I23" s="24">
        <v>24</v>
      </c>
      <c r="J23" s="24">
        <v>25</v>
      </c>
      <c r="K23" s="50">
        <f t="shared" si="0"/>
        <v>6.5</v>
      </c>
      <c r="L23" s="50">
        <f t="shared" si="1"/>
        <v>10</v>
      </c>
      <c r="M23" s="50">
        <f t="shared" si="2"/>
        <v>16.5</v>
      </c>
      <c r="N23" s="50">
        <f t="shared" si="3"/>
        <v>17.5</v>
      </c>
      <c r="O23" s="25">
        <v>3</v>
      </c>
      <c r="P23" s="25">
        <v>12</v>
      </c>
      <c r="Q23" s="24">
        <v>40</v>
      </c>
      <c r="R23" s="24">
        <v>4</v>
      </c>
      <c r="S23" s="51">
        <f t="shared" si="4"/>
        <v>314</v>
      </c>
      <c r="T23" s="25" t="s">
        <v>17</v>
      </c>
      <c r="U23" s="52" t="s">
        <v>17</v>
      </c>
      <c r="V23" s="24" t="s">
        <v>15</v>
      </c>
      <c r="W23" s="24">
        <v>1</v>
      </c>
      <c r="X23" s="24" t="s">
        <v>17</v>
      </c>
      <c r="Y23" s="24">
        <v>1</v>
      </c>
      <c r="Z23" s="24" t="s">
        <v>17</v>
      </c>
      <c r="AA23" s="24">
        <v>1</v>
      </c>
      <c r="AB23" s="28">
        <v>7</v>
      </c>
      <c r="AC23" s="28">
        <v>0</v>
      </c>
      <c r="AD23" s="28">
        <v>20</v>
      </c>
      <c r="AE23" s="28">
        <v>0</v>
      </c>
      <c r="AF23" s="24">
        <v>10</v>
      </c>
      <c r="AG23" s="28">
        <v>40</v>
      </c>
      <c r="AH23" s="32" t="s">
        <v>394</v>
      </c>
      <c r="AI23" s="55" t="s">
        <v>460</v>
      </c>
      <c r="AJ23" s="25"/>
      <c r="AK23" s="57" t="s">
        <v>30</v>
      </c>
      <c r="AL23" s="25">
        <v>7.5</v>
      </c>
      <c r="AM23" s="25">
        <v>3</v>
      </c>
      <c r="AN23" s="25" t="s">
        <v>40</v>
      </c>
    </row>
    <row r="24" spans="1:40" s="57" customFormat="1" ht="24.9" thickBot="1" x14ac:dyDescent="0.45">
      <c r="A24" s="45">
        <v>40724</v>
      </c>
      <c r="B24" s="25">
        <v>4</v>
      </c>
      <c r="C24" s="25" t="s">
        <v>0</v>
      </c>
      <c r="D24" s="25">
        <v>23</v>
      </c>
      <c r="E24" s="25" t="s">
        <v>47</v>
      </c>
      <c r="F24" s="25">
        <v>2</v>
      </c>
      <c r="G24" s="25">
        <v>1.5</v>
      </c>
      <c r="H24" s="25">
        <v>0</v>
      </c>
      <c r="I24" s="24"/>
      <c r="J24" s="24"/>
      <c r="K24" s="50">
        <f t="shared" si="0"/>
        <v>-1.5</v>
      </c>
      <c r="L24" s="50">
        <f t="shared" si="1"/>
        <v>0</v>
      </c>
      <c r="M24" s="50">
        <f t="shared" si="2"/>
        <v>-1.5</v>
      </c>
      <c r="N24" s="50">
        <f t="shared" si="3"/>
        <v>-1.5</v>
      </c>
      <c r="O24" s="25">
        <v>0</v>
      </c>
      <c r="P24" s="25">
        <v>0</v>
      </c>
      <c r="Q24" s="24"/>
      <c r="R24" s="24"/>
      <c r="S24" s="51">
        <f t="shared" si="4"/>
        <v>0</v>
      </c>
      <c r="T24" s="25" t="s">
        <v>16</v>
      </c>
      <c r="U24" s="25" t="s">
        <v>16</v>
      </c>
      <c r="V24" s="24" t="s">
        <v>14</v>
      </c>
      <c r="W24" s="24">
        <v>0</v>
      </c>
      <c r="X24" s="24" t="s">
        <v>14</v>
      </c>
      <c r="Y24" s="24">
        <v>0</v>
      </c>
      <c r="Z24" s="24" t="s">
        <v>14</v>
      </c>
      <c r="AA24" s="24">
        <v>0</v>
      </c>
      <c r="AB24" s="28">
        <v>1</v>
      </c>
      <c r="AC24" s="28">
        <v>4</v>
      </c>
      <c r="AD24" s="28">
        <v>10</v>
      </c>
      <c r="AE24" s="28">
        <v>80</v>
      </c>
      <c r="AF24" s="24"/>
      <c r="AG24" s="28">
        <v>30</v>
      </c>
      <c r="AH24" s="32" t="s">
        <v>312</v>
      </c>
      <c r="AI24" s="55" t="s">
        <v>460</v>
      </c>
      <c r="AJ24" s="25"/>
      <c r="AK24" s="57" t="s">
        <v>30</v>
      </c>
      <c r="AL24" s="25">
        <v>1.5</v>
      </c>
      <c r="AM24" s="25">
        <v>0</v>
      </c>
      <c r="AN24" s="25" t="s">
        <v>40</v>
      </c>
    </row>
    <row r="25" spans="1:40" s="57" customFormat="1" ht="24.9" thickBot="1" x14ac:dyDescent="0.45">
      <c r="A25" s="45">
        <v>40724</v>
      </c>
      <c r="B25" s="25">
        <v>4</v>
      </c>
      <c r="C25" s="25" t="s">
        <v>0</v>
      </c>
      <c r="D25" s="25">
        <v>24</v>
      </c>
      <c r="E25" s="25" t="s">
        <v>47</v>
      </c>
      <c r="F25" s="25">
        <v>2</v>
      </c>
      <c r="G25" s="25">
        <v>8</v>
      </c>
      <c r="H25" s="25">
        <v>12</v>
      </c>
      <c r="I25" s="24">
        <v>15.5</v>
      </c>
      <c r="J25" s="24">
        <v>16.5</v>
      </c>
      <c r="K25" s="50">
        <f t="shared" si="0"/>
        <v>4</v>
      </c>
      <c r="L25" s="50">
        <f t="shared" si="1"/>
        <v>3.5</v>
      </c>
      <c r="M25" s="50">
        <f t="shared" si="2"/>
        <v>7.5</v>
      </c>
      <c r="N25" s="50">
        <f t="shared" si="3"/>
        <v>8.5</v>
      </c>
      <c r="O25" s="25">
        <v>6</v>
      </c>
      <c r="P25" s="25">
        <v>18</v>
      </c>
      <c r="Q25" s="24">
        <v>30</v>
      </c>
      <c r="R25" s="24">
        <v>3</v>
      </c>
      <c r="S25" s="51">
        <f t="shared" si="4"/>
        <v>116.57250000000001</v>
      </c>
      <c r="T25" s="25" t="s">
        <v>17</v>
      </c>
      <c r="U25" s="52" t="s">
        <v>15</v>
      </c>
      <c r="V25" s="24" t="s">
        <v>15</v>
      </c>
      <c r="W25" s="24">
        <v>1</v>
      </c>
      <c r="X25" s="24" t="s">
        <v>18</v>
      </c>
      <c r="Y25" s="24">
        <v>1</v>
      </c>
      <c r="Z25" s="24" t="s">
        <v>18</v>
      </c>
      <c r="AA25" s="24">
        <v>1</v>
      </c>
      <c r="AB25" s="28">
        <v>12</v>
      </c>
      <c r="AC25" s="28">
        <v>6</v>
      </c>
      <c r="AD25" s="28">
        <v>15</v>
      </c>
      <c r="AE25" s="28">
        <v>65</v>
      </c>
      <c r="AF25" s="24">
        <v>5</v>
      </c>
      <c r="AG25" s="28">
        <v>30</v>
      </c>
      <c r="AH25" s="32" t="s">
        <v>392</v>
      </c>
      <c r="AI25" s="55" t="s">
        <v>460</v>
      </c>
      <c r="AJ25" s="25"/>
      <c r="AK25" s="57" t="s">
        <v>30</v>
      </c>
      <c r="AL25" s="25">
        <v>8</v>
      </c>
      <c r="AM25" s="25">
        <v>6</v>
      </c>
      <c r="AN25" s="25" t="s">
        <v>52</v>
      </c>
    </row>
    <row r="26" spans="1:40" s="57" customFormat="1" ht="24.9" thickBot="1" x14ac:dyDescent="0.45">
      <c r="A26" s="45">
        <v>40724</v>
      </c>
      <c r="B26" s="25">
        <v>4</v>
      </c>
      <c r="C26" s="25" t="s">
        <v>0</v>
      </c>
      <c r="D26" s="25">
        <v>25</v>
      </c>
      <c r="E26" s="25" t="s">
        <v>47</v>
      </c>
      <c r="F26" s="25">
        <v>2</v>
      </c>
      <c r="G26" s="25">
        <v>7</v>
      </c>
      <c r="H26" s="25">
        <v>10.5</v>
      </c>
      <c r="I26" s="24">
        <v>27.5</v>
      </c>
      <c r="J26" s="24">
        <v>36.5</v>
      </c>
      <c r="K26" s="50">
        <f t="shared" si="0"/>
        <v>3.5</v>
      </c>
      <c r="L26" s="50">
        <f t="shared" si="1"/>
        <v>17</v>
      </c>
      <c r="M26" s="50">
        <f t="shared" si="2"/>
        <v>20.5</v>
      </c>
      <c r="N26" s="50">
        <f t="shared" si="3"/>
        <v>29.5</v>
      </c>
      <c r="O26" s="25">
        <v>3</v>
      </c>
      <c r="P26" s="25">
        <v>8</v>
      </c>
      <c r="Q26" s="24">
        <v>43</v>
      </c>
      <c r="R26" s="24">
        <v>6</v>
      </c>
      <c r="S26" s="51">
        <f t="shared" si="4"/>
        <v>1031.49</v>
      </c>
      <c r="T26" s="25" t="s">
        <v>18</v>
      </c>
      <c r="U26" s="52" t="s">
        <v>17</v>
      </c>
      <c r="V26" s="24" t="s">
        <v>13</v>
      </c>
      <c r="W26" s="24">
        <v>1</v>
      </c>
      <c r="X26" s="24" t="s">
        <v>15</v>
      </c>
      <c r="Y26" s="24">
        <v>1</v>
      </c>
      <c r="Z26" s="24" t="s">
        <v>15</v>
      </c>
      <c r="AA26" s="24">
        <v>1</v>
      </c>
      <c r="AB26" s="28">
        <v>1</v>
      </c>
      <c r="AC26" s="28">
        <v>3</v>
      </c>
      <c r="AD26" s="28">
        <v>30</v>
      </c>
      <c r="AE26" s="28">
        <v>60</v>
      </c>
      <c r="AF26" s="24">
        <v>2</v>
      </c>
      <c r="AG26" s="28">
        <v>25</v>
      </c>
      <c r="AH26" s="32" t="s">
        <v>393</v>
      </c>
      <c r="AI26" s="55" t="s">
        <v>460</v>
      </c>
      <c r="AJ26" s="25"/>
      <c r="AK26" s="57" t="s">
        <v>30</v>
      </c>
      <c r="AL26" s="25">
        <v>7</v>
      </c>
      <c r="AM26" s="25">
        <v>3</v>
      </c>
      <c r="AN26" s="25" t="s">
        <v>40</v>
      </c>
    </row>
    <row r="27" spans="1:40" s="57" customFormat="1" ht="24.9" thickBot="1" x14ac:dyDescent="0.45">
      <c r="A27" s="45">
        <v>40724</v>
      </c>
      <c r="B27" s="25">
        <v>4</v>
      </c>
      <c r="C27" s="25" t="s">
        <v>0</v>
      </c>
      <c r="D27" s="25">
        <v>26</v>
      </c>
      <c r="E27" s="25" t="s">
        <v>47</v>
      </c>
      <c r="F27" s="25">
        <v>2</v>
      </c>
      <c r="G27" s="25">
        <v>9</v>
      </c>
      <c r="H27" s="25">
        <v>12.5</v>
      </c>
      <c r="I27" s="24">
        <v>27.5</v>
      </c>
      <c r="J27" s="24">
        <v>32</v>
      </c>
      <c r="K27" s="50">
        <f t="shared" si="0"/>
        <v>3.5</v>
      </c>
      <c r="L27" s="50">
        <f t="shared" si="1"/>
        <v>15</v>
      </c>
      <c r="M27" s="50">
        <f t="shared" si="2"/>
        <v>18.5</v>
      </c>
      <c r="N27" s="50">
        <f t="shared" si="3"/>
        <v>23</v>
      </c>
      <c r="O27" s="25">
        <v>5</v>
      </c>
      <c r="P27" s="25">
        <v>15</v>
      </c>
      <c r="Q27" s="24">
        <v>51</v>
      </c>
      <c r="R27" s="24">
        <v>5</v>
      </c>
      <c r="S27" s="51">
        <f t="shared" si="4"/>
        <v>628</v>
      </c>
      <c r="T27" s="25" t="s">
        <v>17</v>
      </c>
      <c r="U27" s="52" t="s">
        <v>17</v>
      </c>
      <c r="V27" s="24" t="s">
        <v>13</v>
      </c>
      <c r="W27" s="24">
        <v>1</v>
      </c>
      <c r="X27" s="24" t="s">
        <v>15</v>
      </c>
      <c r="Y27" s="24">
        <v>1</v>
      </c>
      <c r="Z27" s="24" t="s">
        <v>17</v>
      </c>
      <c r="AA27" s="24">
        <v>1</v>
      </c>
      <c r="AB27" s="28">
        <v>40</v>
      </c>
      <c r="AC27" s="28">
        <v>5</v>
      </c>
      <c r="AD27" s="28">
        <v>50</v>
      </c>
      <c r="AE27" s="28">
        <v>30</v>
      </c>
      <c r="AF27" s="24">
        <v>50</v>
      </c>
      <c r="AG27" s="28">
        <v>27</v>
      </c>
      <c r="AH27" s="32" t="s">
        <v>392</v>
      </c>
      <c r="AI27" s="55" t="s">
        <v>460</v>
      </c>
      <c r="AJ27" s="25"/>
      <c r="AK27" s="57" t="s">
        <v>30</v>
      </c>
      <c r="AL27" s="25">
        <v>9</v>
      </c>
      <c r="AM27" s="25">
        <v>5</v>
      </c>
      <c r="AN27" s="25" t="s">
        <v>40</v>
      </c>
    </row>
    <row r="28" spans="1:40" s="57" customFormat="1" ht="24.9" thickBot="1" x14ac:dyDescent="0.45">
      <c r="A28" s="45">
        <v>40724</v>
      </c>
      <c r="B28" s="25">
        <v>4</v>
      </c>
      <c r="C28" s="25" t="s">
        <v>0</v>
      </c>
      <c r="D28" s="25">
        <v>27</v>
      </c>
      <c r="E28" s="25" t="s">
        <v>47</v>
      </c>
      <c r="F28" s="25">
        <v>2</v>
      </c>
      <c r="G28" s="25">
        <v>3.5</v>
      </c>
      <c r="H28" s="25">
        <v>0</v>
      </c>
      <c r="I28" s="24"/>
      <c r="J28" s="24"/>
      <c r="K28" s="50">
        <f t="shared" si="0"/>
        <v>-3.5</v>
      </c>
      <c r="L28" s="50">
        <f t="shared" si="1"/>
        <v>0</v>
      </c>
      <c r="M28" s="50">
        <f t="shared" si="2"/>
        <v>-3.5</v>
      </c>
      <c r="N28" s="50">
        <f t="shared" si="3"/>
        <v>-3.5</v>
      </c>
      <c r="O28" s="25">
        <v>0</v>
      </c>
      <c r="P28" s="25">
        <v>0</v>
      </c>
      <c r="Q28" s="24"/>
      <c r="R28" s="24"/>
      <c r="S28" s="51">
        <f t="shared" si="4"/>
        <v>0</v>
      </c>
      <c r="T28" s="25" t="s">
        <v>16</v>
      </c>
      <c r="U28" s="25" t="s">
        <v>16</v>
      </c>
      <c r="V28" s="24" t="s">
        <v>14</v>
      </c>
      <c r="W28" s="24">
        <v>0</v>
      </c>
      <c r="X28" s="24" t="s">
        <v>14</v>
      </c>
      <c r="Y28" s="24">
        <v>0</v>
      </c>
      <c r="Z28" s="24" t="s">
        <v>14</v>
      </c>
      <c r="AA28" s="24">
        <v>0</v>
      </c>
      <c r="AB28" s="28">
        <v>1</v>
      </c>
      <c r="AC28" s="28">
        <v>3</v>
      </c>
      <c r="AD28" s="28">
        <v>5</v>
      </c>
      <c r="AE28" s="28">
        <v>90</v>
      </c>
      <c r="AF28" s="24"/>
      <c r="AG28" s="28">
        <v>20</v>
      </c>
      <c r="AH28" s="32" t="s">
        <v>391</v>
      </c>
      <c r="AI28" s="55" t="s">
        <v>460</v>
      </c>
      <c r="AJ28" s="25"/>
      <c r="AK28" s="57" t="s">
        <v>30</v>
      </c>
      <c r="AL28" s="25">
        <v>3.5</v>
      </c>
      <c r="AM28" s="25">
        <v>0</v>
      </c>
      <c r="AN28" s="25" t="s">
        <v>40</v>
      </c>
    </row>
    <row r="29" spans="1:40" s="57" customFormat="1" ht="24.9" thickBot="1" x14ac:dyDescent="0.45">
      <c r="A29" s="45">
        <v>40724</v>
      </c>
      <c r="B29" s="25">
        <v>4</v>
      </c>
      <c r="C29" s="25" t="s">
        <v>0</v>
      </c>
      <c r="D29" s="25">
        <v>28</v>
      </c>
      <c r="E29" s="25" t="s">
        <v>47</v>
      </c>
      <c r="F29" s="25">
        <v>1</v>
      </c>
      <c r="G29" s="25">
        <v>9</v>
      </c>
      <c r="H29" s="25">
        <v>14</v>
      </c>
      <c r="I29" s="24">
        <v>26</v>
      </c>
      <c r="J29" s="24">
        <v>26.5</v>
      </c>
      <c r="K29" s="50">
        <f t="shared" si="0"/>
        <v>5</v>
      </c>
      <c r="L29" s="50">
        <f t="shared" si="1"/>
        <v>12</v>
      </c>
      <c r="M29" s="50">
        <f t="shared" si="2"/>
        <v>17</v>
      </c>
      <c r="N29" s="50">
        <f t="shared" si="3"/>
        <v>17.5</v>
      </c>
      <c r="O29" s="25">
        <v>7</v>
      </c>
      <c r="P29" s="25">
        <v>20</v>
      </c>
      <c r="Q29" s="24">
        <v>47</v>
      </c>
      <c r="R29" s="24">
        <v>4</v>
      </c>
      <c r="S29" s="51">
        <f t="shared" si="4"/>
        <v>332.84000000000003</v>
      </c>
      <c r="T29" s="25" t="s">
        <v>15</v>
      </c>
      <c r="U29" s="52" t="s">
        <v>13</v>
      </c>
      <c r="V29" s="24" t="s">
        <v>13</v>
      </c>
      <c r="W29" s="24">
        <v>1</v>
      </c>
      <c r="X29" s="24" t="s">
        <v>14</v>
      </c>
      <c r="Y29" s="24">
        <v>0</v>
      </c>
      <c r="Z29" s="24" t="s">
        <v>14</v>
      </c>
      <c r="AA29" s="24">
        <v>0</v>
      </c>
      <c r="AB29" s="28">
        <v>2</v>
      </c>
      <c r="AC29" s="28">
        <v>10</v>
      </c>
      <c r="AD29" s="28">
        <v>5</v>
      </c>
      <c r="AE29" s="28">
        <v>10</v>
      </c>
      <c r="AF29" s="24">
        <v>5</v>
      </c>
      <c r="AG29" s="28">
        <v>30</v>
      </c>
      <c r="AH29" s="32" t="s">
        <v>390</v>
      </c>
      <c r="AI29" s="55" t="s">
        <v>460</v>
      </c>
      <c r="AJ29" s="25"/>
      <c r="AK29" s="57" t="s">
        <v>30</v>
      </c>
      <c r="AL29" s="25">
        <v>9</v>
      </c>
      <c r="AM29" s="25">
        <v>7</v>
      </c>
      <c r="AN29" s="25" t="s">
        <v>52</v>
      </c>
    </row>
    <row r="30" spans="1:40" s="57" customFormat="1" ht="24.9" thickBot="1" x14ac:dyDescent="0.45">
      <c r="A30" s="45">
        <v>40724</v>
      </c>
      <c r="B30" s="25">
        <v>4</v>
      </c>
      <c r="C30" s="25" t="s">
        <v>0</v>
      </c>
      <c r="D30" s="25">
        <v>29</v>
      </c>
      <c r="E30" s="25" t="s">
        <v>47</v>
      </c>
      <c r="F30" s="25">
        <v>2</v>
      </c>
      <c r="G30" s="25">
        <v>7.5</v>
      </c>
      <c r="H30" s="25">
        <v>13</v>
      </c>
      <c r="I30" s="24">
        <v>22.5</v>
      </c>
      <c r="J30" s="24">
        <v>28.5</v>
      </c>
      <c r="K30" s="50">
        <f t="shared" si="0"/>
        <v>5.5</v>
      </c>
      <c r="L30" s="50">
        <f t="shared" si="1"/>
        <v>9.5</v>
      </c>
      <c r="M30" s="50">
        <f t="shared" si="2"/>
        <v>15</v>
      </c>
      <c r="N30" s="50">
        <f t="shared" si="3"/>
        <v>21</v>
      </c>
      <c r="O30" s="25">
        <v>8</v>
      </c>
      <c r="P30" s="25">
        <v>15</v>
      </c>
      <c r="Q30" s="24">
        <v>9</v>
      </c>
      <c r="R30" s="24">
        <v>7</v>
      </c>
      <c r="S30" s="51">
        <f t="shared" si="4"/>
        <v>1096.2525000000001</v>
      </c>
      <c r="T30" s="25" t="s">
        <v>13</v>
      </c>
      <c r="U30" s="52" t="s">
        <v>15</v>
      </c>
      <c r="V30" s="24" t="s">
        <v>13</v>
      </c>
      <c r="W30" s="24">
        <v>1</v>
      </c>
      <c r="X30" s="24" t="s">
        <v>13</v>
      </c>
      <c r="Y30" s="24">
        <v>1</v>
      </c>
      <c r="Z30" s="24" t="s">
        <v>13</v>
      </c>
      <c r="AA30" s="24">
        <v>1</v>
      </c>
      <c r="AB30" s="28">
        <v>5</v>
      </c>
      <c r="AC30" s="28">
        <v>5</v>
      </c>
      <c r="AD30" s="28">
        <v>10</v>
      </c>
      <c r="AE30" s="28">
        <v>15</v>
      </c>
      <c r="AF30" s="24">
        <v>3</v>
      </c>
      <c r="AG30" s="28">
        <v>40</v>
      </c>
      <c r="AH30" s="32" t="s">
        <v>389</v>
      </c>
      <c r="AI30" s="55" t="s">
        <v>460</v>
      </c>
      <c r="AJ30" s="30" t="s">
        <v>388</v>
      </c>
      <c r="AK30" s="57" t="s">
        <v>30</v>
      </c>
      <c r="AL30" s="25">
        <v>7.5</v>
      </c>
      <c r="AM30" s="25">
        <v>8</v>
      </c>
      <c r="AN30" s="25" t="s">
        <v>40</v>
      </c>
    </row>
    <row r="31" spans="1:40" s="57" customFormat="1" ht="24.9" thickBot="1" x14ac:dyDescent="0.45">
      <c r="A31" s="45">
        <v>40724</v>
      </c>
      <c r="B31" s="25">
        <v>4</v>
      </c>
      <c r="C31" s="25" t="s">
        <v>0</v>
      </c>
      <c r="D31" s="25">
        <v>30</v>
      </c>
      <c r="E31" s="25" t="s">
        <v>47</v>
      </c>
      <c r="F31" s="25">
        <v>2</v>
      </c>
      <c r="G31" s="25">
        <v>8.5</v>
      </c>
      <c r="H31" s="25">
        <v>13</v>
      </c>
      <c r="I31" s="24">
        <v>29</v>
      </c>
      <c r="J31" s="24">
        <v>34.5</v>
      </c>
      <c r="K31" s="50">
        <f t="shared" si="0"/>
        <v>4.5</v>
      </c>
      <c r="L31" s="50">
        <f t="shared" si="1"/>
        <v>16</v>
      </c>
      <c r="M31" s="50">
        <f t="shared" si="2"/>
        <v>20.5</v>
      </c>
      <c r="N31" s="50">
        <f t="shared" si="3"/>
        <v>26</v>
      </c>
      <c r="O31" s="25">
        <v>8</v>
      </c>
      <c r="P31" s="25">
        <v>19</v>
      </c>
      <c r="Q31" s="24">
        <v>55</v>
      </c>
      <c r="R31" s="24">
        <v>7</v>
      </c>
      <c r="S31" s="51">
        <f t="shared" si="4"/>
        <v>1327.0425</v>
      </c>
      <c r="T31" s="25" t="s">
        <v>17</v>
      </c>
      <c r="U31" s="52" t="s">
        <v>17</v>
      </c>
      <c r="V31" s="24" t="s">
        <v>13</v>
      </c>
      <c r="W31" s="24">
        <v>1</v>
      </c>
      <c r="X31" s="24" t="s">
        <v>13</v>
      </c>
      <c r="Y31" s="24">
        <v>1</v>
      </c>
      <c r="Z31" s="24" t="s">
        <v>13</v>
      </c>
      <c r="AA31" s="24">
        <v>1</v>
      </c>
      <c r="AB31" s="28">
        <v>2</v>
      </c>
      <c r="AC31" s="28">
        <v>8</v>
      </c>
      <c r="AD31" s="28">
        <v>8</v>
      </c>
      <c r="AE31" s="28">
        <v>15</v>
      </c>
      <c r="AF31" s="24">
        <v>5</v>
      </c>
      <c r="AG31" s="28">
        <v>28</v>
      </c>
      <c r="AH31" s="32" t="s">
        <v>387</v>
      </c>
      <c r="AI31" s="55" t="s">
        <v>460</v>
      </c>
      <c r="AJ31" s="25"/>
      <c r="AK31" s="57" t="s">
        <v>30</v>
      </c>
      <c r="AL31" s="25">
        <v>8.5</v>
      </c>
      <c r="AM31" s="25">
        <v>8</v>
      </c>
      <c r="AN31" s="25" t="s">
        <v>40</v>
      </c>
    </row>
    <row r="32" spans="1:40" s="57" customFormat="1" ht="24.9" thickBot="1" x14ac:dyDescent="0.45">
      <c r="A32" s="45">
        <v>40724</v>
      </c>
      <c r="B32" s="25">
        <v>4</v>
      </c>
      <c r="C32" s="25" t="s">
        <v>0</v>
      </c>
      <c r="D32" s="25">
        <v>31</v>
      </c>
      <c r="E32" s="25" t="s">
        <v>47</v>
      </c>
      <c r="F32" s="25">
        <v>1</v>
      </c>
      <c r="G32" s="25">
        <v>7</v>
      </c>
      <c r="H32" s="25">
        <v>17</v>
      </c>
      <c r="I32" s="24">
        <v>42</v>
      </c>
      <c r="J32" s="24">
        <v>45.5</v>
      </c>
      <c r="K32" s="50">
        <f t="shared" si="0"/>
        <v>10</v>
      </c>
      <c r="L32" s="50">
        <f t="shared" si="1"/>
        <v>25</v>
      </c>
      <c r="M32" s="50">
        <f t="shared" si="2"/>
        <v>35</v>
      </c>
      <c r="N32" s="50">
        <f t="shared" si="3"/>
        <v>38.5</v>
      </c>
      <c r="O32" s="25">
        <v>4</v>
      </c>
      <c r="P32" s="25">
        <v>22</v>
      </c>
      <c r="Q32" s="24">
        <v>54</v>
      </c>
      <c r="R32" s="24">
        <v>10</v>
      </c>
      <c r="S32" s="51">
        <f t="shared" si="4"/>
        <v>3571.75</v>
      </c>
      <c r="T32" s="25" t="s">
        <v>15</v>
      </c>
      <c r="U32" s="52" t="s">
        <v>15</v>
      </c>
      <c r="V32" s="24" t="s">
        <v>13</v>
      </c>
      <c r="W32" s="24">
        <v>1</v>
      </c>
      <c r="X32" s="24" t="s">
        <v>15</v>
      </c>
      <c r="Y32" s="24">
        <v>1</v>
      </c>
      <c r="Z32" s="24" t="s">
        <v>17</v>
      </c>
      <c r="AA32" s="24">
        <v>1</v>
      </c>
      <c r="AB32" s="28">
        <v>1</v>
      </c>
      <c r="AC32" s="28">
        <v>2</v>
      </c>
      <c r="AD32" s="62">
        <v>5</v>
      </c>
      <c r="AE32" s="28">
        <v>10</v>
      </c>
      <c r="AF32" s="24">
        <v>5</v>
      </c>
      <c r="AG32" s="28">
        <v>28</v>
      </c>
      <c r="AH32" s="32" t="s">
        <v>386</v>
      </c>
      <c r="AI32" s="55" t="s">
        <v>460</v>
      </c>
      <c r="AJ32" s="25"/>
      <c r="AK32" s="57" t="s">
        <v>30</v>
      </c>
      <c r="AL32" s="25">
        <v>7</v>
      </c>
      <c r="AM32" s="25">
        <v>4</v>
      </c>
      <c r="AN32" s="25" t="s">
        <v>40</v>
      </c>
    </row>
    <row r="33" spans="1:40" s="57" customFormat="1" ht="24.9" thickBot="1" x14ac:dyDescent="0.45">
      <c r="A33" s="45">
        <v>40724</v>
      </c>
      <c r="B33" s="25">
        <v>4</v>
      </c>
      <c r="C33" s="25" t="s">
        <v>0</v>
      </c>
      <c r="D33" s="25">
        <v>32</v>
      </c>
      <c r="E33" s="25" t="s">
        <v>267</v>
      </c>
      <c r="F33" s="25">
        <v>1</v>
      </c>
      <c r="G33" s="25">
        <v>5</v>
      </c>
      <c r="H33" s="25">
        <v>0</v>
      </c>
      <c r="I33" s="24"/>
      <c r="J33" s="24"/>
      <c r="K33" s="50">
        <f t="shared" si="0"/>
        <v>-5</v>
      </c>
      <c r="L33" s="50">
        <f t="shared" si="1"/>
        <v>0</v>
      </c>
      <c r="M33" s="50">
        <f t="shared" si="2"/>
        <v>-5</v>
      </c>
      <c r="N33" s="50">
        <f t="shared" si="3"/>
        <v>-5</v>
      </c>
      <c r="O33" s="25">
        <v>1</v>
      </c>
      <c r="P33" s="25">
        <v>0</v>
      </c>
      <c r="Q33" s="24"/>
      <c r="R33" s="24"/>
      <c r="S33" s="51">
        <f t="shared" si="4"/>
        <v>0</v>
      </c>
      <c r="T33" s="25" t="s">
        <v>14</v>
      </c>
      <c r="U33" s="25" t="s">
        <v>14</v>
      </c>
      <c r="V33" s="24" t="s">
        <v>14</v>
      </c>
      <c r="W33" s="24">
        <v>0</v>
      </c>
      <c r="X33" s="24" t="s">
        <v>14</v>
      </c>
      <c r="Y33" s="24">
        <v>0</v>
      </c>
      <c r="Z33" s="24" t="s">
        <v>14</v>
      </c>
      <c r="AA33" s="24">
        <v>0</v>
      </c>
      <c r="AB33" s="28">
        <v>2</v>
      </c>
      <c r="AC33" s="28">
        <v>10</v>
      </c>
      <c r="AD33" s="28">
        <v>15</v>
      </c>
      <c r="AE33" s="28">
        <v>20</v>
      </c>
      <c r="AF33" s="24"/>
      <c r="AG33" s="28">
        <v>33</v>
      </c>
      <c r="AH33" s="32" t="s">
        <v>385</v>
      </c>
      <c r="AI33" s="55" t="s">
        <v>460</v>
      </c>
      <c r="AJ33" s="25"/>
      <c r="AK33" s="57" t="s">
        <v>30</v>
      </c>
      <c r="AL33" s="25">
        <v>5</v>
      </c>
      <c r="AM33" s="25">
        <v>1</v>
      </c>
      <c r="AN33" s="25" t="s">
        <v>40</v>
      </c>
    </row>
    <row r="34" spans="1:40" s="57" customFormat="1" ht="24.9" thickBot="1" x14ac:dyDescent="0.45">
      <c r="A34" s="45">
        <v>40724</v>
      </c>
      <c r="B34" s="25">
        <v>4</v>
      </c>
      <c r="C34" s="25" t="s">
        <v>0</v>
      </c>
      <c r="D34" s="25">
        <v>33</v>
      </c>
      <c r="E34" s="25" t="s">
        <v>267</v>
      </c>
      <c r="F34" s="25">
        <v>1</v>
      </c>
      <c r="G34" s="25">
        <v>6.5</v>
      </c>
      <c r="H34" s="25">
        <v>0</v>
      </c>
      <c r="I34" s="24"/>
      <c r="J34" s="24"/>
      <c r="K34" s="50">
        <f t="shared" si="0"/>
        <v>-6.5</v>
      </c>
      <c r="L34" s="50">
        <f t="shared" si="1"/>
        <v>0</v>
      </c>
      <c r="M34" s="50">
        <f t="shared" si="2"/>
        <v>-6.5</v>
      </c>
      <c r="N34" s="50">
        <f t="shared" si="3"/>
        <v>-6.5</v>
      </c>
      <c r="O34" s="25">
        <v>4</v>
      </c>
      <c r="P34" s="25">
        <v>0</v>
      </c>
      <c r="Q34" s="24"/>
      <c r="R34" s="24"/>
      <c r="S34" s="51">
        <f t="shared" si="4"/>
        <v>0</v>
      </c>
      <c r="T34" s="25" t="s">
        <v>14</v>
      </c>
      <c r="U34" s="25" t="s">
        <v>14</v>
      </c>
      <c r="V34" s="24" t="s">
        <v>14</v>
      </c>
      <c r="W34" s="24">
        <v>0</v>
      </c>
      <c r="X34" s="24" t="s">
        <v>14</v>
      </c>
      <c r="Y34" s="24">
        <v>0</v>
      </c>
      <c r="Z34" s="24" t="s">
        <v>14</v>
      </c>
      <c r="AA34" s="24">
        <v>0</v>
      </c>
      <c r="AB34" s="32">
        <v>0.1</v>
      </c>
      <c r="AC34" s="32">
        <v>0.1</v>
      </c>
      <c r="AD34" s="63">
        <v>0.05</v>
      </c>
      <c r="AE34" s="63">
        <v>0.05</v>
      </c>
      <c r="AF34" s="24"/>
      <c r="AG34" s="28">
        <v>75</v>
      </c>
      <c r="AH34" s="32" t="s">
        <v>384</v>
      </c>
      <c r="AI34" s="55" t="s">
        <v>460</v>
      </c>
      <c r="AJ34" s="25"/>
      <c r="AK34" s="57" t="s">
        <v>30</v>
      </c>
      <c r="AL34" s="25">
        <v>6.5</v>
      </c>
      <c r="AM34" s="25">
        <v>4</v>
      </c>
      <c r="AN34" s="25" t="s">
        <v>40</v>
      </c>
    </row>
    <row r="35" spans="1:40" s="57" customFormat="1" ht="24.9" thickBot="1" x14ac:dyDescent="0.45">
      <c r="A35" s="45">
        <v>40724</v>
      </c>
      <c r="B35" s="25">
        <v>4</v>
      </c>
      <c r="C35" s="25" t="s">
        <v>0</v>
      </c>
      <c r="D35" s="25">
        <v>34</v>
      </c>
      <c r="E35" s="25" t="s">
        <v>267</v>
      </c>
      <c r="F35" s="25">
        <v>2</v>
      </c>
      <c r="G35" s="25">
        <v>10</v>
      </c>
      <c r="H35" s="25">
        <v>12</v>
      </c>
      <c r="I35" s="24">
        <v>17</v>
      </c>
      <c r="J35" s="24">
        <v>18.5</v>
      </c>
      <c r="K35" s="50">
        <f t="shared" si="0"/>
        <v>2</v>
      </c>
      <c r="L35" s="50">
        <f t="shared" si="1"/>
        <v>5</v>
      </c>
      <c r="M35" s="50">
        <f t="shared" si="2"/>
        <v>7</v>
      </c>
      <c r="N35" s="50">
        <f t="shared" si="3"/>
        <v>8.5</v>
      </c>
      <c r="O35" s="25">
        <v>6</v>
      </c>
      <c r="P35" s="25">
        <v>13</v>
      </c>
      <c r="Q35" s="24">
        <v>38</v>
      </c>
      <c r="R35" s="24">
        <v>5</v>
      </c>
      <c r="S35" s="51">
        <f t="shared" si="4"/>
        <v>363.0625</v>
      </c>
      <c r="T35" s="30" t="s">
        <v>17</v>
      </c>
      <c r="U35" s="52" t="s">
        <v>15</v>
      </c>
      <c r="V35" s="24" t="s">
        <v>15</v>
      </c>
      <c r="W35" s="24">
        <v>1</v>
      </c>
      <c r="X35" s="24" t="s">
        <v>15</v>
      </c>
      <c r="Y35" s="24">
        <v>1</v>
      </c>
      <c r="Z35" s="24" t="s">
        <v>15</v>
      </c>
      <c r="AA35" s="24">
        <v>1</v>
      </c>
      <c r="AB35" s="28">
        <v>0</v>
      </c>
      <c r="AC35" s="63">
        <v>1</v>
      </c>
      <c r="AD35" s="28">
        <v>0</v>
      </c>
      <c r="AE35" s="28">
        <v>5</v>
      </c>
      <c r="AF35" s="24">
        <v>0</v>
      </c>
      <c r="AG35" s="28">
        <v>22</v>
      </c>
      <c r="AH35" s="32" t="s">
        <v>383</v>
      </c>
      <c r="AI35" s="55" t="s">
        <v>460</v>
      </c>
      <c r="AJ35" s="25"/>
      <c r="AK35" s="57" t="s">
        <v>30</v>
      </c>
      <c r="AL35" s="25">
        <v>10</v>
      </c>
      <c r="AM35" s="25">
        <v>6</v>
      </c>
      <c r="AN35" s="25" t="s">
        <v>40</v>
      </c>
    </row>
    <row r="36" spans="1:40" s="57" customFormat="1" ht="24.9" thickBot="1" x14ac:dyDescent="0.45">
      <c r="A36" s="45">
        <v>40724</v>
      </c>
      <c r="B36" s="25">
        <v>4</v>
      </c>
      <c r="C36" s="25" t="s">
        <v>0</v>
      </c>
      <c r="D36" s="25">
        <v>35</v>
      </c>
      <c r="E36" s="25" t="s">
        <v>47</v>
      </c>
      <c r="F36" s="25">
        <v>2</v>
      </c>
      <c r="G36" s="25">
        <v>4.5</v>
      </c>
      <c r="H36" s="25">
        <v>7.5</v>
      </c>
      <c r="I36" s="24">
        <v>28</v>
      </c>
      <c r="J36" s="24">
        <v>38</v>
      </c>
      <c r="K36" s="50">
        <f t="shared" si="0"/>
        <v>3</v>
      </c>
      <c r="L36" s="50">
        <f t="shared" si="1"/>
        <v>20.5</v>
      </c>
      <c r="M36" s="50">
        <f t="shared" si="2"/>
        <v>23.5</v>
      </c>
      <c r="N36" s="50">
        <f t="shared" si="3"/>
        <v>33.5</v>
      </c>
      <c r="O36" s="25">
        <v>2</v>
      </c>
      <c r="P36" s="25">
        <v>9</v>
      </c>
      <c r="Q36" s="24">
        <v>2</v>
      </c>
      <c r="R36" s="24">
        <v>10</v>
      </c>
      <c r="S36" s="51">
        <f t="shared" si="4"/>
        <v>2983</v>
      </c>
      <c r="T36" s="30" t="s">
        <v>15</v>
      </c>
      <c r="U36" s="52" t="s">
        <v>15</v>
      </c>
      <c r="V36" s="24" t="s">
        <v>13</v>
      </c>
      <c r="W36" s="24">
        <v>1</v>
      </c>
      <c r="X36" s="24" t="s">
        <v>15</v>
      </c>
      <c r="Y36" s="24">
        <v>1</v>
      </c>
      <c r="Z36" s="24" t="s">
        <v>17</v>
      </c>
      <c r="AA36" s="24">
        <v>1</v>
      </c>
      <c r="AB36" s="28">
        <v>0</v>
      </c>
      <c r="AC36" s="28">
        <v>1</v>
      </c>
      <c r="AD36" s="28">
        <v>0</v>
      </c>
      <c r="AE36" s="28">
        <v>25</v>
      </c>
      <c r="AF36" s="24">
        <v>0</v>
      </c>
      <c r="AG36" s="28">
        <v>28</v>
      </c>
      <c r="AH36" s="32" t="s">
        <v>382</v>
      </c>
      <c r="AI36" s="55" t="s">
        <v>460</v>
      </c>
      <c r="AJ36" s="30" t="s">
        <v>381</v>
      </c>
      <c r="AK36" s="57" t="s">
        <v>30</v>
      </c>
      <c r="AL36" s="25">
        <v>4.5</v>
      </c>
      <c r="AM36" s="25">
        <v>2</v>
      </c>
      <c r="AN36" s="25" t="s">
        <v>52</v>
      </c>
    </row>
    <row r="37" spans="1:40" s="57" customFormat="1" ht="24.9" thickBot="1" x14ac:dyDescent="0.45">
      <c r="A37" s="45">
        <v>40724</v>
      </c>
      <c r="B37" s="25">
        <v>4</v>
      </c>
      <c r="C37" s="25" t="s">
        <v>0</v>
      </c>
      <c r="D37" s="25">
        <v>36</v>
      </c>
      <c r="E37" s="25" t="s">
        <v>267</v>
      </c>
      <c r="F37" s="25">
        <v>2</v>
      </c>
      <c r="G37" s="25">
        <v>4</v>
      </c>
      <c r="H37" s="30">
        <v>0</v>
      </c>
      <c r="I37" s="24">
        <v>7</v>
      </c>
      <c r="J37" s="24"/>
      <c r="K37" s="50">
        <f t="shared" si="0"/>
        <v>-4</v>
      </c>
      <c r="L37" s="50">
        <f t="shared" si="1"/>
        <v>7</v>
      </c>
      <c r="M37" s="50">
        <f t="shared" si="2"/>
        <v>3</v>
      </c>
      <c r="N37" s="50">
        <f t="shared" si="3"/>
        <v>-4</v>
      </c>
      <c r="O37" s="25">
        <v>0</v>
      </c>
      <c r="P37" s="30">
        <v>0</v>
      </c>
      <c r="Q37" s="24"/>
      <c r="R37" s="24"/>
      <c r="S37" s="51">
        <f t="shared" si="4"/>
        <v>0</v>
      </c>
      <c r="T37" s="30" t="s">
        <v>14</v>
      </c>
      <c r="U37" s="30" t="s">
        <v>14</v>
      </c>
      <c r="V37" s="24" t="s">
        <v>14</v>
      </c>
      <c r="W37" s="24">
        <v>0</v>
      </c>
      <c r="X37" s="24" t="s">
        <v>14</v>
      </c>
      <c r="Y37" s="24">
        <v>0</v>
      </c>
      <c r="Z37" s="24" t="s">
        <v>14</v>
      </c>
      <c r="AA37" s="24">
        <v>0</v>
      </c>
      <c r="AB37" s="28">
        <v>10</v>
      </c>
      <c r="AC37" s="28">
        <v>10</v>
      </c>
      <c r="AD37" s="28">
        <v>5</v>
      </c>
      <c r="AE37" s="28">
        <v>80</v>
      </c>
      <c r="AF37" s="24"/>
      <c r="AG37" s="28">
        <v>20</v>
      </c>
      <c r="AH37" s="32" t="s">
        <v>380</v>
      </c>
      <c r="AI37" s="55" t="s">
        <v>460</v>
      </c>
      <c r="AJ37" s="30" t="s">
        <v>96</v>
      </c>
      <c r="AK37" s="57" t="s">
        <v>30</v>
      </c>
      <c r="AL37" s="25">
        <v>4</v>
      </c>
      <c r="AM37" s="25">
        <v>0</v>
      </c>
      <c r="AN37" s="25" t="s">
        <v>52</v>
      </c>
    </row>
    <row r="38" spans="1:40" s="57" customFormat="1" ht="24.9" thickBot="1" x14ac:dyDescent="0.45">
      <c r="A38" s="45">
        <v>40724</v>
      </c>
      <c r="B38" s="25">
        <v>4</v>
      </c>
      <c r="C38" s="25" t="s">
        <v>0</v>
      </c>
      <c r="D38" s="25">
        <v>37</v>
      </c>
      <c r="E38" s="25" t="s">
        <v>267</v>
      </c>
      <c r="F38" s="25">
        <v>2</v>
      </c>
      <c r="G38" s="25">
        <v>9</v>
      </c>
      <c r="H38" s="25">
        <v>18</v>
      </c>
      <c r="I38" s="24">
        <v>57</v>
      </c>
      <c r="J38" s="24">
        <v>77</v>
      </c>
      <c r="K38" s="50">
        <f t="shared" si="0"/>
        <v>9</v>
      </c>
      <c r="L38" s="50">
        <f t="shared" si="1"/>
        <v>39</v>
      </c>
      <c r="M38" s="50">
        <f t="shared" si="2"/>
        <v>48</v>
      </c>
      <c r="N38" s="50">
        <f t="shared" si="3"/>
        <v>68</v>
      </c>
      <c r="O38" s="25">
        <v>5</v>
      </c>
      <c r="P38" s="25">
        <v>31</v>
      </c>
      <c r="Q38" s="24">
        <v>22</v>
      </c>
      <c r="R38" s="24">
        <v>20</v>
      </c>
      <c r="S38" s="51">
        <f t="shared" si="4"/>
        <v>24178</v>
      </c>
      <c r="T38" s="30" t="s">
        <v>13</v>
      </c>
      <c r="U38" s="52" t="s">
        <v>13</v>
      </c>
      <c r="V38" s="24" t="s">
        <v>13</v>
      </c>
      <c r="W38" s="24">
        <v>1</v>
      </c>
      <c r="X38" s="24" t="s">
        <v>13</v>
      </c>
      <c r="Y38" s="24">
        <v>1</v>
      </c>
      <c r="Z38" s="24" t="s">
        <v>13</v>
      </c>
      <c r="AA38" s="24">
        <v>1</v>
      </c>
      <c r="AB38" s="28">
        <v>5</v>
      </c>
      <c r="AC38" s="28">
        <v>3</v>
      </c>
      <c r="AD38" s="28">
        <v>12</v>
      </c>
      <c r="AE38" s="28">
        <v>5</v>
      </c>
      <c r="AF38" s="24">
        <v>30</v>
      </c>
      <c r="AG38" s="28">
        <v>28</v>
      </c>
      <c r="AH38" s="32" t="s">
        <v>379</v>
      </c>
      <c r="AI38" s="55" t="s">
        <v>460</v>
      </c>
      <c r="AJ38" s="30" t="s">
        <v>378</v>
      </c>
      <c r="AK38" s="57" t="s">
        <v>30</v>
      </c>
      <c r="AL38" s="25">
        <v>9</v>
      </c>
      <c r="AM38" s="25">
        <v>5</v>
      </c>
      <c r="AN38" s="25" t="s">
        <v>40</v>
      </c>
    </row>
    <row r="39" spans="1:40" s="57" customFormat="1" ht="24.9" thickBot="1" x14ac:dyDescent="0.45">
      <c r="A39" s="45">
        <v>40724</v>
      </c>
      <c r="B39" s="25">
        <v>4</v>
      </c>
      <c r="C39" s="25" t="s">
        <v>0</v>
      </c>
      <c r="D39" s="25">
        <v>38</v>
      </c>
      <c r="E39" s="25" t="s">
        <v>267</v>
      </c>
      <c r="F39" s="25">
        <v>1</v>
      </c>
      <c r="G39" s="25">
        <v>9</v>
      </c>
      <c r="H39" s="25">
        <v>14</v>
      </c>
      <c r="I39" s="24">
        <v>38.5</v>
      </c>
      <c r="J39" s="24">
        <v>54</v>
      </c>
      <c r="K39" s="50">
        <f t="shared" si="0"/>
        <v>5</v>
      </c>
      <c r="L39" s="50">
        <f t="shared" si="1"/>
        <v>24.5</v>
      </c>
      <c r="M39" s="50">
        <f t="shared" si="2"/>
        <v>29.5</v>
      </c>
      <c r="N39" s="50">
        <f t="shared" si="3"/>
        <v>45</v>
      </c>
      <c r="O39" s="25">
        <v>2</v>
      </c>
      <c r="P39" s="25">
        <v>16</v>
      </c>
      <c r="Q39" s="24">
        <v>59</v>
      </c>
      <c r="R39" s="24">
        <v>8</v>
      </c>
      <c r="S39" s="51">
        <f t="shared" si="4"/>
        <v>2712.96</v>
      </c>
      <c r="T39" s="30" t="s">
        <v>15</v>
      </c>
      <c r="U39" s="52" t="s">
        <v>15</v>
      </c>
      <c r="V39" s="24" t="s">
        <v>13</v>
      </c>
      <c r="W39" s="24">
        <v>1</v>
      </c>
      <c r="X39" s="24" t="s">
        <v>15</v>
      </c>
      <c r="Y39" s="24">
        <v>1</v>
      </c>
      <c r="Z39" s="24" t="s">
        <v>17</v>
      </c>
      <c r="AA39" s="24">
        <v>1</v>
      </c>
      <c r="AB39" s="32">
        <v>0.1</v>
      </c>
      <c r="AC39" s="28">
        <v>1</v>
      </c>
      <c r="AD39" s="28">
        <v>0</v>
      </c>
      <c r="AE39" s="28">
        <v>8</v>
      </c>
      <c r="AF39" s="24">
        <v>2</v>
      </c>
      <c r="AG39" s="28">
        <v>20</v>
      </c>
      <c r="AH39" s="32" t="s">
        <v>377</v>
      </c>
      <c r="AI39" s="55" t="s">
        <v>460</v>
      </c>
      <c r="AJ39" s="30" t="s">
        <v>210</v>
      </c>
      <c r="AK39" s="57" t="s">
        <v>30</v>
      </c>
      <c r="AL39" s="25">
        <v>9</v>
      </c>
      <c r="AM39" s="25">
        <v>2</v>
      </c>
      <c r="AN39" s="25" t="s">
        <v>52</v>
      </c>
    </row>
    <row r="40" spans="1:40" s="57" customFormat="1" ht="24.9" thickBot="1" x14ac:dyDescent="0.45">
      <c r="A40" s="45">
        <v>40724</v>
      </c>
      <c r="B40" s="25">
        <v>4</v>
      </c>
      <c r="C40" s="25" t="s">
        <v>0</v>
      </c>
      <c r="D40" s="25">
        <v>39</v>
      </c>
      <c r="E40" s="25" t="s">
        <v>267</v>
      </c>
      <c r="F40" s="25">
        <v>3</v>
      </c>
      <c r="G40" s="25">
        <v>5.5</v>
      </c>
      <c r="H40" s="25">
        <v>6</v>
      </c>
      <c r="I40" s="24">
        <v>7</v>
      </c>
      <c r="J40" s="24">
        <v>5.5</v>
      </c>
      <c r="K40" s="50">
        <f t="shared" si="0"/>
        <v>0.5</v>
      </c>
      <c r="L40" s="50">
        <f t="shared" si="1"/>
        <v>1</v>
      </c>
      <c r="M40" s="50">
        <f t="shared" si="2"/>
        <v>1.5</v>
      </c>
      <c r="N40" s="50">
        <f t="shared" si="3"/>
        <v>0</v>
      </c>
      <c r="O40" s="25">
        <v>1</v>
      </c>
      <c r="P40" s="25">
        <v>2</v>
      </c>
      <c r="Q40" s="24">
        <v>6</v>
      </c>
      <c r="R40" s="24">
        <v>1</v>
      </c>
      <c r="S40" s="51">
        <f t="shared" si="4"/>
        <v>4.3174999999999999</v>
      </c>
      <c r="T40" s="30" t="s">
        <v>17</v>
      </c>
      <c r="U40" s="52" t="s">
        <v>17</v>
      </c>
      <c r="V40" s="24" t="s">
        <v>15</v>
      </c>
      <c r="W40" s="24">
        <v>1</v>
      </c>
      <c r="X40" s="24" t="s">
        <v>14</v>
      </c>
      <c r="Y40" s="24">
        <v>0</v>
      </c>
      <c r="Z40" s="24" t="s">
        <v>14</v>
      </c>
      <c r="AA40" s="24">
        <v>0</v>
      </c>
      <c r="AB40" s="28">
        <v>1</v>
      </c>
      <c r="AC40" s="32">
        <v>0.1</v>
      </c>
      <c r="AD40" s="32">
        <v>0.1</v>
      </c>
      <c r="AE40" s="32">
        <v>0.1</v>
      </c>
      <c r="AF40" s="24">
        <v>0</v>
      </c>
      <c r="AG40" s="28">
        <v>22</v>
      </c>
      <c r="AH40" s="32" t="s">
        <v>376</v>
      </c>
      <c r="AI40" s="55" t="s">
        <v>460</v>
      </c>
      <c r="AJ40" s="25"/>
      <c r="AK40" s="57" t="s">
        <v>30</v>
      </c>
      <c r="AL40" s="25">
        <v>5.5</v>
      </c>
      <c r="AM40" s="25">
        <v>1</v>
      </c>
      <c r="AN40" s="25" t="s">
        <v>40</v>
      </c>
    </row>
    <row r="41" spans="1:40" s="57" customFormat="1" ht="24.9" thickBot="1" x14ac:dyDescent="0.45">
      <c r="A41" s="45">
        <v>40724</v>
      </c>
      <c r="B41" s="25">
        <v>4</v>
      </c>
      <c r="C41" s="25" t="s">
        <v>0</v>
      </c>
      <c r="D41" s="25">
        <v>40</v>
      </c>
      <c r="E41" s="25" t="s">
        <v>267</v>
      </c>
      <c r="F41" s="25">
        <v>2</v>
      </c>
      <c r="G41" s="25">
        <v>9</v>
      </c>
      <c r="H41" s="30">
        <v>0</v>
      </c>
      <c r="I41" s="24"/>
      <c r="J41" s="24"/>
      <c r="K41" s="50">
        <f t="shared" si="0"/>
        <v>-9</v>
      </c>
      <c r="L41" s="50">
        <f t="shared" si="1"/>
        <v>0</v>
      </c>
      <c r="M41" s="50">
        <f t="shared" si="2"/>
        <v>-9</v>
      </c>
      <c r="N41" s="50">
        <f t="shared" si="3"/>
        <v>-9</v>
      </c>
      <c r="O41" s="25">
        <v>2</v>
      </c>
      <c r="P41" s="30">
        <v>0</v>
      </c>
      <c r="Q41" s="24"/>
      <c r="R41" s="24"/>
      <c r="S41" s="51">
        <f t="shared" si="4"/>
        <v>0</v>
      </c>
      <c r="T41" s="30" t="s">
        <v>16</v>
      </c>
      <c r="U41" s="30" t="s">
        <v>16</v>
      </c>
      <c r="V41" s="24" t="s">
        <v>14</v>
      </c>
      <c r="W41" s="24">
        <v>0</v>
      </c>
      <c r="X41" s="24" t="s">
        <v>14</v>
      </c>
      <c r="Y41" s="24">
        <v>0</v>
      </c>
      <c r="Z41" s="24" t="s">
        <v>14</v>
      </c>
      <c r="AA41" s="24">
        <v>0</v>
      </c>
      <c r="AB41" s="28">
        <v>15</v>
      </c>
      <c r="AC41" s="28">
        <v>1</v>
      </c>
      <c r="AD41" s="28">
        <v>25</v>
      </c>
      <c r="AE41" s="28">
        <v>5</v>
      </c>
      <c r="AF41" s="24"/>
      <c r="AG41" s="28">
        <v>50</v>
      </c>
      <c r="AH41" s="64" t="s">
        <v>375</v>
      </c>
      <c r="AI41" s="55" t="s">
        <v>460</v>
      </c>
      <c r="AJ41" s="30" t="s">
        <v>374</v>
      </c>
      <c r="AK41" s="57" t="s">
        <v>30</v>
      </c>
      <c r="AL41" s="25">
        <v>9</v>
      </c>
      <c r="AM41" s="25">
        <v>2</v>
      </c>
      <c r="AN41" s="25" t="s">
        <v>52</v>
      </c>
    </row>
    <row r="42" spans="1:40" s="57" customFormat="1" ht="24.9" thickBot="1" x14ac:dyDescent="0.45">
      <c r="A42" s="45">
        <v>40724</v>
      </c>
      <c r="B42" s="25">
        <v>4</v>
      </c>
      <c r="C42" s="25" t="s">
        <v>0</v>
      </c>
      <c r="D42" s="25">
        <v>41</v>
      </c>
      <c r="E42" s="25" t="s">
        <v>47</v>
      </c>
      <c r="F42" s="25">
        <v>3</v>
      </c>
      <c r="G42" s="25">
        <v>10</v>
      </c>
      <c r="H42" s="25">
        <v>12</v>
      </c>
      <c r="I42" s="24">
        <v>24</v>
      </c>
      <c r="J42" s="24">
        <v>32</v>
      </c>
      <c r="K42" s="50">
        <f t="shared" si="0"/>
        <v>2</v>
      </c>
      <c r="L42" s="50">
        <f t="shared" si="1"/>
        <v>12</v>
      </c>
      <c r="M42" s="50">
        <f t="shared" si="2"/>
        <v>14</v>
      </c>
      <c r="N42" s="50">
        <f t="shared" si="3"/>
        <v>22</v>
      </c>
      <c r="O42" s="25">
        <v>9</v>
      </c>
      <c r="P42" s="25">
        <v>14</v>
      </c>
      <c r="Q42" s="24">
        <v>44</v>
      </c>
      <c r="R42" s="24">
        <v>8</v>
      </c>
      <c r="S42" s="51">
        <f t="shared" si="4"/>
        <v>1607.68</v>
      </c>
      <c r="T42" s="30" t="s">
        <v>17</v>
      </c>
      <c r="U42" s="52" t="s">
        <v>17</v>
      </c>
      <c r="V42" s="24" t="s">
        <v>13</v>
      </c>
      <c r="W42" s="24">
        <v>1</v>
      </c>
      <c r="X42" s="24" t="s">
        <v>15</v>
      </c>
      <c r="Y42" s="24">
        <v>1</v>
      </c>
      <c r="Z42" s="24" t="s">
        <v>17</v>
      </c>
      <c r="AA42" s="24">
        <v>1</v>
      </c>
      <c r="AB42" s="28">
        <v>5</v>
      </c>
      <c r="AC42" s="32">
        <v>0.1</v>
      </c>
      <c r="AD42" s="28">
        <v>15</v>
      </c>
      <c r="AE42" s="28">
        <v>9</v>
      </c>
      <c r="AF42" s="24">
        <v>0</v>
      </c>
      <c r="AG42" s="28">
        <v>150</v>
      </c>
      <c r="AH42" s="32" t="s">
        <v>373</v>
      </c>
      <c r="AI42" s="55" t="s">
        <v>460</v>
      </c>
      <c r="AJ42" s="25"/>
      <c r="AK42" s="57" t="s">
        <v>30</v>
      </c>
      <c r="AL42" s="25">
        <v>10</v>
      </c>
      <c r="AM42" s="25">
        <v>9</v>
      </c>
      <c r="AN42" s="25" t="s">
        <v>40</v>
      </c>
    </row>
    <row r="43" spans="1:40" s="57" customFormat="1" ht="24.9" thickBot="1" x14ac:dyDescent="0.45">
      <c r="A43" s="45">
        <v>40724</v>
      </c>
      <c r="B43" s="25">
        <v>4</v>
      </c>
      <c r="C43" s="25" t="s">
        <v>0</v>
      </c>
      <c r="D43" s="25">
        <v>42</v>
      </c>
      <c r="E43" s="25" t="s">
        <v>267</v>
      </c>
      <c r="F43" s="25">
        <v>4</v>
      </c>
      <c r="G43" s="25">
        <v>7</v>
      </c>
      <c r="H43" s="30">
        <v>0</v>
      </c>
      <c r="I43" s="24"/>
      <c r="J43" s="24"/>
      <c r="K43" s="50">
        <f t="shared" si="0"/>
        <v>-7</v>
      </c>
      <c r="L43" s="50">
        <f t="shared" si="1"/>
        <v>0</v>
      </c>
      <c r="M43" s="50">
        <f t="shared" si="2"/>
        <v>-7</v>
      </c>
      <c r="N43" s="50">
        <f t="shared" si="3"/>
        <v>-7</v>
      </c>
      <c r="O43" s="25">
        <v>2</v>
      </c>
      <c r="P43" s="30">
        <v>0</v>
      </c>
      <c r="Q43" s="24"/>
      <c r="R43" s="24"/>
      <c r="S43" s="51">
        <f t="shared" si="4"/>
        <v>0</v>
      </c>
      <c r="T43" s="30" t="s">
        <v>14</v>
      </c>
      <c r="U43" s="30" t="s">
        <v>14</v>
      </c>
      <c r="V43" s="31" t="s">
        <v>14</v>
      </c>
      <c r="W43" s="31">
        <v>0</v>
      </c>
      <c r="X43" s="24" t="s">
        <v>14</v>
      </c>
      <c r="Y43" s="24">
        <v>0</v>
      </c>
      <c r="Z43" s="24" t="s">
        <v>14</v>
      </c>
      <c r="AA43" s="24">
        <v>0</v>
      </c>
      <c r="AB43" s="28">
        <v>0</v>
      </c>
      <c r="AC43" s="32">
        <v>0.1</v>
      </c>
      <c r="AD43" s="28">
        <v>0</v>
      </c>
      <c r="AE43" s="28">
        <v>0</v>
      </c>
      <c r="AF43" s="24"/>
      <c r="AG43" s="32">
        <v>0</v>
      </c>
      <c r="AH43" s="32" t="s">
        <v>372</v>
      </c>
      <c r="AI43" s="55" t="s">
        <v>460</v>
      </c>
      <c r="AJ43" s="25"/>
      <c r="AK43" s="57" t="s">
        <v>30</v>
      </c>
      <c r="AL43" s="25">
        <v>7</v>
      </c>
      <c r="AM43" s="25">
        <v>2</v>
      </c>
      <c r="AN43" s="25" t="s">
        <v>40</v>
      </c>
    </row>
    <row r="44" spans="1:40" s="57" customFormat="1" ht="24.9" thickBot="1" x14ac:dyDescent="0.45">
      <c r="A44" s="45">
        <v>40724</v>
      </c>
      <c r="B44" s="25">
        <v>4</v>
      </c>
      <c r="C44" s="25" t="s">
        <v>0</v>
      </c>
      <c r="D44" s="25">
        <v>43</v>
      </c>
      <c r="E44" s="25" t="s">
        <v>47</v>
      </c>
      <c r="F44" s="25">
        <v>5</v>
      </c>
      <c r="G44" s="25">
        <v>7</v>
      </c>
      <c r="H44" s="25">
        <v>12.5</v>
      </c>
      <c r="I44" s="24">
        <v>17.5</v>
      </c>
      <c r="J44" s="24">
        <v>21.5</v>
      </c>
      <c r="K44" s="50">
        <f t="shared" si="0"/>
        <v>5.5</v>
      </c>
      <c r="L44" s="50">
        <f t="shared" si="1"/>
        <v>5</v>
      </c>
      <c r="M44" s="50">
        <f t="shared" si="2"/>
        <v>10.5</v>
      </c>
      <c r="N44" s="50">
        <f t="shared" si="3"/>
        <v>14.5</v>
      </c>
      <c r="O44" s="25">
        <v>3</v>
      </c>
      <c r="P44" s="25">
        <v>13</v>
      </c>
      <c r="Q44" s="24">
        <v>30</v>
      </c>
      <c r="R44" s="24">
        <v>6</v>
      </c>
      <c r="S44" s="51">
        <f t="shared" si="4"/>
        <v>607.59</v>
      </c>
      <c r="T44" s="30" t="s">
        <v>17</v>
      </c>
      <c r="U44" s="52" t="s">
        <v>17</v>
      </c>
      <c r="V44" s="24" t="s">
        <v>15</v>
      </c>
      <c r="W44" s="24">
        <v>1</v>
      </c>
      <c r="X44" s="24" t="s">
        <v>15</v>
      </c>
      <c r="Y44" s="24">
        <v>1</v>
      </c>
      <c r="Z44" s="24" t="s">
        <v>17</v>
      </c>
      <c r="AA44" s="24">
        <v>1</v>
      </c>
      <c r="AB44" s="28">
        <v>2</v>
      </c>
      <c r="AC44" s="32">
        <v>0.1</v>
      </c>
      <c r="AD44" s="28">
        <v>10</v>
      </c>
      <c r="AE44" s="28">
        <v>0</v>
      </c>
      <c r="AF44" s="24">
        <v>5</v>
      </c>
      <c r="AG44" s="28">
        <v>25</v>
      </c>
      <c r="AH44" s="32" t="s">
        <v>195</v>
      </c>
      <c r="AI44" s="55" t="s">
        <v>460</v>
      </c>
      <c r="AJ44" s="25"/>
      <c r="AK44" s="57" t="s">
        <v>30</v>
      </c>
      <c r="AL44" s="25">
        <v>7</v>
      </c>
      <c r="AM44" s="25">
        <v>3</v>
      </c>
      <c r="AN44" s="25" t="s">
        <v>40</v>
      </c>
    </row>
    <row r="45" spans="1:40" s="57" customFormat="1" ht="24.9" thickBot="1" x14ac:dyDescent="0.45">
      <c r="A45" s="45">
        <v>40724</v>
      </c>
      <c r="B45" s="25">
        <v>4</v>
      </c>
      <c r="C45" s="25" t="s">
        <v>0</v>
      </c>
      <c r="D45" s="25">
        <v>44</v>
      </c>
      <c r="E45" s="25" t="s">
        <v>267</v>
      </c>
      <c r="F45" s="25">
        <v>4</v>
      </c>
      <c r="G45" s="25">
        <v>8</v>
      </c>
      <c r="H45" s="25">
        <v>8.5</v>
      </c>
      <c r="I45" s="24">
        <v>11</v>
      </c>
      <c r="J45" s="24"/>
      <c r="K45" s="50">
        <f t="shared" si="0"/>
        <v>0.5</v>
      </c>
      <c r="L45" s="50">
        <f t="shared" si="1"/>
        <v>2.5</v>
      </c>
      <c r="M45" s="50">
        <f t="shared" si="2"/>
        <v>3</v>
      </c>
      <c r="N45" s="50">
        <f t="shared" si="3"/>
        <v>-8</v>
      </c>
      <c r="O45" s="25">
        <v>5</v>
      </c>
      <c r="P45" s="25">
        <v>11</v>
      </c>
      <c r="Q45" s="24">
        <v>14</v>
      </c>
      <c r="R45" s="24"/>
      <c r="S45" s="51">
        <f t="shared" si="4"/>
        <v>0</v>
      </c>
      <c r="T45" s="30" t="s">
        <v>17</v>
      </c>
      <c r="U45" s="52" t="s">
        <v>17</v>
      </c>
      <c r="V45" s="24" t="s">
        <v>17</v>
      </c>
      <c r="W45" s="24">
        <v>1</v>
      </c>
      <c r="X45" s="24" t="s">
        <v>14</v>
      </c>
      <c r="Y45" s="24">
        <v>0</v>
      </c>
      <c r="Z45" s="24" t="s">
        <v>14</v>
      </c>
      <c r="AA45" s="24">
        <v>0</v>
      </c>
      <c r="AB45" s="28">
        <v>10</v>
      </c>
      <c r="AC45" s="28">
        <v>1</v>
      </c>
      <c r="AD45" s="28">
        <v>45</v>
      </c>
      <c r="AE45" s="28">
        <v>1</v>
      </c>
      <c r="AF45" s="24"/>
      <c r="AG45" s="28">
        <v>25</v>
      </c>
      <c r="AH45" s="32" t="s">
        <v>371</v>
      </c>
      <c r="AI45" s="55" t="s">
        <v>460</v>
      </c>
      <c r="AJ45" s="25"/>
      <c r="AK45" s="57" t="s">
        <v>30</v>
      </c>
      <c r="AL45" s="25">
        <v>8</v>
      </c>
      <c r="AM45" s="25">
        <v>5</v>
      </c>
      <c r="AN45" s="25" t="s">
        <v>52</v>
      </c>
    </row>
    <row r="46" spans="1:40" s="57" customFormat="1" ht="24.9" thickBot="1" x14ac:dyDescent="0.45">
      <c r="A46" s="45">
        <v>40724</v>
      </c>
      <c r="B46" s="25">
        <v>4</v>
      </c>
      <c r="C46" s="25" t="s">
        <v>0</v>
      </c>
      <c r="D46" s="25">
        <v>45</v>
      </c>
      <c r="E46" s="25" t="s">
        <v>47</v>
      </c>
      <c r="F46" s="25">
        <v>2</v>
      </c>
      <c r="G46" s="25">
        <v>6</v>
      </c>
      <c r="H46" s="25">
        <v>9</v>
      </c>
      <c r="I46" s="24">
        <v>15</v>
      </c>
      <c r="J46" s="24">
        <v>17</v>
      </c>
      <c r="K46" s="50">
        <f t="shared" si="0"/>
        <v>3</v>
      </c>
      <c r="L46" s="50">
        <f t="shared" si="1"/>
        <v>6</v>
      </c>
      <c r="M46" s="50">
        <f t="shared" si="2"/>
        <v>9</v>
      </c>
      <c r="N46" s="50">
        <f t="shared" si="3"/>
        <v>11</v>
      </c>
      <c r="O46" s="25">
        <v>3</v>
      </c>
      <c r="P46" s="25">
        <v>5</v>
      </c>
      <c r="Q46" s="24">
        <v>2</v>
      </c>
      <c r="R46" s="24">
        <v>3</v>
      </c>
      <c r="S46" s="51">
        <f t="shared" si="4"/>
        <v>120.105</v>
      </c>
      <c r="T46" s="30" t="s">
        <v>15</v>
      </c>
      <c r="U46" s="52" t="s">
        <v>17</v>
      </c>
      <c r="V46" s="24" t="s">
        <v>15</v>
      </c>
      <c r="W46" s="24">
        <v>1</v>
      </c>
      <c r="X46" s="24" t="s">
        <v>17</v>
      </c>
      <c r="Y46" s="24">
        <v>1</v>
      </c>
      <c r="Z46" s="24" t="s">
        <v>18</v>
      </c>
      <c r="AA46" s="24">
        <v>1</v>
      </c>
      <c r="AB46" s="28">
        <v>20</v>
      </c>
      <c r="AC46" s="32">
        <v>0.1</v>
      </c>
      <c r="AD46" s="28">
        <v>15</v>
      </c>
      <c r="AE46" s="28">
        <v>0</v>
      </c>
      <c r="AF46" s="24">
        <v>1</v>
      </c>
      <c r="AG46" s="28">
        <v>60</v>
      </c>
      <c r="AH46" s="32" t="s">
        <v>370</v>
      </c>
      <c r="AI46" s="55" t="s">
        <v>460</v>
      </c>
      <c r="AJ46" s="30" t="s">
        <v>369</v>
      </c>
      <c r="AK46" s="57" t="s">
        <v>30</v>
      </c>
      <c r="AL46" s="25">
        <v>6</v>
      </c>
      <c r="AM46" s="25">
        <v>3</v>
      </c>
      <c r="AN46" s="25" t="s">
        <v>52</v>
      </c>
    </row>
    <row r="47" spans="1:40" s="57" customFormat="1" ht="24.9" thickBot="1" x14ac:dyDescent="0.45">
      <c r="A47" s="45">
        <v>40724</v>
      </c>
      <c r="B47" s="25">
        <v>4</v>
      </c>
      <c r="C47" s="25" t="s">
        <v>0</v>
      </c>
      <c r="D47" s="25">
        <v>46</v>
      </c>
      <c r="E47" s="25" t="s">
        <v>47</v>
      </c>
      <c r="F47" s="25">
        <v>4</v>
      </c>
      <c r="G47" s="25">
        <v>8.5</v>
      </c>
      <c r="H47" s="30">
        <v>0</v>
      </c>
      <c r="I47" s="24"/>
      <c r="K47" s="50">
        <f t="shared" si="0"/>
        <v>-8.5</v>
      </c>
      <c r="L47" s="50">
        <f t="shared" si="1"/>
        <v>0</v>
      </c>
      <c r="M47" s="50">
        <f t="shared" si="2"/>
        <v>-8.5</v>
      </c>
      <c r="N47" s="50">
        <f t="shared" si="3"/>
        <v>-8.5</v>
      </c>
      <c r="O47" s="25">
        <v>6</v>
      </c>
      <c r="P47" s="30">
        <v>0</v>
      </c>
      <c r="Q47" s="24"/>
      <c r="R47" s="24"/>
      <c r="S47" s="51">
        <f t="shared" si="4"/>
        <v>0</v>
      </c>
      <c r="T47" s="30" t="s">
        <v>16</v>
      </c>
      <c r="U47" s="30" t="s">
        <v>16</v>
      </c>
      <c r="V47" s="24" t="s">
        <v>14</v>
      </c>
      <c r="W47" s="24">
        <v>0</v>
      </c>
      <c r="X47" s="24" t="s">
        <v>14</v>
      </c>
      <c r="Y47" s="24">
        <v>0</v>
      </c>
      <c r="Z47" s="24" t="s">
        <v>14</v>
      </c>
      <c r="AA47" s="24">
        <v>0</v>
      </c>
      <c r="AB47" s="28">
        <v>15</v>
      </c>
      <c r="AC47" s="28">
        <v>4</v>
      </c>
      <c r="AD47" s="28">
        <v>15</v>
      </c>
      <c r="AE47" s="28">
        <v>0</v>
      </c>
      <c r="AF47" s="24"/>
      <c r="AG47" s="28">
        <v>40</v>
      </c>
      <c r="AH47" s="32" t="s">
        <v>195</v>
      </c>
      <c r="AI47" s="55" t="s">
        <v>460</v>
      </c>
      <c r="AJ47" s="25"/>
      <c r="AK47" s="57" t="s">
        <v>30</v>
      </c>
      <c r="AL47" s="25">
        <v>8.5</v>
      </c>
      <c r="AM47" s="25">
        <v>6</v>
      </c>
      <c r="AN47" s="25" t="s">
        <v>52</v>
      </c>
    </row>
    <row r="48" spans="1:40" s="57" customFormat="1" ht="24.9" thickBot="1" x14ac:dyDescent="0.45">
      <c r="A48" s="45">
        <v>40724</v>
      </c>
      <c r="B48" s="25">
        <v>4</v>
      </c>
      <c r="C48" s="25" t="s">
        <v>0</v>
      </c>
      <c r="D48" s="25">
        <v>47</v>
      </c>
      <c r="E48" s="25" t="s">
        <v>267</v>
      </c>
      <c r="F48" s="25">
        <v>3</v>
      </c>
      <c r="G48" s="25">
        <v>8</v>
      </c>
      <c r="H48" s="25">
        <v>10</v>
      </c>
      <c r="I48" s="24">
        <v>17.5</v>
      </c>
      <c r="J48" s="24">
        <v>25.5</v>
      </c>
      <c r="K48" s="50">
        <f t="shared" si="0"/>
        <v>2</v>
      </c>
      <c r="L48" s="50">
        <f t="shared" si="1"/>
        <v>7.5</v>
      </c>
      <c r="M48" s="50">
        <f t="shared" si="2"/>
        <v>9.5</v>
      </c>
      <c r="N48" s="50">
        <f t="shared" si="3"/>
        <v>17.5</v>
      </c>
      <c r="O48" s="25">
        <v>6</v>
      </c>
      <c r="P48" s="25">
        <v>11</v>
      </c>
      <c r="Q48" s="24">
        <v>32</v>
      </c>
      <c r="R48" s="24">
        <v>5</v>
      </c>
      <c r="S48" s="51">
        <f t="shared" si="4"/>
        <v>500.4375</v>
      </c>
      <c r="T48" s="30" t="s">
        <v>18</v>
      </c>
      <c r="U48" s="52" t="s">
        <v>17</v>
      </c>
      <c r="V48" s="24" t="s">
        <v>15</v>
      </c>
      <c r="W48" s="24">
        <v>1</v>
      </c>
      <c r="X48" s="24" t="s">
        <v>15</v>
      </c>
      <c r="Y48" s="24">
        <v>1</v>
      </c>
      <c r="Z48" s="24" t="s">
        <v>15</v>
      </c>
      <c r="AA48" s="24">
        <v>1</v>
      </c>
      <c r="AB48" s="28">
        <v>4</v>
      </c>
      <c r="AC48" s="28">
        <v>0</v>
      </c>
      <c r="AD48" s="28">
        <v>5</v>
      </c>
      <c r="AE48" s="28">
        <v>0</v>
      </c>
      <c r="AF48" s="24">
        <v>35</v>
      </c>
      <c r="AG48" s="28">
        <v>75</v>
      </c>
      <c r="AH48" s="32" t="s">
        <v>198</v>
      </c>
      <c r="AI48" s="55" t="s">
        <v>460</v>
      </c>
      <c r="AJ48" s="25"/>
      <c r="AK48" s="57" t="s">
        <v>30</v>
      </c>
      <c r="AL48" s="25">
        <v>8</v>
      </c>
      <c r="AM48" s="25">
        <v>6</v>
      </c>
      <c r="AN48" s="25" t="s">
        <v>52</v>
      </c>
    </row>
    <row r="49" spans="1:40" s="57" customFormat="1" ht="24.9" thickBot="1" x14ac:dyDescent="0.45">
      <c r="A49" s="45">
        <v>40724</v>
      </c>
      <c r="B49" s="25">
        <v>4</v>
      </c>
      <c r="C49" s="25" t="s">
        <v>0</v>
      </c>
      <c r="D49" s="25">
        <v>48</v>
      </c>
      <c r="E49" s="25" t="s">
        <v>267</v>
      </c>
      <c r="F49" s="25">
        <v>2</v>
      </c>
      <c r="G49" s="25">
        <v>6.5</v>
      </c>
      <c r="H49" s="25">
        <v>9</v>
      </c>
      <c r="I49" s="24">
        <v>13</v>
      </c>
      <c r="J49" s="24"/>
      <c r="K49" s="50">
        <f t="shared" si="0"/>
        <v>2.5</v>
      </c>
      <c r="L49" s="50">
        <f t="shared" si="1"/>
        <v>4</v>
      </c>
      <c r="M49" s="50">
        <f t="shared" si="2"/>
        <v>6.5</v>
      </c>
      <c r="N49" s="50">
        <f t="shared" si="3"/>
        <v>-6.5</v>
      </c>
      <c r="O49" s="25">
        <v>3</v>
      </c>
      <c r="P49" s="25">
        <v>3</v>
      </c>
      <c r="Q49" s="24">
        <v>19</v>
      </c>
      <c r="R49" s="24"/>
      <c r="S49" s="51">
        <f t="shared" si="4"/>
        <v>0</v>
      </c>
      <c r="T49" s="30" t="s">
        <v>18</v>
      </c>
      <c r="U49" s="52" t="s">
        <v>17</v>
      </c>
      <c r="V49" s="24" t="s">
        <v>17</v>
      </c>
      <c r="W49" s="24">
        <v>1</v>
      </c>
      <c r="X49" s="24" t="s">
        <v>14</v>
      </c>
      <c r="Y49" s="24">
        <v>0</v>
      </c>
      <c r="Z49" s="24" t="s">
        <v>14</v>
      </c>
      <c r="AA49" s="24">
        <v>0</v>
      </c>
      <c r="AB49" s="28">
        <v>4</v>
      </c>
      <c r="AC49" s="28">
        <v>5</v>
      </c>
      <c r="AD49" s="28">
        <v>17</v>
      </c>
      <c r="AE49" s="28">
        <v>25</v>
      </c>
      <c r="AF49" s="24"/>
      <c r="AG49" s="28">
        <v>45</v>
      </c>
      <c r="AH49" s="32" t="s">
        <v>368</v>
      </c>
      <c r="AI49" s="55" t="s">
        <v>460</v>
      </c>
      <c r="AJ49" s="25"/>
      <c r="AK49" s="57" t="s">
        <v>30</v>
      </c>
      <c r="AL49" s="25">
        <v>6.5</v>
      </c>
      <c r="AM49" s="25">
        <v>3</v>
      </c>
      <c r="AN49" s="25" t="s">
        <v>40</v>
      </c>
    </row>
    <row r="50" spans="1:40" s="57" customFormat="1" ht="24.9" thickBot="1" x14ac:dyDescent="0.45">
      <c r="A50" s="45">
        <v>40724</v>
      </c>
      <c r="B50" s="25">
        <v>4</v>
      </c>
      <c r="C50" s="25" t="s">
        <v>0</v>
      </c>
      <c r="D50" s="25">
        <v>49</v>
      </c>
      <c r="E50" s="25" t="s">
        <v>47</v>
      </c>
      <c r="F50" s="25">
        <v>3</v>
      </c>
      <c r="G50" s="25">
        <v>11.5</v>
      </c>
      <c r="H50" s="25">
        <v>24.5</v>
      </c>
      <c r="I50" s="24">
        <v>42</v>
      </c>
      <c r="J50" s="24">
        <v>41</v>
      </c>
      <c r="K50" s="50">
        <f t="shared" si="0"/>
        <v>13</v>
      </c>
      <c r="L50" s="50">
        <f t="shared" si="1"/>
        <v>17.5</v>
      </c>
      <c r="M50" s="50">
        <f t="shared" si="2"/>
        <v>30.5</v>
      </c>
      <c r="N50" s="50">
        <f t="shared" si="3"/>
        <v>29.5</v>
      </c>
      <c r="O50" s="25">
        <v>7</v>
      </c>
      <c r="P50" s="25">
        <v>27</v>
      </c>
      <c r="Q50" s="24">
        <v>50</v>
      </c>
      <c r="R50" s="24">
        <v>4.5</v>
      </c>
      <c r="S50" s="51">
        <f t="shared" si="4"/>
        <v>651.74625000000003</v>
      </c>
      <c r="T50" s="30" t="s">
        <v>17</v>
      </c>
      <c r="U50" s="52" t="s">
        <v>15</v>
      </c>
      <c r="V50" s="24" t="s">
        <v>13</v>
      </c>
      <c r="W50" s="24">
        <v>1</v>
      </c>
      <c r="X50" s="24" t="s">
        <v>14</v>
      </c>
      <c r="Y50" s="24">
        <v>0</v>
      </c>
      <c r="Z50" s="24" t="s">
        <v>14</v>
      </c>
      <c r="AA50" s="24">
        <v>0</v>
      </c>
      <c r="AB50" s="28">
        <v>2</v>
      </c>
      <c r="AC50" s="32">
        <v>0.1</v>
      </c>
      <c r="AD50" s="28">
        <v>6</v>
      </c>
      <c r="AE50" s="28">
        <v>0</v>
      </c>
      <c r="AF50" s="24">
        <v>0</v>
      </c>
      <c r="AG50" s="28">
        <v>10</v>
      </c>
      <c r="AH50" s="32" t="s">
        <v>367</v>
      </c>
      <c r="AI50" s="55" t="s">
        <v>460</v>
      </c>
      <c r="AJ50" s="25"/>
      <c r="AK50" s="57" t="s">
        <v>30</v>
      </c>
      <c r="AL50" s="25">
        <v>11.5</v>
      </c>
      <c r="AM50" s="25">
        <v>7</v>
      </c>
      <c r="AN50" s="25" t="s">
        <v>52</v>
      </c>
    </row>
    <row r="51" spans="1:40" s="57" customFormat="1" ht="24.9" thickBot="1" x14ac:dyDescent="0.45">
      <c r="A51" s="45">
        <v>40724</v>
      </c>
      <c r="B51" s="25">
        <v>4</v>
      </c>
      <c r="C51" s="25" t="s">
        <v>0</v>
      </c>
      <c r="D51" s="25">
        <v>50</v>
      </c>
      <c r="E51" s="25" t="s">
        <v>267</v>
      </c>
      <c r="F51" s="25">
        <v>1</v>
      </c>
      <c r="G51" s="25">
        <v>8</v>
      </c>
      <c r="H51" s="25">
        <v>13</v>
      </c>
      <c r="I51" s="24"/>
      <c r="K51" s="50">
        <f t="shared" si="0"/>
        <v>5</v>
      </c>
      <c r="L51" s="50">
        <f t="shared" si="1"/>
        <v>-13</v>
      </c>
      <c r="M51" s="50">
        <f t="shared" si="2"/>
        <v>-8</v>
      </c>
      <c r="N51" s="50">
        <f t="shared" si="3"/>
        <v>-8</v>
      </c>
      <c r="O51" s="25">
        <v>3</v>
      </c>
      <c r="P51" s="25">
        <v>6</v>
      </c>
      <c r="Q51" s="24"/>
      <c r="R51" s="24"/>
      <c r="S51" s="51">
        <f t="shared" si="4"/>
        <v>0</v>
      </c>
      <c r="T51" s="30" t="s">
        <v>17</v>
      </c>
      <c r="U51" s="52" t="s">
        <v>14</v>
      </c>
      <c r="V51" s="24" t="s">
        <v>14</v>
      </c>
      <c r="W51" s="24">
        <v>0</v>
      </c>
      <c r="X51" s="24" t="s">
        <v>14</v>
      </c>
      <c r="Y51" s="24">
        <v>0</v>
      </c>
      <c r="Z51" s="24" t="s">
        <v>14</v>
      </c>
      <c r="AA51" s="24">
        <v>0</v>
      </c>
      <c r="AB51" s="28">
        <v>3</v>
      </c>
      <c r="AC51" s="28">
        <v>0</v>
      </c>
      <c r="AD51" s="28">
        <v>2</v>
      </c>
      <c r="AE51" s="28">
        <v>0</v>
      </c>
      <c r="AF51" s="24"/>
      <c r="AG51" s="28">
        <v>40</v>
      </c>
      <c r="AH51" s="32" t="s">
        <v>245</v>
      </c>
      <c r="AI51" s="55" t="s">
        <v>460</v>
      </c>
      <c r="AJ51" s="25"/>
      <c r="AK51" s="57" t="s">
        <v>30</v>
      </c>
      <c r="AL51" s="25">
        <v>8</v>
      </c>
      <c r="AM51" s="25">
        <v>3</v>
      </c>
      <c r="AN51" s="25" t="s">
        <v>40</v>
      </c>
    </row>
    <row r="52" spans="1:40" s="57" customFormat="1" ht="24.9" thickBot="1" x14ac:dyDescent="0.45">
      <c r="A52" s="45">
        <v>40724</v>
      </c>
      <c r="B52" s="25">
        <v>4</v>
      </c>
      <c r="C52" s="25" t="s">
        <v>0</v>
      </c>
      <c r="D52" s="25">
        <v>51</v>
      </c>
      <c r="E52" s="25" t="s">
        <v>267</v>
      </c>
      <c r="F52" s="25">
        <v>2</v>
      </c>
      <c r="G52" s="25">
        <v>7</v>
      </c>
      <c r="H52" s="25">
        <v>16.5</v>
      </c>
      <c r="I52" s="50">
        <v>37</v>
      </c>
      <c r="J52" s="24">
        <v>44.5</v>
      </c>
      <c r="K52" s="50">
        <f t="shared" si="0"/>
        <v>9.5</v>
      </c>
      <c r="L52" s="50">
        <f t="shared" si="1"/>
        <v>20.5</v>
      </c>
      <c r="M52" s="50">
        <f t="shared" si="2"/>
        <v>30</v>
      </c>
      <c r="N52" s="50">
        <f t="shared" si="3"/>
        <v>37.5</v>
      </c>
      <c r="O52" s="25">
        <v>4</v>
      </c>
      <c r="P52" s="25">
        <v>26</v>
      </c>
      <c r="Q52" s="50">
        <v>57</v>
      </c>
      <c r="R52" s="24">
        <v>8</v>
      </c>
      <c r="S52" s="51">
        <f t="shared" si="4"/>
        <v>2235.6800000000003</v>
      </c>
      <c r="T52" s="30" t="s">
        <v>13</v>
      </c>
      <c r="U52" s="52" t="s">
        <v>15</v>
      </c>
      <c r="V52" s="50" t="s">
        <v>13</v>
      </c>
      <c r="W52" s="50">
        <v>1</v>
      </c>
      <c r="X52" s="24" t="s">
        <v>17</v>
      </c>
      <c r="Y52" s="24">
        <v>1</v>
      </c>
      <c r="Z52" s="24" t="s">
        <v>15</v>
      </c>
      <c r="AA52" s="24">
        <v>1</v>
      </c>
      <c r="AB52" s="65">
        <v>1E-3</v>
      </c>
      <c r="AC52" s="63">
        <v>0.01</v>
      </c>
      <c r="AD52" s="63">
        <v>0.03</v>
      </c>
      <c r="AE52" s="63">
        <v>0.02</v>
      </c>
      <c r="AF52" s="24">
        <v>15</v>
      </c>
      <c r="AG52" s="28">
        <v>25</v>
      </c>
      <c r="AH52" s="32" t="s">
        <v>366</v>
      </c>
      <c r="AI52" s="55" t="s">
        <v>460</v>
      </c>
      <c r="AJ52" s="25"/>
      <c r="AK52" s="57" t="s">
        <v>30</v>
      </c>
      <c r="AL52" s="25">
        <v>7</v>
      </c>
      <c r="AM52" s="25">
        <v>4</v>
      </c>
      <c r="AN52" s="25" t="s">
        <v>49</v>
      </c>
    </row>
    <row r="53" spans="1:40" s="57" customFormat="1" ht="24.9" thickBot="1" x14ac:dyDescent="0.45">
      <c r="A53" s="45">
        <v>40724</v>
      </c>
      <c r="B53" s="25">
        <v>4</v>
      </c>
      <c r="C53" s="25" t="s">
        <v>0</v>
      </c>
      <c r="D53" s="25">
        <v>52</v>
      </c>
      <c r="E53" s="25" t="s">
        <v>47</v>
      </c>
      <c r="F53" s="25">
        <v>2</v>
      </c>
      <c r="G53" s="25">
        <v>9</v>
      </c>
      <c r="H53" s="25">
        <v>16</v>
      </c>
      <c r="I53" s="24"/>
      <c r="J53" s="24"/>
      <c r="K53" s="50">
        <f t="shared" si="0"/>
        <v>7</v>
      </c>
      <c r="L53" s="50">
        <f t="shared" si="1"/>
        <v>-16</v>
      </c>
      <c r="M53" s="50">
        <f t="shared" si="2"/>
        <v>-9</v>
      </c>
      <c r="N53" s="50">
        <f t="shared" si="3"/>
        <v>-9</v>
      </c>
      <c r="O53" s="25">
        <v>6</v>
      </c>
      <c r="P53" s="25">
        <v>26</v>
      </c>
      <c r="Q53" s="24"/>
      <c r="R53" s="24"/>
      <c r="S53" s="51">
        <f t="shared" si="4"/>
        <v>0</v>
      </c>
      <c r="T53" s="30" t="s">
        <v>15</v>
      </c>
      <c r="U53" s="52" t="s">
        <v>14</v>
      </c>
      <c r="V53" s="24" t="s">
        <v>14</v>
      </c>
      <c r="W53" s="24">
        <v>0</v>
      </c>
      <c r="X53" s="24" t="s">
        <v>14</v>
      </c>
      <c r="Y53" s="24">
        <v>0</v>
      </c>
      <c r="Z53" s="24" t="s">
        <v>14</v>
      </c>
      <c r="AA53" s="24">
        <v>0</v>
      </c>
      <c r="AB53" s="63">
        <v>0.01</v>
      </c>
      <c r="AC53" s="66">
        <v>1E-3</v>
      </c>
      <c r="AD53" s="67">
        <v>0.2</v>
      </c>
      <c r="AE53" s="68">
        <v>0.1</v>
      </c>
      <c r="AF53" s="24"/>
      <c r="AG53" s="58">
        <v>25</v>
      </c>
      <c r="AH53" s="32" t="s">
        <v>365</v>
      </c>
      <c r="AI53" s="55" t="s">
        <v>460</v>
      </c>
      <c r="AJ53" s="69" t="s">
        <v>364</v>
      </c>
      <c r="AK53" s="57" t="s">
        <v>30</v>
      </c>
      <c r="AL53" s="25">
        <v>9</v>
      </c>
      <c r="AM53" s="25">
        <v>6</v>
      </c>
      <c r="AN53" s="25">
        <v>0</v>
      </c>
    </row>
    <row r="54" spans="1:40" s="57" customFormat="1" ht="24.9" thickBot="1" x14ac:dyDescent="0.45">
      <c r="A54" s="45">
        <v>40724</v>
      </c>
      <c r="B54" s="25">
        <v>4</v>
      </c>
      <c r="C54" s="25" t="s">
        <v>0</v>
      </c>
      <c r="D54" s="25">
        <v>53</v>
      </c>
      <c r="E54" s="25" t="s">
        <v>267</v>
      </c>
      <c r="F54" s="25">
        <v>2</v>
      </c>
      <c r="G54" s="25">
        <v>8</v>
      </c>
      <c r="H54" s="30">
        <v>0</v>
      </c>
      <c r="I54" s="24"/>
      <c r="J54" s="24"/>
      <c r="K54" s="50">
        <f t="shared" si="0"/>
        <v>-8</v>
      </c>
      <c r="L54" s="50">
        <f t="shared" si="1"/>
        <v>0</v>
      </c>
      <c r="M54" s="50">
        <f t="shared" si="2"/>
        <v>-8</v>
      </c>
      <c r="N54" s="50">
        <f t="shared" si="3"/>
        <v>-8</v>
      </c>
      <c r="O54" s="25">
        <v>3</v>
      </c>
      <c r="P54" s="30">
        <v>0</v>
      </c>
      <c r="Q54" s="24"/>
      <c r="R54" s="24"/>
      <c r="S54" s="51">
        <f t="shared" si="4"/>
        <v>0</v>
      </c>
      <c r="T54" s="30" t="s">
        <v>14</v>
      </c>
      <c r="U54" s="30" t="s">
        <v>14</v>
      </c>
      <c r="V54" s="24" t="s">
        <v>14</v>
      </c>
      <c r="W54" s="24">
        <v>0</v>
      </c>
      <c r="X54" s="24" t="s">
        <v>14</v>
      </c>
      <c r="Y54" s="24">
        <v>0</v>
      </c>
      <c r="Z54" s="24" t="s">
        <v>14</v>
      </c>
      <c r="AA54" s="24">
        <v>0</v>
      </c>
      <c r="AB54" s="28">
        <v>2</v>
      </c>
      <c r="AC54" s="28">
        <v>1</v>
      </c>
      <c r="AD54" s="28">
        <v>7</v>
      </c>
      <c r="AE54" s="32">
        <v>0.1</v>
      </c>
      <c r="AF54" s="24"/>
      <c r="AG54" s="28">
        <v>25</v>
      </c>
      <c r="AH54" s="68" t="s">
        <v>363</v>
      </c>
      <c r="AI54" s="55" t="s">
        <v>460</v>
      </c>
      <c r="AJ54" s="30" t="s">
        <v>76</v>
      </c>
      <c r="AK54" s="57" t="s">
        <v>30</v>
      </c>
      <c r="AL54" s="25">
        <v>8</v>
      </c>
      <c r="AM54" s="25">
        <v>3</v>
      </c>
      <c r="AN54" s="25" t="s">
        <v>49</v>
      </c>
    </row>
    <row r="55" spans="1:40" s="57" customFormat="1" ht="24.9" thickBot="1" x14ac:dyDescent="0.45">
      <c r="A55" s="45">
        <v>40724</v>
      </c>
      <c r="B55" s="25">
        <v>4</v>
      </c>
      <c r="C55" s="25" t="s">
        <v>0</v>
      </c>
      <c r="D55" s="25">
        <v>54</v>
      </c>
      <c r="E55" s="25" t="s">
        <v>267</v>
      </c>
      <c r="F55" s="25">
        <v>2</v>
      </c>
      <c r="G55" s="25">
        <v>9</v>
      </c>
      <c r="H55" s="25">
        <v>11.5</v>
      </c>
      <c r="I55" s="24">
        <v>15.5</v>
      </c>
      <c r="J55" s="24">
        <v>16.5</v>
      </c>
      <c r="K55" s="50">
        <f t="shared" si="0"/>
        <v>2.5</v>
      </c>
      <c r="L55" s="50">
        <f t="shared" si="1"/>
        <v>4</v>
      </c>
      <c r="M55" s="50">
        <f t="shared" si="2"/>
        <v>6.5</v>
      </c>
      <c r="N55" s="50">
        <f t="shared" si="3"/>
        <v>7.5</v>
      </c>
      <c r="O55" s="25">
        <v>5</v>
      </c>
      <c r="P55" s="25">
        <v>19</v>
      </c>
      <c r="Q55" s="24">
        <v>43</v>
      </c>
      <c r="R55" s="24">
        <v>5.5</v>
      </c>
      <c r="S55" s="51">
        <f t="shared" si="4"/>
        <v>391.81312500000001</v>
      </c>
      <c r="T55" s="30" t="s">
        <v>17</v>
      </c>
      <c r="U55" s="52" t="s">
        <v>17</v>
      </c>
      <c r="V55" s="24" t="s">
        <v>15</v>
      </c>
      <c r="W55" s="24">
        <v>1</v>
      </c>
      <c r="X55" s="24" t="s">
        <v>17</v>
      </c>
      <c r="Y55" s="24">
        <v>1</v>
      </c>
      <c r="Z55" s="24" t="s">
        <v>14</v>
      </c>
      <c r="AA55" s="24">
        <v>0</v>
      </c>
      <c r="AB55" s="28">
        <v>2</v>
      </c>
      <c r="AC55" s="28">
        <v>10</v>
      </c>
      <c r="AD55" s="28">
        <v>3</v>
      </c>
      <c r="AE55" s="28">
        <v>10</v>
      </c>
      <c r="AF55" s="24">
        <v>0</v>
      </c>
      <c r="AG55" s="28">
        <v>18</v>
      </c>
      <c r="AH55" s="32" t="s">
        <v>362</v>
      </c>
      <c r="AI55" s="55" t="s">
        <v>460</v>
      </c>
      <c r="AJ55" s="25"/>
      <c r="AK55" s="57" t="s">
        <v>30</v>
      </c>
      <c r="AL55" s="25">
        <v>9</v>
      </c>
      <c r="AM55" s="25">
        <v>5</v>
      </c>
      <c r="AN55" s="25">
        <v>0</v>
      </c>
    </row>
    <row r="56" spans="1:40" s="57" customFormat="1" ht="24.9" thickBot="1" x14ac:dyDescent="0.45">
      <c r="A56" s="45">
        <v>40724</v>
      </c>
      <c r="B56" s="25">
        <v>4</v>
      </c>
      <c r="C56" s="25" t="s">
        <v>0</v>
      </c>
      <c r="D56" s="25">
        <v>55</v>
      </c>
      <c r="E56" s="25" t="s">
        <v>47</v>
      </c>
      <c r="F56" s="25">
        <v>1</v>
      </c>
      <c r="G56" s="25">
        <v>5</v>
      </c>
      <c r="H56" s="25">
        <v>11</v>
      </c>
      <c r="I56" s="24">
        <v>18.5</v>
      </c>
      <c r="J56" s="24">
        <v>23.5</v>
      </c>
      <c r="K56" s="50">
        <f t="shared" si="0"/>
        <v>6</v>
      </c>
      <c r="L56" s="50">
        <f t="shared" si="1"/>
        <v>7.5</v>
      </c>
      <c r="M56" s="50">
        <f t="shared" si="2"/>
        <v>13.5</v>
      </c>
      <c r="N56" s="50">
        <f t="shared" si="3"/>
        <v>18.5</v>
      </c>
      <c r="O56" s="25">
        <v>1</v>
      </c>
      <c r="P56" s="25">
        <v>16</v>
      </c>
      <c r="Q56" s="24">
        <v>39</v>
      </c>
      <c r="R56" s="24">
        <v>4.5</v>
      </c>
      <c r="S56" s="51">
        <f t="shared" si="4"/>
        <v>373.56187499999999</v>
      </c>
      <c r="T56" s="30" t="s">
        <v>15</v>
      </c>
      <c r="U56" s="52" t="s">
        <v>15</v>
      </c>
      <c r="V56" s="24" t="s">
        <v>13</v>
      </c>
      <c r="W56" s="24">
        <v>1</v>
      </c>
      <c r="X56" s="24" t="s">
        <v>17</v>
      </c>
      <c r="Y56" s="24">
        <v>1</v>
      </c>
      <c r="Z56" s="24" t="s">
        <v>17</v>
      </c>
      <c r="AA56" s="24">
        <v>1</v>
      </c>
      <c r="AB56" s="28">
        <v>15</v>
      </c>
      <c r="AC56" s="28">
        <v>2</v>
      </c>
      <c r="AD56" s="28">
        <v>50</v>
      </c>
      <c r="AE56" s="28">
        <v>5</v>
      </c>
      <c r="AF56" s="24">
        <v>20</v>
      </c>
      <c r="AG56" s="28">
        <v>50</v>
      </c>
      <c r="AH56" s="32" t="s">
        <v>361</v>
      </c>
      <c r="AI56" s="55" t="s">
        <v>460</v>
      </c>
      <c r="AJ56" s="30" t="s">
        <v>76</v>
      </c>
      <c r="AK56" s="57" t="s">
        <v>30</v>
      </c>
      <c r="AL56" s="25">
        <v>5</v>
      </c>
      <c r="AM56" s="25">
        <v>1</v>
      </c>
      <c r="AN56" s="25">
        <v>0</v>
      </c>
    </row>
    <row r="57" spans="1:40" s="57" customFormat="1" ht="24.9" thickBot="1" x14ac:dyDescent="0.45">
      <c r="A57" s="45">
        <v>40724</v>
      </c>
      <c r="B57" s="25">
        <v>4</v>
      </c>
      <c r="C57" s="25" t="s">
        <v>0</v>
      </c>
      <c r="D57" s="25">
        <v>56</v>
      </c>
      <c r="E57" s="25" t="s">
        <v>267</v>
      </c>
      <c r="F57" s="25">
        <v>1</v>
      </c>
      <c r="G57" s="25">
        <v>10</v>
      </c>
      <c r="H57" s="25">
        <v>17</v>
      </c>
      <c r="I57" s="24">
        <v>30.5</v>
      </c>
      <c r="J57" s="24">
        <v>26.5</v>
      </c>
      <c r="K57" s="50">
        <f t="shared" si="0"/>
        <v>7</v>
      </c>
      <c r="L57" s="50">
        <f t="shared" si="1"/>
        <v>13.5</v>
      </c>
      <c r="M57" s="50">
        <f t="shared" si="2"/>
        <v>20.5</v>
      </c>
      <c r="N57" s="50">
        <f t="shared" si="3"/>
        <v>16.5</v>
      </c>
      <c r="O57" s="25">
        <v>4</v>
      </c>
      <c r="P57" s="25">
        <v>24</v>
      </c>
      <c r="Q57" s="24">
        <v>61</v>
      </c>
      <c r="R57" s="24">
        <v>3.5</v>
      </c>
      <c r="S57" s="51">
        <f t="shared" si="4"/>
        <v>254.83062500000003</v>
      </c>
      <c r="T57" s="30" t="s">
        <v>15</v>
      </c>
      <c r="U57" s="52" t="s">
        <v>15</v>
      </c>
      <c r="V57" s="24" t="s">
        <v>15</v>
      </c>
      <c r="W57" s="24">
        <v>1</v>
      </c>
      <c r="X57" s="24" t="s">
        <v>14</v>
      </c>
      <c r="Y57" s="24">
        <v>0</v>
      </c>
      <c r="Z57" s="24" t="s">
        <v>14</v>
      </c>
      <c r="AA57" s="24">
        <v>0</v>
      </c>
      <c r="AB57" s="28">
        <v>0</v>
      </c>
      <c r="AC57" s="28">
        <v>5</v>
      </c>
      <c r="AD57" s="28">
        <v>5</v>
      </c>
      <c r="AE57" s="28">
        <v>15</v>
      </c>
      <c r="AF57" s="24">
        <v>2</v>
      </c>
      <c r="AG57" s="28">
        <v>22</v>
      </c>
      <c r="AH57" s="32" t="s">
        <v>360</v>
      </c>
      <c r="AI57" s="55" t="s">
        <v>460</v>
      </c>
      <c r="AJ57" s="25"/>
      <c r="AK57" s="57" t="s">
        <v>30</v>
      </c>
      <c r="AL57" s="25">
        <v>10</v>
      </c>
      <c r="AM57" s="25">
        <v>4</v>
      </c>
      <c r="AN57" s="25" t="s">
        <v>49</v>
      </c>
    </row>
    <row r="58" spans="1:40" s="57" customFormat="1" ht="24.9" thickBot="1" x14ac:dyDescent="0.45">
      <c r="A58" s="45">
        <v>40724</v>
      </c>
      <c r="B58" s="25">
        <v>4</v>
      </c>
      <c r="C58" s="25" t="s">
        <v>0</v>
      </c>
      <c r="D58" s="25">
        <v>57</v>
      </c>
      <c r="E58" s="25" t="s">
        <v>267</v>
      </c>
      <c r="F58" s="25">
        <v>1</v>
      </c>
      <c r="G58" s="25">
        <v>4</v>
      </c>
      <c r="H58" s="25">
        <v>8.5</v>
      </c>
      <c r="I58" s="24"/>
      <c r="J58" s="24"/>
      <c r="K58" s="50">
        <f t="shared" si="0"/>
        <v>4.5</v>
      </c>
      <c r="L58" s="50">
        <f t="shared" si="1"/>
        <v>-8.5</v>
      </c>
      <c r="M58" s="50">
        <f t="shared" si="2"/>
        <v>-4</v>
      </c>
      <c r="N58" s="50">
        <f t="shared" si="3"/>
        <v>-4</v>
      </c>
      <c r="O58" s="25">
        <v>0</v>
      </c>
      <c r="P58" s="25">
        <v>6</v>
      </c>
      <c r="Q58" s="24"/>
      <c r="R58" s="24"/>
      <c r="S58" s="51">
        <f t="shared" si="4"/>
        <v>0</v>
      </c>
      <c r="T58" s="30" t="s">
        <v>15</v>
      </c>
      <c r="U58" s="52" t="s">
        <v>14</v>
      </c>
      <c r="V58" s="24" t="s">
        <v>14</v>
      </c>
      <c r="W58" s="24">
        <v>0</v>
      </c>
      <c r="X58" s="24" t="s">
        <v>14</v>
      </c>
      <c r="Y58" s="24">
        <v>0</v>
      </c>
      <c r="Z58" s="24" t="s">
        <v>14</v>
      </c>
      <c r="AA58" s="24">
        <v>0</v>
      </c>
      <c r="AB58" s="28">
        <v>2</v>
      </c>
      <c r="AC58" s="28">
        <v>1</v>
      </c>
      <c r="AD58" s="28">
        <v>8</v>
      </c>
      <c r="AE58" s="28">
        <v>5</v>
      </c>
      <c r="AF58" s="24"/>
      <c r="AG58" s="28">
        <v>25</v>
      </c>
      <c r="AH58" s="32" t="s">
        <v>359</v>
      </c>
      <c r="AI58" s="55" t="s">
        <v>460</v>
      </c>
      <c r="AJ58" s="25"/>
      <c r="AK58" s="57" t="s">
        <v>30</v>
      </c>
      <c r="AL58" s="25">
        <v>4</v>
      </c>
      <c r="AM58" s="25">
        <v>0</v>
      </c>
      <c r="AN58" s="25">
        <v>0</v>
      </c>
    </row>
    <row r="59" spans="1:40" s="57" customFormat="1" ht="24.9" thickBot="1" x14ac:dyDescent="0.45">
      <c r="A59" s="45">
        <v>40724</v>
      </c>
      <c r="B59" s="25">
        <v>4</v>
      </c>
      <c r="C59" s="25" t="s">
        <v>0</v>
      </c>
      <c r="D59" s="25">
        <v>58</v>
      </c>
      <c r="E59" s="25" t="s">
        <v>267</v>
      </c>
      <c r="F59" s="25">
        <v>1</v>
      </c>
      <c r="G59" s="25">
        <v>5</v>
      </c>
      <c r="H59" s="25">
        <v>9.5</v>
      </c>
      <c r="I59" s="24">
        <v>21</v>
      </c>
      <c r="J59" s="24">
        <v>26</v>
      </c>
      <c r="K59" s="50">
        <f t="shared" si="0"/>
        <v>4.5</v>
      </c>
      <c r="L59" s="50">
        <f t="shared" si="1"/>
        <v>11.5</v>
      </c>
      <c r="M59" s="50">
        <f t="shared" si="2"/>
        <v>16</v>
      </c>
      <c r="N59" s="50">
        <f t="shared" si="3"/>
        <v>21</v>
      </c>
      <c r="O59" s="25">
        <v>0</v>
      </c>
      <c r="P59" s="25">
        <v>16</v>
      </c>
      <c r="Q59" s="24">
        <v>45</v>
      </c>
      <c r="R59" s="24">
        <v>6</v>
      </c>
      <c r="S59" s="51">
        <f t="shared" si="4"/>
        <v>734.76</v>
      </c>
      <c r="T59" s="30" t="s">
        <v>15</v>
      </c>
      <c r="U59" s="52" t="s">
        <v>15</v>
      </c>
      <c r="V59" s="24" t="s">
        <v>13</v>
      </c>
      <c r="W59" s="24">
        <v>1</v>
      </c>
      <c r="X59" s="24" t="s">
        <v>15</v>
      </c>
      <c r="Y59" s="24">
        <v>1</v>
      </c>
      <c r="Z59" s="24" t="s">
        <v>17</v>
      </c>
      <c r="AA59" s="24">
        <v>1</v>
      </c>
      <c r="AB59" s="28">
        <v>10</v>
      </c>
      <c r="AC59" s="28">
        <v>5</v>
      </c>
      <c r="AD59" s="28">
        <v>10</v>
      </c>
      <c r="AE59" s="28">
        <v>8</v>
      </c>
      <c r="AF59" s="24">
        <v>1</v>
      </c>
      <c r="AG59" s="28">
        <v>22</v>
      </c>
      <c r="AH59" s="32" t="s">
        <v>287</v>
      </c>
      <c r="AI59" s="55" t="s">
        <v>460</v>
      </c>
      <c r="AJ59" s="25"/>
      <c r="AK59" s="57" t="s">
        <v>30</v>
      </c>
      <c r="AL59" s="25">
        <v>5</v>
      </c>
      <c r="AM59" s="25">
        <v>0</v>
      </c>
      <c r="AN59" s="25" t="s">
        <v>49</v>
      </c>
    </row>
    <row r="60" spans="1:40" s="57" customFormat="1" ht="24.9" thickBot="1" x14ac:dyDescent="0.45">
      <c r="A60" s="45">
        <v>40724</v>
      </c>
      <c r="B60" s="25">
        <v>4</v>
      </c>
      <c r="C60" s="25" t="s">
        <v>0</v>
      </c>
      <c r="D60" s="25">
        <v>59</v>
      </c>
      <c r="E60" s="25" t="s">
        <v>47</v>
      </c>
      <c r="F60" s="25">
        <v>1</v>
      </c>
      <c r="G60" s="25">
        <v>7</v>
      </c>
      <c r="H60" s="25">
        <v>11</v>
      </c>
      <c r="I60" s="24">
        <v>14</v>
      </c>
      <c r="J60" s="24">
        <v>14.5</v>
      </c>
      <c r="K60" s="50">
        <f t="shared" si="0"/>
        <v>4</v>
      </c>
      <c r="L60" s="50">
        <f t="shared" si="1"/>
        <v>3</v>
      </c>
      <c r="M60" s="50">
        <f t="shared" si="2"/>
        <v>7</v>
      </c>
      <c r="N60" s="50">
        <f t="shared" si="3"/>
        <v>7.5</v>
      </c>
      <c r="O60" s="25">
        <v>3</v>
      </c>
      <c r="P60" s="25">
        <v>9</v>
      </c>
      <c r="Q60" s="24">
        <v>28</v>
      </c>
      <c r="R60" s="24">
        <v>1.5</v>
      </c>
      <c r="S60" s="51">
        <f t="shared" si="4"/>
        <v>25.610625000000002</v>
      </c>
      <c r="T60" s="30" t="s">
        <v>17</v>
      </c>
      <c r="U60" s="52" t="s">
        <v>18</v>
      </c>
      <c r="V60" s="24" t="s">
        <v>13</v>
      </c>
      <c r="W60" s="24">
        <v>1</v>
      </c>
      <c r="X60" s="24" t="s">
        <v>18</v>
      </c>
      <c r="Y60" s="24">
        <v>1</v>
      </c>
      <c r="Z60" s="24" t="s">
        <v>14</v>
      </c>
      <c r="AA60" s="24">
        <v>0</v>
      </c>
      <c r="AB60" s="32">
        <v>0.1</v>
      </c>
      <c r="AC60" s="28">
        <v>8</v>
      </c>
      <c r="AD60" s="28">
        <v>30</v>
      </c>
      <c r="AE60" s="28">
        <v>30</v>
      </c>
      <c r="AF60" s="24">
        <v>0</v>
      </c>
      <c r="AG60" s="28">
        <v>25</v>
      </c>
      <c r="AH60" s="32" t="s">
        <v>358</v>
      </c>
      <c r="AI60" s="55" t="s">
        <v>460</v>
      </c>
      <c r="AJ60" s="30" t="s">
        <v>76</v>
      </c>
      <c r="AK60" s="57" t="s">
        <v>30</v>
      </c>
      <c r="AL60" s="25">
        <v>7</v>
      </c>
      <c r="AM60" s="25">
        <v>3</v>
      </c>
      <c r="AN60" s="25">
        <v>0</v>
      </c>
    </row>
    <row r="61" spans="1:40" s="57" customFormat="1" ht="24.9" thickBot="1" x14ac:dyDescent="0.45">
      <c r="A61" s="45">
        <v>40724</v>
      </c>
      <c r="B61" s="25">
        <v>4</v>
      </c>
      <c r="C61" s="25" t="s">
        <v>0</v>
      </c>
      <c r="D61" s="25">
        <v>60</v>
      </c>
      <c r="E61" s="25" t="s">
        <v>47</v>
      </c>
      <c r="F61" s="25">
        <v>2</v>
      </c>
      <c r="G61" s="25">
        <v>9</v>
      </c>
      <c r="H61" s="25">
        <v>12</v>
      </c>
      <c r="I61" s="24">
        <v>15.5</v>
      </c>
      <c r="J61" s="24">
        <v>18.5</v>
      </c>
      <c r="K61" s="50">
        <f t="shared" si="0"/>
        <v>3</v>
      </c>
      <c r="L61" s="50">
        <f t="shared" si="1"/>
        <v>3.5</v>
      </c>
      <c r="M61" s="50">
        <f t="shared" si="2"/>
        <v>6.5</v>
      </c>
      <c r="N61" s="50">
        <f t="shared" si="3"/>
        <v>9.5</v>
      </c>
      <c r="O61" s="25">
        <v>4</v>
      </c>
      <c r="P61" s="25">
        <v>11</v>
      </c>
      <c r="Q61" s="24">
        <v>27</v>
      </c>
      <c r="R61" s="24">
        <v>4</v>
      </c>
      <c r="S61" s="51">
        <f t="shared" si="4"/>
        <v>232.36</v>
      </c>
      <c r="T61" s="30" t="s">
        <v>17</v>
      </c>
      <c r="U61" s="52" t="s">
        <v>17</v>
      </c>
      <c r="V61" s="24" t="s">
        <v>15</v>
      </c>
      <c r="W61" s="24">
        <v>1</v>
      </c>
      <c r="X61" s="24" t="s">
        <v>17</v>
      </c>
      <c r="Y61" s="24">
        <v>1</v>
      </c>
      <c r="Z61" s="24" t="s">
        <v>18</v>
      </c>
      <c r="AA61" s="24">
        <v>1</v>
      </c>
      <c r="AB61" s="28">
        <v>2</v>
      </c>
      <c r="AC61" s="32">
        <v>0.1</v>
      </c>
      <c r="AD61" s="28">
        <v>10</v>
      </c>
      <c r="AE61" s="28">
        <v>15</v>
      </c>
      <c r="AF61" s="24">
        <v>5</v>
      </c>
      <c r="AG61" s="28">
        <v>40</v>
      </c>
      <c r="AH61" s="32" t="s">
        <v>357</v>
      </c>
      <c r="AI61" s="55" t="s">
        <v>460</v>
      </c>
      <c r="AJ61" s="30" t="s">
        <v>356</v>
      </c>
      <c r="AK61" s="57" t="s">
        <v>30</v>
      </c>
      <c r="AL61" s="25">
        <v>9</v>
      </c>
      <c r="AM61" s="25">
        <v>4</v>
      </c>
      <c r="AN61" s="25">
        <v>0</v>
      </c>
    </row>
    <row r="62" spans="1:40" s="57" customFormat="1" ht="24.9" thickBot="1" x14ac:dyDescent="0.45">
      <c r="A62" s="45">
        <v>40724</v>
      </c>
      <c r="B62" s="25">
        <v>4</v>
      </c>
      <c r="C62" s="25" t="s">
        <v>0</v>
      </c>
      <c r="D62" s="25">
        <v>61</v>
      </c>
      <c r="E62" s="25" t="s">
        <v>267</v>
      </c>
      <c r="F62" s="25">
        <v>2</v>
      </c>
      <c r="G62" s="25">
        <v>9</v>
      </c>
      <c r="H62" s="25">
        <v>18</v>
      </c>
      <c r="I62" s="24">
        <v>17.5</v>
      </c>
      <c r="J62" s="24">
        <v>10.5</v>
      </c>
      <c r="K62" s="50">
        <f t="shared" si="0"/>
        <v>9</v>
      </c>
      <c r="L62" s="50">
        <f t="shared" si="1"/>
        <v>-0.5</v>
      </c>
      <c r="M62" s="50">
        <f t="shared" si="2"/>
        <v>8.5</v>
      </c>
      <c r="N62" s="50">
        <f t="shared" si="3"/>
        <v>1.5</v>
      </c>
      <c r="O62" s="25">
        <v>6</v>
      </c>
      <c r="P62" s="25">
        <v>13</v>
      </c>
      <c r="Q62" s="24">
        <v>22</v>
      </c>
      <c r="R62" s="24">
        <v>5</v>
      </c>
      <c r="S62" s="51">
        <f t="shared" si="4"/>
        <v>206.0625</v>
      </c>
      <c r="T62" s="30" t="s">
        <v>15</v>
      </c>
      <c r="U62" s="52" t="s">
        <v>17</v>
      </c>
      <c r="V62" s="24" t="s">
        <v>13</v>
      </c>
      <c r="W62" s="24">
        <v>1</v>
      </c>
      <c r="X62" s="24" t="s">
        <v>15</v>
      </c>
      <c r="Y62" s="24">
        <v>1</v>
      </c>
      <c r="Z62" s="24" t="s">
        <v>18</v>
      </c>
      <c r="AA62" s="24">
        <v>1</v>
      </c>
      <c r="AB62" s="28">
        <v>8</v>
      </c>
      <c r="AC62" s="32">
        <v>0.1</v>
      </c>
      <c r="AD62" s="28">
        <v>40</v>
      </c>
      <c r="AE62" s="28">
        <v>3</v>
      </c>
      <c r="AF62" s="24">
        <v>0</v>
      </c>
      <c r="AG62" s="28">
        <v>40</v>
      </c>
      <c r="AH62" s="32" t="s">
        <v>355</v>
      </c>
      <c r="AI62" s="55" t="s">
        <v>460</v>
      </c>
      <c r="AJ62" s="25"/>
      <c r="AK62" s="57" t="s">
        <v>30</v>
      </c>
      <c r="AL62" s="25">
        <v>9</v>
      </c>
      <c r="AM62" s="25">
        <v>6</v>
      </c>
      <c r="AN62" s="25">
        <v>0</v>
      </c>
    </row>
    <row r="63" spans="1:40" s="57" customFormat="1" ht="24.9" thickBot="1" x14ac:dyDescent="0.45">
      <c r="A63" s="45">
        <v>40724</v>
      </c>
      <c r="B63" s="25">
        <v>4</v>
      </c>
      <c r="C63" s="25" t="s">
        <v>0</v>
      </c>
      <c r="D63" s="25">
        <v>62</v>
      </c>
      <c r="E63" s="25" t="s">
        <v>267</v>
      </c>
      <c r="F63" s="25">
        <v>2</v>
      </c>
      <c r="G63" s="25">
        <v>7</v>
      </c>
      <c r="H63" s="25">
        <v>10</v>
      </c>
      <c r="I63" s="24">
        <v>14</v>
      </c>
      <c r="J63" s="24">
        <v>15</v>
      </c>
      <c r="K63" s="50">
        <f t="shared" si="0"/>
        <v>3</v>
      </c>
      <c r="L63" s="50">
        <f t="shared" si="1"/>
        <v>4</v>
      </c>
      <c r="M63" s="50">
        <f t="shared" si="2"/>
        <v>7</v>
      </c>
      <c r="N63" s="50">
        <f t="shared" si="3"/>
        <v>8</v>
      </c>
      <c r="O63" s="25">
        <v>6</v>
      </c>
      <c r="P63" s="25">
        <v>5</v>
      </c>
      <c r="Q63" s="24">
        <v>20</v>
      </c>
      <c r="R63" s="24">
        <v>3</v>
      </c>
      <c r="S63" s="51">
        <f t="shared" si="4"/>
        <v>105.97500000000001</v>
      </c>
      <c r="T63" s="30" t="s">
        <v>15</v>
      </c>
      <c r="U63" s="52" t="s">
        <v>17</v>
      </c>
      <c r="V63" s="24" t="s">
        <v>15</v>
      </c>
      <c r="W63" s="24">
        <v>1</v>
      </c>
      <c r="X63" s="24" t="s">
        <v>18</v>
      </c>
      <c r="Y63" s="24">
        <v>1</v>
      </c>
      <c r="Z63" s="24" t="s">
        <v>18</v>
      </c>
      <c r="AA63" s="24">
        <v>1</v>
      </c>
      <c r="AB63" s="28">
        <v>0</v>
      </c>
      <c r="AC63" s="28">
        <v>2</v>
      </c>
      <c r="AD63" s="28">
        <v>0</v>
      </c>
      <c r="AE63" s="28">
        <v>10</v>
      </c>
      <c r="AF63" s="24">
        <v>0</v>
      </c>
      <c r="AG63" s="28">
        <v>25</v>
      </c>
      <c r="AH63" s="32" t="s">
        <v>354</v>
      </c>
      <c r="AI63" s="55" t="s">
        <v>460</v>
      </c>
      <c r="AJ63" s="30" t="s">
        <v>353</v>
      </c>
      <c r="AK63" s="57" t="s">
        <v>30</v>
      </c>
      <c r="AL63" s="25">
        <v>7</v>
      </c>
      <c r="AM63" s="25">
        <v>6</v>
      </c>
      <c r="AN63" s="25" t="s">
        <v>49</v>
      </c>
    </row>
    <row r="64" spans="1:40" s="57" customFormat="1" ht="24.9" thickBot="1" x14ac:dyDescent="0.45">
      <c r="A64" s="45">
        <v>40724</v>
      </c>
      <c r="B64" s="25">
        <v>4</v>
      </c>
      <c r="C64" s="25" t="s">
        <v>0</v>
      </c>
      <c r="D64" s="25">
        <v>63</v>
      </c>
      <c r="E64" s="25" t="s">
        <v>267</v>
      </c>
      <c r="F64" s="25">
        <v>2</v>
      </c>
      <c r="G64" s="25">
        <v>8</v>
      </c>
      <c r="H64" s="30">
        <v>0</v>
      </c>
      <c r="I64" s="24"/>
      <c r="J64" s="24"/>
      <c r="K64" s="50">
        <f t="shared" si="0"/>
        <v>-8</v>
      </c>
      <c r="L64" s="50">
        <f t="shared" si="1"/>
        <v>0</v>
      </c>
      <c r="M64" s="50">
        <f t="shared" si="2"/>
        <v>-8</v>
      </c>
      <c r="N64" s="50">
        <f t="shared" si="3"/>
        <v>-8</v>
      </c>
      <c r="O64" s="25">
        <v>2</v>
      </c>
      <c r="P64" s="30">
        <v>0</v>
      </c>
      <c r="Q64" s="24"/>
      <c r="R64" s="24"/>
      <c r="S64" s="51">
        <f t="shared" si="4"/>
        <v>0</v>
      </c>
      <c r="T64" s="30" t="s">
        <v>14</v>
      </c>
      <c r="U64" s="30" t="s">
        <v>14</v>
      </c>
      <c r="V64" s="24" t="s">
        <v>14</v>
      </c>
      <c r="W64" s="24">
        <v>0</v>
      </c>
      <c r="X64" s="24" t="s">
        <v>14</v>
      </c>
      <c r="Y64" s="24">
        <v>0</v>
      </c>
      <c r="Z64" s="24" t="s">
        <v>14</v>
      </c>
      <c r="AA64" s="24">
        <v>0</v>
      </c>
      <c r="AB64" s="28">
        <v>2</v>
      </c>
      <c r="AC64" s="28">
        <v>2</v>
      </c>
      <c r="AD64" s="28">
        <v>8</v>
      </c>
      <c r="AE64" s="28">
        <v>1</v>
      </c>
      <c r="AF64" s="24"/>
      <c r="AG64" s="28">
        <v>50</v>
      </c>
      <c r="AH64" s="32" t="s">
        <v>352</v>
      </c>
      <c r="AI64" s="55" t="s">
        <v>460</v>
      </c>
      <c r="AJ64" s="25"/>
      <c r="AK64" s="57" t="s">
        <v>30</v>
      </c>
      <c r="AL64" s="25">
        <v>8</v>
      </c>
      <c r="AM64" s="25">
        <v>2</v>
      </c>
      <c r="AN64" s="25">
        <v>0</v>
      </c>
    </row>
    <row r="65" spans="1:40" s="57" customFormat="1" ht="24.9" thickBot="1" x14ac:dyDescent="0.45">
      <c r="A65" s="45">
        <v>40724</v>
      </c>
      <c r="B65" s="25">
        <v>4</v>
      </c>
      <c r="C65" s="25" t="s">
        <v>0</v>
      </c>
      <c r="D65" s="25">
        <v>64</v>
      </c>
      <c r="E65" s="25" t="s">
        <v>47</v>
      </c>
      <c r="F65" s="25">
        <v>2</v>
      </c>
      <c r="G65" s="25">
        <v>4</v>
      </c>
      <c r="H65" s="25">
        <v>5.5</v>
      </c>
      <c r="I65" s="24">
        <v>6.5</v>
      </c>
      <c r="J65" s="24">
        <v>7</v>
      </c>
      <c r="K65" s="50">
        <f t="shared" si="0"/>
        <v>1.5</v>
      </c>
      <c r="L65" s="50">
        <f t="shared" si="1"/>
        <v>1</v>
      </c>
      <c r="M65" s="50">
        <f t="shared" si="2"/>
        <v>2.5</v>
      </c>
      <c r="N65" s="50">
        <f t="shared" si="3"/>
        <v>3</v>
      </c>
      <c r="O65" s="25">
        <v>1</v>
      </c>
      <c r="P65" s="25">
        <v>3</v>
      </c>
      <c r="Q65" s="24">
        <v>4</v>
      </c>
      <c r="R65" s="24">
        <v>1</v>
      </c>
      <c r="S65" s="51">
        <f t="shared" si="4"/>
        <v>5.4950000000000001</v>
      </c>
      <c r="T65" s="30" t="s">
        <v>17</v>
      </c>
      <c r="U65" s="52" t="s">
        <v>17</v>
      </c>
      <c r="V65" s="24" t="s">
        <v>17</v>
      </c>
      <c r="W65" s="24">
        <v>1</v>
      </c>
      <c r="X65" s="24" t="s">
        <v>14</v>
      </c>
      <c r="Y65" s="24">
        <v>0</v>
      </c>
      <c r="Z65" s="24" t="s">
        <v>14</v>
      </c>
      <c r="AA65" s="24">
        <v>0</v>
      </c>
      <c r="AB65" s="28">
        <v>10</v>
      </c>
      <c r="AC65" s="28">
        <v>1</v>
      </c>
      <c r="AD65" s="28">
        <v>33</v>
      </c>
      <c r="AE65" s="28">
        <v>12</v>
      </c>
      <c r="AF65" s="24">
        <v>30</v>
      </c>
      <c r="AG65" s="28">
        <v>60</v>
      </c>
      <c r="AH65" s="32" t="s">
        <v>351</v>
      </c>
      <c r="AI65" s="55" t="s">
        <v>460</v>
      </c>
      <c r="AJ65" s="25"/>
      <c r="AK65" s="57" t="s">
        <v>30</v>
      </c>
      <c r="AL65" s="25">
        <v>4</v>
      </c>
      <c r="AM65" s="25">
        <v>1</v>
      </c>
      <c r="AN65" s="25" t="s">
        <v>49</v>
      </c>
    </row>
    <row r="66" spans="1:40" s="57" customFormat="1" ht="24.9" thickBot="1" x14ac:dyDescent="0.45">
      <c r="A66" s="45">
        <v>40724</v>
      </c>
      <c r="B66" s="25">
        <v>4</v>
      </c>
      <c r="C66" s="25" t="s">
        <v>0</v>
      </c>
      <c r="D66" s="25">
        <v>65</v>
      </c>
      <c r="E66" s="25" t="s">
        <v>47</v>
      </c>
      <c r="F66" s="25">
        <v>2</v>
      </c>
      <c r="G66" s="25">
        <v>6</v>
      </c>
      <c r="H66" s="30">
        <v>0</v>
      </c>
      <c r="I66" s="24"/>
      <c r="J66" s="24"/>
      <c r="K66" s="50">
        <f t="shared" ref="K66:K129" si="5">H66-G66</f>
        <v>-6</v>
      </c>
      <c r="L66" s="50">
        <f t="shared" ref="L66:L129" si="6">I66-H66</f>
        <v>0</v>
      </c>
      <c r="M66" s="50">
        <f t="shared" ref="M66:M129" si="7">I66-G66</f>
        <v>-6</v>
      </c>
      <c r="N66" s="50">
        <f t="shared" ref="N66:N129" si="8">J66-G66</f>
        <v>-6</v>
      </c>
      <c r="O66" s="25">
        <v>2</v>
      </c>
      <c r="P66" s="30">
        <v>0</v>
      </c>
      <c r="Q66" s="24"/>
      <c r="R66" s="24"/>
      <c r="S66" s="51">
        <f t="shared" ref="S66:S129" si="9">3.14*(R66/2)^2*J66</f>
        <v>0</v>
      </c>
      <c r="T66" s="30" t="s">
        <v>16</v>
      </c>
      <c r="U66" s="30" t="s">
        <v>16</v>
      </c>
      <c r="V66" s="24" t="s">
        <v>14</v>
      </c>
      <c r="W66" s="24">
        <v>0</v>
      </c>
      <c r="X66" s="24" t="s">
        <v>14</v>
      </c>
      <c r="Y66" s="24">
        <v>0</v>
      </c>
      <c r="Z66" s="24" t="s">
        <v>14</v>
      </c>
      <c r="AA66" s="24">
        <v>0</v>
      </c>
      <c r="AB66" s="28">
        <v>7</v>
      </c>
      <c r="AC66" s="28">
        <v>1</v>
      </c>
      <c r="AD66" s="28">
        <v>15</v>
      </c>
      <c r="AE66" s="28">
        <v>10</v>
      </c>
      <c r="AF66" s="24"/>
      <c r="AG66" s="28">
        <v>50</v>
      </c>
      <c r="AH66" s="32" t="s">
        <v>350</v>
      </c>
      <c r="AI66" s="55" t="s">
        <v>460</v>
      </c>
      <c r="AJ66" s="25"/>
      <c r="AK66" s="57" t="s">
        <v>30</v>
      </c>
      <c r="AL66" s="25">
        <v>6</v>
      </c>
      <c r="AM66" s="25">
        <v>2</v>
      </c>
      <c r="AN66" s="25" t="s">
        <v>49</v>
      </c>
    </row>
    <row r="67" spans="1:40" s="57" customFormat="1" ht="24.9" thickBot="1" x14ac:dyDescent="0.45">
      <c r="A67" s="45">
        <v>40724</v>
      </c>
      <c r="B67" s="25">
        <v>4</v>
      </c>
      <c r="C67" s="25" t="s">
        <v>0</v>
      </c>
      <c r="D67" s="25">
        <v>66</v>
      </c>
      <c r="E67" s="25" t="s">
        <v>267</v>
      </c>
      <c r="F67" s="25">
        <v>2</v>
      </c>
      <c r="G67" s="25">
        <v>8</v>
      </c>
      <c r="H67" s="25">
        <v>13</v>
      </c>
      <c r="I67" s="24">
        <v>37</v>
      </c>
      <c r="J67" s="24">
        <v>48.5</v>
      </c>
      <c r="K67" s="50">
        <f t="shared" si="5"/>
        <v>5</v>
      </c>
      <c r="L67" s="50">
        <f t="shared" si="6"/>
        <v>24</v>
      </c>
      <c r="M67" s="50">
        <f t="shared" si="7"/>
        <v>29</v>
      </c>
      <c r="N67" s="50">
        <f t="shared" si="8"/>
        <v>40.5</v>
      </c>
      <c r="O67" s="25">
        <v>8</v>
      </c>
      <c r="P67" s="25">
        <v>20</v>
      </c>
      <c r="Q67" s="24">
        <v>51</v>
      </c>
      <c r="R67" s="24">
        <v>8</v>
      </c>
      <c r="S67" s="51">
        <f t="shared" si="9"/>
        <v>2436.64</v>
      </c>
      <c r="T67" s="30" t="s">
        <v>15</v>
      </c>
      <c r="U67" s="52" t="s">
        <v>15</v>
      </c>
      <c r="V67" s="24" t="s">
        <v>13</v>
      </c>
      <c r="W67" s="24">
        <v>1</v>
      </c>
      <c r="X67" s="24" t="s">
        <v>15</v>
      </c>
      <c r="Y67" s="24">
        <v>1</v>
      </c>
      <c r="Z67" s="24" t="s">
        <v>15</v>
      </c>
      <c r="AA67" s="24">
        <v>1</v>
      </c>
      <c r="AB67" s="28">
        <v>5</v>
      </c>
      <c r="AC67" s="28">
        <v>2</v>
      </c>
      <c r="AD67" s="28">
        <v>12</v>
      </c>
      <c r="AE67" s="28">
        <v>88</v>
      </c>
      <c r="AF67" s="24">
        <v>15</v>
      </c>
      <c r="AG67" s="28">
        <v>40</v>
      </c>
      <c r="AH67" s="32" t="s">
        <v>349</v>
      </c>
      <c r="AI67" s="55" t="s">
        <v>460</v>
      </c>
      <c r="AJ67" s="30" t="s">
        <v>348</v>
      </c>
      <c r="AK67" s="57" t="s">
        <v>30</v>
      </c>
      <c r="AL67" s="25">
        <v>8</v>
      </c>
      <c r="AM67" s="25">
        <v>8</v>
      </c>
      <c r="AN67" s="25">
        <v>0</v>
      </c>
    </row>
    <row r="68" spans="1:40" s="57" customFormat="1" ht="24.9" thickBot="1" x14ac:dyDescent="0.45">
      <c r="A68" s="45">
        <v>40724</v>
      </c>
      <c r="B68" s="25">
        <v>4</v>
      </c>
      <c r="C68" s="25" t="s">
        <v>0</v>
      </c>
      <c r="D68" s="25">
        <v>67</v>
      </c>
      <c r="E68" s="25" t="s">
        <v>47</v>
      </c>
      <c r="F68" s="25">
        <v>2</v>
      </c>
      <c r="G68" s="25">
        <v>12</v>
      </c>
      <c r="H68" s="25">
        <v>23.5</v>
      </c>
      <c r="I68" s="24">
        <v>37.5</v>
      </c>
      <c r="J68" s="24">
        <v>53</v>
      </c>
      <c r="K68" s="50">
        <f t="shared" si="5"/>
        <v>11.5</v>
      </c>
      <c r="L68" s="50">
        <f t="shared" si="6"/>
        <v>14</v>
      </c>
      <c r="M68" s="50">
        <f t="shared" si="7"/>
        <v>25.5</v>
      </c>
      <c r="N68" s="50">
        <f t="shared" si="8"/>
        <v>41</v>
      </c>
      <c r="O68" s="25">
        <v>11</v>
      </c>
      <c r="P68" s="25">
        <v>32</v>
      </c>
      <c r="Q68" s="24">
        <v>50</v>
      </c>
      <c r="R68" s="24">
        <v>10</v>
      </c>
      <c r="S68" s="51">
        <f t="shared" si="9"/>
        <v>4160.5</v>
      </c>
      <c r="T68" s="30" t="s">
        <v>13</v>
      </c>
      <c r="U68" s="52" t="s">
        <v>13</v>
      </c>
      <c r="V68" s="24" t="s">
        <v>13</v>
      </c>
      <c r="W68" s="24">
        <v>1</v>
      </c>
      <c r="X68" s="24" t="s">
        <v>15</v>
      </c>
      <c r="Y68" s="24">
        <v>1</v>
      </c>
      <c r="Z68" s="24" t="s">
        <v>17</v>
      </c>
      <c r="AA68" s="24">
        <v>1</v>
      </c>
      <c r="AB68" s="28">
        <v>1</v>
      </c>
      <c r="AC68" s="28">
        <v>1</v>
      </c>
      <c r="AD68" s="28">
        <v>12</v>
      </c>
      <c r="AE68" s="28">
        <v>30</v>
      </c>
      <c r="AF68" s="24">
        <v>0</v>
      </c>
      <c r="AG68" s="28">
        <v>40</v>
      </c>
      <c r="AH68" s="32" t="s">
        <v>347</v>
      </c>
      <c r="AI68" s="55" t="s">
        <v>460</v>
      </c>
      <c r="AJ68" s="25"/>
      <c r="AK68" s="57" t="s">
        <v>30</v>
      </c>
      <c r="AL68" s="25">
        <v>12</v>
      </c>
      <c r="AM68" s="25">
        <v>11</v>
      </c>
      <c r="AN68" s="25" t="s">
        <v>49</v>
      </c>
    </row>
    <row r="69" spans="1:40" s="57" customFormat="1" ht="24.9" thickBot="1" x14ac:dyDescent="0.45">
      <c r="A69" s="45">
        <v>40724</v>
      </c>
      <c r="B69" s="25">
        <v>4</v>
      </c>
      <c r="C69" s="25" t="s">
        <v>0</v>
      </c>
      <c r="D69" s="25">
        <v>68</v>
      </c>
      <c r="E69" s="25" t="s">
        <v>267</v>
      </c>
      <c r="F69" s="25">
        <v>2</v>
      </c>
      <c r="G69" s="25">
        <v>6</v>
      </c>
      <c r="H69" s="25">
        <v>8</v>
      </c>
      <c r="I69" s="24">
        <v>13</v>
      </c>
      <c r="J69" s="24">
        <v>10</v>
      </c>
      <c r="K69" s="50">
        <f t="shared" si="5"/>
        <v>2</v>
      </c>
      <c r="L69" s="50">
        <f t="shared" si="6"/>
        <v>5</v>
      </c>
      <c r="M69" s="50">
        <f t="shared" si="7"/>
        <v>7</v>
      </c>
      <c r="N69" s="50">
        <f t="shared" si="8"/>
        <v>4</v>
      </c>
      <c r="O69" s="25">
        <v>0</v>
      </c>
      <c r="P69" s="25">
        <v>9</v>
      </c>
      <c r="Q69" s="24">
        <v>19</v>
      </c>
      <c r="R69" s="24">
        <v>1.5</v>
      </c>
      <c r="S69" s="51">
        <f t="shared" si="9"/>
        <v>17.662500000000001</v>
      </c>
      <c r="T69" s="30" t="s">
        <v>18</v>
      </c>
      <c r="U69" s="52" t="s">
        <v>17</v>
      </c>
      <c r="V69" s="24" t="s">
        <v>15</v>
      </c>
      <c r="W69" s="24">
        <v>1</v>
      </c>
      <c r="X69" s="24" t="s">
        <v>14</v>
      </c>
      <c r="Y69" s="24">
        <v>0</v>
      </c>
      <c r="Z69" s="24" t="s">
        <v>14</v>
      </c>
      <c r="AA69" s="24">
        <v>0</v>
      </c>
      <c r="AB69" s="28">
        <v>18</v>
      </c>
      <c r="AC69" s="28">
        <v>1</v>
      </c>
      <c r="AD69" s="28">
        <v>30</v>
      </c>
      <c r="AE69" s="28">
        <v>10</v>
      </c>
      <c r="AF69" s="24">
        <v>5</v>
      </c>
      <c r="AG69" s="28">
        <v>25</v>
      </c>
      <c r="AH69" s="32" t="s">
        <v>346</v>
      </c>
      <c r="AI69" s="55" t="s">
        <v>460</v>
      </c>
      <c r="AJ69" s="25"/>
      <c r="AK69" s="57" t="s">
        <v>30</v>
      </c>
      <c r="AL69" s="25">
        <v>6</v>
      </c>
      <c r="AM69" s="25">
        <v>0</v>
      </c>
      <c r="AN69" s="25" t="s">
        <v>49</v>
      </c>
    </row>
    <row r="70" spans="1:40" s="57" customFormat="1" ht="24.9" thickBot="1" x14ac:dyDescent="0.45">
      <c r="A70" s="45">
        <v>40724</v>
      </c>
      <c r="B70" s="25">
        <v>4</v>
      </c>
      <c r="C70" s="25" t="s">
        <v>0</v>
      </c>
      <c r="D70" s="25">
        <v>69</v>
      </c>
      <c r="E70" s="25" t="s">
        <v>267</v>
      </c>
      <c r="F70" s="25">
        <v>1</v>
      </c>
      <c r="G70" s="25">
        <v>7</v>
      </c>
      <c r="H70" s="25">
        <v>8</v>
      </c>
      <c r="I70" s="24">
        <v>8</v>
      </c>
      <c r="J70" s="24">
        <v>7.5</v>
      </c>
      <c r="K70" s="50">
        <f t="shared" si="5"/>
        <v>1</v>
      </c>
      <c r="L70" s="50">
        <f t="shared" si="6"/>
        <v>0</v>
      </c>
      <c r="M70" s="50">
        <f t="shared" si="7"/>
        <v>1</v>
      </c>
      <c r="N70" s="50">
        <f t="shared" si="8"/>
        <v>0.5</v>
      </c>
      <c r="O70" s="25">
        <v>0</v>
      </c>
      <c r="P70" s="25">
        <v>6</v>
      </c>
      <c r="Q70" s="24">
        <v>11</v>
      </c>
      <c r="R70" s="24">
        <v>1</v>
      </c>
      <c r="S70" s="51">
        <f t="shared" si="9"/>
        <v>5.8875000000000002</v>
      </c>
      <c r="T70" s="30" t="s">
        <v>18</v>
      </c>
      <c r="U70" s="52" t="s">
        <v>17</v>
      </c>
      <c r="V70" s="24" t="s">
        <v>17</v>
      </c>
      <c r="W70" s="24">
        <v>1</v>
      </c>
      <c r="X70" s="24" t="s">
        <v>14</v>
      </c>
      <c r="Y70" s="24">
        <v>0</v>
      </c>
      <c r="Z70" s="24" t="s">
        <v>14</v>
      </c>
      <c r="AA70" s="24">
        <v>0</v>
      </c>
      <c r="AB70" s="28">
        <v>5</v>
      </c>
      <c r="AC70" s="28">
        <v>1</v>
      </c>
      <c r="AD70" s="28">
        <v>10</v>
      </c>
      <c r="AE70" s="28">
        <v>25</v>
      </c>
      <c r="AF70" s="24">
        <v>10</v>
      </c>
      <c r="AG70" s="28">
        <v>40</v>
      </c>
      <c r="AH70" s="32" t="s">
        <v>345</v>
      </c>
      <c r="AI70" s="55" t="s">
        <v>460</v>
      </c>
      <c r="AJ70" s="25"/>
      <c r="AK70" s="57" t="s">
        <v>30</v>
      </c>
      <c r="AL70" s="25">
        <v>7</v>
      </c>
      <c r="AM70" s="25">
        <v>0</v>
      </c>
      <c r="AN70" s="25" t="s">
        <v>49</v>
      </c>
    </row>
    <row r="71" spans="1:40" s="57" customFormat="1" ht="24.9" thickBot="1" x14ac:dyDescent="0.45">
      <c r="A71" s="45">
        <v>40724</v>
      </c>
      <c r="B71" s="25">
        <v>4</v>
      </c>
      <c r="C71" s="25" t="s">
        <v>0</v>
      </c>
      <c r="D71" s="25">
        <v>70</v>
      </c>
      <c r="E71" s="25" t="s">
        <v>267</v>
      </c>
      <c r="F71" s="25">
        <v>2</v>
      </c>
      <c r="G71" s="25">
        <v>5</v>
      </c>
      <c r="H71" s="25">
        <v>9.5</v>
      </c>
      <c r="I71" s="24">
        <v>10</v>
      </c>
      <c r="J71" s="24">
        <v>12</v>
      </c>
      <c r="K71" s="50">
        <f t="shared" si="5"/>
        <v>4.5</v>
      </c>
      <c r="L71" s="50">
        <f t="shared" si="6"/>
        <v>0.5</v>
      </c>
      <c r="M71" s="50">
        <f t="shared" si="7"/>
        <v>5</v>
      </c>
      <c r="N71" s="50">
        <f t="shared" si="8"/>
        <v>7</v>
      </c>
      <c r="O71" s="25">
        <v>1</v>
      </c>
      <c r="P71" s="25">
        <v>8</v>
      </c>
      <c r="Q71" s="24">
        <v>13</v>
      </c>
      <c r="R71" s="24">
        <v>2</v>
      </c>
      <c r="S71" s="51">
        <f t="shared" si="9"/>
        <v>37.68</v>
      </c>
      <c r="T71" s="30" t="s">
        <v>17</v>
      </c>
      <c r="U71" s="52" t="s">
        <v>17</v>
      </c>
      <c r="V71" s="24" t="s">
        <v>17</v>
      </c>
      <c r="W71" s="24">
        <v>1</v>
      </c>
      <c r="X71" s="24" t="s">
        <v>18</v>
      </c>
      <c r="Y71" s="24">
        <v>1</v>
      </c>
      <c r="Z71" s="24" t="s">
        <v>17</v>
      </c>
      <c r="AA71" s="24">
        <v>1</v>
      </c>
      <c r="AB71" s="28">
        <v>2</v>
      </c>
      <c r="AC71" s="32">
        <v>0.1</v>
      </c>
      <c r="AD71" s="28">
        <v>45</v>
      </c>
      <c r="AE71" s="28">
        <v>1</v>
      </c>
      <c r="AF71" s="24">
        <v>10</v>
      </c>
      <c r="AG71" s="28">
        <v>80</v>
      </c>
      <c r="AH71" s="32" t="s">
        <v>344</v>
      </c>
      <c r="AI71" s="55" t="s">
        <v>460</v>
      </c>
      <c r="AJ71" s="25"/>
      <c r="AK71" s="57" t="s">
        <v>30</v>
      </c>
      <c r="AL71" s="25">
        <v>5</v>
      </c>
      <c r="AM71" s="25">
        <v>1</v>
      </c>
      <c r="AN71" s="25">
        <v>0</v>
      </c>
    </row>
    <row r="72" spans="1:40" s="57" customFormat="1" ht="24.9" thickBot="1" x14ac:dyDescent="0.45">
      <c r="A72" s="45">
        <v>40724</v>
      </c>
      <c r="B72" s="25">
        <v>4</v>
      </c>
      <c r="C72" s="25" t="s">
        <v>0</v>
      </c>
      <c r="D72" s="25">
        <v>71</v>
      </c>
      <c r="E72" s="25" t="s">
        <v>47</v>
      </c>
      <c r="F72" s="25">
        <v>2</v>
      </c>
      <c r="G72" s="25">
        <v>6</v>
      </c>
      <c r="H72" s="25">
        <v>13.5</v>
      </c>
      <c r="I72" s="24">
        <v>20</v>
      </c>
      <c r="J72" s="24">
        <v>24</v>
      </c>
      <c r="K72" s="50">
        <f t="shared" si="5"/>
        <v>7.5</v>
      </c>
      <c r="L72" s="50">
        <f t="shared" si="6"/>
        <v>6.5</v>
      </c>
      <c r="M72" s="50">
        <f t="shared" si="7"/>
        <v>14</v>
      </c>
      <c r="N72" s="50">
        <f t="shared" si="8"/>
        <v>18</v>
      </c>
      <c r="O72" s="25">
        <v>0</v>
      </c>
      <c r="P72" s="25">
        <v>17</v>
      </c>
      <c r="Q72" s="24">
        <v>44</v>
      </c>
      <c r="R72" s="24">
        <v>5</v>
      </c>
      <c r="S72" s="51">
        <f t="shared" si="9"/>
        <v>471</v>
      </c>
      <c r="T72" s="30" t="s">
        <v>15</v>
      </c>
      <c r="U72" s="52" t="s">
        <v>17</v>
      </c>
      <c r="V72" s="24" t="s">
        <v>13</v>
      </c>
      <c r="W72" s="24">
        <v>1</v>
      </c>
      <c r="X72" s="24" t="s">
        <v>15</v>
      </c>
      <c r="Y72" s="24">
        <v>1</v>
      </c>
      <c r="Z72" s="24" t="s">
        <v>17</v>
      </c>
      <c r="AA72" s="24">
        <v>1</v>
      </c>
      <c r="AB72" s="28">
        <v>10</v>
      </c>
      <c r="AC72" s="28">
        <v>5</v>
      </c>
      <c r="AD72" s="28">
        <v>40</v>
      </c>
      <c r="AE72" s="28">
        <v>2</v>
      </c>
      <c r="AF72" s="24">
        <v>25</v>
      </c>
      <c r="AG72" s="28">
        <v>50</v>
      </c>
      <c r="AH72" s="32" t="s">
        <v>343</v>
      </c>
      <c r="AI72" s="55" t="s">
        <v>460</v>
      </c>
      <c r="AJ72" s="25"/>
      <c r="AK72" s="57" t="s">
        <v>30</v>
      </c>
      <c r="AL72" s="25">
        <v>6</v>
      </c>
      <c r="AM72" s="25">
        <v>0</v>
      </c>
      <c r="AN72" s="25">
        <v>0</v>
      </c>
    </row>
    <row r="73" spans="1:40" s="57" customFormat="1" ht="24.9" thickBot="1" x14ac:dyDescent="0.45">
      <c r="A73" s="45">
        <v>40724</v>
      </c>
      <c r="B73" s="25">
        <v>4</v>
      </c>
      <c r="C73" s="25" t="s">
        <v>0</v>
      </c>
      <c r="D73" s="25">
        <v>72</v>
      </c>
      <c r="E73" s="25" t="s">
        <v>47</v>
      </c>
      <c r="F73" s="25">
        <v>1</v>
      </c>
      <c r="G73" s="25">
        <v>8</v>
      </c>
      <c r="H73" s="25">
        <v>13</v>
      </c>
      <c r="I73" s="24">
        <v>21</v>
      </c>
      <c r="J73" s="24">
        <v>24.5</v>
      </c>
      <c r="K73" s="50">
        <f t="shared" si="5"/>
        <v>5</v>
      </c>
      <c r="L73" s="50">
        <f t="shared" si="6"/>
        <v>8</v>
      </c>
      <c r="M73" s="50">
        <f t="shared" si="7"/>
        <v>13</v>
      </c>
      <c r="N73" s="50">
        <f t="shared" si="8"/>
        <v>16.5</v>
      </c>
      <c r="O73" s="25">
        <v>7</v>
      </c>
      <c r="P73" s="25">
        <v>15</v>
      </c>
      <c r="Q73" s="24">
        <v>44</v>
      </c>
      <c r="R73" s="24">
        <v>4.5</v>
      </c>
      <c r="S73" s="51">
        <f t="shared" si="9"/>
        <v>389.458125</v>
      </c>
      <c r="T73" s="30" t="s">
        <v>15</v>
      </c>
      <c r="U73" s="52" t="s">
        <v>17</v>
      </c>
      <c r="V73" s="24" t="s">
        <v>13</v>
      </c>
      <c r="W73" s="24">
        <v>1</v>
      </c>
      <c r="X73" s="24" t="s">
        <v>17</v>
      </c>
      <c r="Y73" s="24">
        <v>1</v>
      </c>
      <c r="Z73" s="24" t="s">
        <v>18</v>
      </c>
      <c r="AA73" s="24">
        <v>1</v>
      </c>
      <c r="AB73" s="28">
        <v>2</v>
      </c>
      <c r="AC73" s="28">
        <v>3</v>
      </c>
      <c r="AD73" s="28">
        <v>30</v>
      </c>
      <c r="AE73" s="28">
        <v>10</v>
      </c>
      <c r="AF73" s="24">
        <v>2</v>
      </c>
      <c r="AG73" s="28">
        <v>30</v>
      </c>
      <c r="AH73" s="32" t="s">
        <v>342</v>
      </c>
      <c r="AI73" s="55" t="s">
        <v>460</v>
      </c>
      <c r="AJ73" s="25"/>
      <c r="AK73" s="57" t="s">
        <v>30</v>
      </c>
      <c r="AL73" s="25">
        <v>8</v>
      </c>
      <c r="AM73" s="25">
        <v>7</v>
      </c>
      <c r="AN73" s="25">
        <v>0</v>
      </c>
    </row>
    <row r="74" spans="1:40" s="57" customFormat="1" ht="24.9" thickBot="1" x14ac:dyDescent="0.45">
      <c r="A74" s="45">
        <v>40724</v>
      </c>
      <c r="B74" s="25">
        <v>4</v>
      </c>
      <c r="C74" s="25" t="s">
        <v>0</v>
      </c>
      <c r="D74" s="25">
        <v>73</v>
      </c>
      <c r="E74" s="25" t="s">
        <v>47</v>
      </c>
      <c r="F74" s="25">
        <v>2</v>
      </c>
      <c r="G74" s="25">
        <v>3</v>
      </c>
      <c r="H74" s="25">
        <v>8</v>
      </c>
      <c r="I74" s="24">
        <v>18.5</v>
      </c>
      <c r="J74" s="24">
        <v>23</v>
      </c>
      <c r="K74" s="50">
        <f t="shared" si="5"/>
        <v>5</v>
      </c>
      <c r="L74" s="50">
        <f t="shared" si="6"/>
        <v>10.5</v>
      </c>
      <c r="M74" s="50">
        <f t="shared" si="7"/>
        <v>15.5</v>
      </c>
      <c r="N74" s="50">
        <f t="shared" si="8"/>
        <v>20</v>
      </c>
      <c r="O74" s="25">
        <v>0</v>
      </c>
      <c r="P74" s="25">
        <v>1</v>
      </c>
      <c r="Q74" s="24">
        <v>32</v>
      </c>
      <c r="R74" s="24">
        <v>2.5</v>
      </c>
      <c r="S74" s="51">
        <f t="shared" si="9"/>
        <v>112.84375</v>
      </c>
      <c r="T74" s="30" t="s">
        <v>15</v>
      </c>
      <c r="U74" s="52" t="s">
        <v>15</v>
      </c>
      <c r="V74" s="24" t="s">
        <v>13</v>
      </c>
      <c r="W74" s="24">
        <v>1</v>
      </c>
      <c r="X74" s="24" t="s">
        <v>15</v>
      </c>
      <c r="Y74" s="24">
        <v>1</v>
      </c>
      <c r="Z74" s="24" t="s">
        <v>18</v>
      </c>
      <c r="AA74" s="24">
        <v>1</v>
      </c>
      <c r="AB74" s="28">
        <v>15</v>
      </c>
      <c r="AC74" s="28">
        <v>3</v>
      </c>
      <c r="AD74" s="28">
        <v>40</v>
      </c>
      <c r="AE74" s="28">
        <v>15</v>
      </c>
      <c r="AF74" s="24">
        <v>30</v>
      </c>
      <c r="AG74" s="28">
        <v>55</v>
      </c>
      <c r="AH74" s="32" t="s">
        <v>341</v>
      </c>
      <c r="AI74" s="55" t="s">
        <v>460</v>
      </c>
      <c r="AJ74" s="25"/>
      <c r="AK74" s="57" t="s">
        <v>30</v>
      </c>
      <c r="AL74" s="25">
        <v>3</v>
      </c>
      <c r="AM74" s="25">
        <v>0</v>
      </c>
      <c r="AN74" s="25">
        <v>0</v>
      </c>
    </row>
    <row r="75" spans="1:40" s="57" customFormat="1" ht="24.9" thickBot="1" x14ac:dyDescent="0.45">
      <c r="A75" s="45">
        <v>40724</v>
      </c>
      <c r="B75" s="25">
        <v>4</v>
      </c>
      <c r="C75" s="25" t="s">
        <v>0</v>
      </c>
      <c r="D75" s="25">
        <v>74</v>
      </c>
      <c r="E75" s="25" t="s">
        <v>47</v>
      </c>
      <c r="F75" s="25">
        <v>2</v>
      </c>
      <c r="G75" s="25">
        <v>6</v>
      </c>
      <c r="H75" s="25">
        <v>8</v>
      </c>
      <c r="I75" s="24">
        <v>16</v>
      </c>
      <c r="J75" s="24">
        <v>19.5</v>
      </c>
      <c r="K75" s="50">
        <f t="shared" si="5"/>
        <v>2</v>
      </c>
      <c r="L75" s="50">
        <f t="shared" si="6"/>
        <v>8</v>
      </c>
      <c r="M75" s="50">
        <f t="shared" si="7"/>
        <v>10</v>
      </c>
      <c r="N75" s="50">
        <f t="shared" si="8"/>
        <v>13.5</v>
      </c>
      <c r="O75" s="25">
        <v>0</v>
      </c>
      <c r="P75" s="25">
        <v>11</v>
      </c>
      <c r="Q75" s="24">
        <v>32</v>
      </c>
      <c r="R75" s="24">
        <v>3.5</v>
      </c>
      <c r="S75" s="51">
        <f t="shared" si="9"/>
        <v>187.51687500000003</v>
      </c>
      <c r="T75" s="25" t="s">
        <v>15</v>
      </c>
      <c r="U75" s="52" t="s">
        <v>17</v>
      </c>
      <c r="V75" s="24" t="s">
        <v>15</v>
      </c>
      <c r="W75" s="24">
        <v>1</v>
      </c>
      <c r="X75" s="24" t="s">
        <v>15</v>
      </c>
      <c r="Y75" s="24">
        <v>1</v>
      </c>
      <c r="Z75" s="24" t="s">
        <v>17</v>
      </c>
      <c r="AA75" s="24">
        <v>1</v>
      </c>
      <c r="AB75" s="25">
        <v>15</v>
      </c>
      <c r="AC75" s="25">
        <v>7</v>
      </c>
      <c r="AD75" s="25">
        <v>25</v>
      </c>
      <c r="AE75" s="25">
        <v>5</v>
      </c>
      <c r="AF75" s="24">
        <v>1</v>
      </c>
      <c r="AG75" s="25">
        <v>20</v>
      </c>
      <c r="AH75" s="25" t="s">
        <v>340</v>
      </c>
      <c r="AI75" s="55" t="s">
        <v>460</v>
      </c>
      <c r="AJ75" s="25"/>
      <c r="AK75" s="57" t="s">
        <v>30</v>
      </c>
      <c r="AL75" s="25">
        <v>6</v>
      </c>
      <c r="AM75" s="25">
        <v>0</v>
      </c>
      <c r="AN75" s="25">
        <v>0</v>
      </c>
    </row>
    <row r="76" spans="1:40" s="57" customFormat="1" ht="24.9" thickBot="1" x14ac:dyDescent="0.45">
      <c r="A76" s="45">
        <v>40724</v>
      </c>
      <c r="B76" s="25">
        <v>4</v>
      </c>
      <c r="C76" s="25" t="s">
        <v>0</v>
      </c>
      <c r="D76" s="25">
        <v>75</v>
      </c>
      <c r="E76" s="25" t="s">
        <v>47</v>
      </c>
      <c r="F76" s="25">
        <v>1</v>
      </c>
      <c r="G76" s="25">
        <v>3</v>
      </c>
      <c r="H76" s="25">
        <v>6</v>
      </c>
      <c r="I76" s="24">
        <v>14.5</v>
      </c>
      <c r="J76" s="24">
        <v>12.5</v>
      </c>
      <c r="K76" s="50">
        <f t="shared" si="5"/>
        <v>3</v>
      </c>
      <c r="L76" s="50">
        <f t="shared" si="6"/>
        <v>8.5</v>
      </c>
      <c r="M76" s="50">
        <f t="shared" si="7"/>
        <v>11.5</v>
      </c>
      <c r="N76" s="50">
        <f t="shared" si="8"/>
        <v>9.5</v>
      </c>
      <c r="O76" s="25">
        <v>0</v>
      </c>
      <c r="P76" s="25">
        <v>4</v>
      </c>
      <c r="Q76" s="24">
        <v>22</v>
      </c>
      <c r="R76" s="24">
        <v>3</v>
      </c>
      <c r="S76" s="51">
        <f t="shared" si="9"/>
        <v>88.3125</v>
      </c>
      <c r="T76" s="30" t="s">
        <v>17</v>
      </c>
      <c r="U76" s="52" t="s">
        <v>17</v>
      </c>
      <c r="V76" s="24" t="s">
        <v>13</v>
      </c>
      <c r="W76" s="24">
        <v>1</v>
      </c>
      <c r="X76" s="24" t="s">
        <v>17</v>
      </c>
      <c r="Y76" s="24">
        <v>1</v>
      </c>
      <c r="Z76" s="24" t="s">
        <v>18</v>
      </c>
      <c r="AA76" s="24">
        <v>1</v>
      </c>
      <c r="AB76" s="28">
        <v>10</v>
      </c>
      <c r="AC76" s="28">
        <v>3</v>
      </c>
      <c r="AD76" s="28">
        <v>35</v>
      </c>
      <c r="AE76" s="28">
        <v>15</v>
      </c>
      <c r="AF76" s="24">
        <v>5</v>
      </c>
      <c r="AG76" s="28">
        <v>45</v>
      </c>
      <c r="AH76" s="32" t="s">
        <v>339</v>
      </c>
      <c r="AI76" s="55" t="s">
        <v>460</v>
      </c>
      <c r="AJ76" s="25"/>
      <c r="AK76" s="57" t="s">
        <v>30</v>
      </c>
      <c r="AL76" s="25">
        <v>3</v>
      </c>
      <c r="AM76" s="25">
        <v>0</v>
      </c>
      <c r="AN76" s="25">
        <v>0</v>
      </c>
    </row>
    <row r="77" spans="1:40" s="57" customFormat="1" ht="24.9" thickBot="1" x14ac:dyDescent="0.45">
      <c r="A77" s="45">
        <v>40724</v>
      </c>
      <c r="B77" s="25">
        <v>4</v>
      </c>
      <c r="C77" s="25" t="s">
        <v>0</v>
      </c>
      <c r="D77" s="25">
        <v>76</v>
      </c>
      <c r="E77" s="25" t="s">
        <v>47</v>
      </c>
      <c r="F77" s="25">
        <v>1</v>
      </c>
      <c r="G77" s="25">
        <v>7</v>
      </c>
      <c r="H77" s="25">
        <v>12</v>
      </c>
      <c r="I77" s="24">
        <v>19</v>
      </c>
      <c r="J77" s="24">
        <v>19.5</v>
      </c>
      <c r="K77" s="50">
        <f t="shared" si="5"/>
        <v>5</v>
      </c>
      <c r="L77" s="50">
        <f t="shared" si="6"/>
        <v>7</v>
      </c>
      <c r="M77" s="50">
        <f t="shared" si="7"/>
        <v>12</v>
      </c>
      <c r="N77" s="50">
        <f t="shared" si="8"/>
        <v>12.5</v>
      </c>
      <c r="O77" s="25">
        <v>5</v>
      </c>
      <c r="P77" s="25">
        <v>19</v>
      </c>
      <c r="Q77" s="24">
        <v>41</v>
      </c>
      <c r="R77" s="24">
        <v>4.5</v>
      </c>
      <c r="S77" s="51">
        <f t="shared" si="9"/>
        <v>309.97687500000001</v>
      </c>
      <c r="T77" s="30" t="s">
        <v>15</v>
      </c>
      <c r="U77" s="52" t="s">
        <v>15</v>
      </c>
      <c r="V77" s="24" t="s">
        <v>15</v>
      </c>
      <c r="W77" s="24">
        <v>1</v>
      </c>
      <c r="X77" s="24" t="s">
        <v>17</v>
      </c>
      <c r="Y77" s="24">
        <v>1</v>
      </c>
      <c r="Z77" s="24" t="s">
        <v>18</v>
      </c>
      <c r="AA77" s="24">
        <v>1</v>
      </c>
      <c r="AB77" s="28">
        <v>1</v>
      </c>
      <c r="AC77" s="32">
        <v>0.1</v>
      </c>
      <c r="AD77" s="28">
        <v>15</v>
      </c>
      <c r="AE77" s="28">
        <v>5</v>
      </c>
      <c r="AF77" s="24">
        <v>1</v>
      </c>
      <c r="AG77" s="28">
        <v>24</v>
      </c>
      <c r="AH77" s="32" t="s">
        <v>338</v>
      </c>
      <c r="AI77" s="55" t="s">
        <v>460</v>
      </c>
      <c r="AJ77" s="25"/>
      <c r="AK77" s="57" t="s">
        <v>30</v>
      </c>
      <c r="AL77" s="25">
        <v>7</v>
      </c>
      <c r="AM77" s="25">
        <v>5</v>
      </c>
      <c r="AN77" s="25">
        <v>0</v>
      </c>
    </row>
    <row r="78" spans="1:40" s="57" customFormat="1" ht="24.9" thickBot="1" x14ac:dyDescent="0.45">
      <c r="A78" s="45">
        <v>40724</v>
      </c>
      <c r="B78" s="25">
        <v>4</v>
      </c>
      <c r="C78" s="25" t="s">
        <v>0</v>
      </c>
      <c r="D78" s="25">
        <v>77</v>
      </c>
      <c r="E78" s="25" t="s">
        <v>267</v>
      </c>
      <c r="F78" s="25">
        <v>1</v>
      </c>
      <c r="G78" s="25">
        <v>6</v>
      </c>
      <c r="H78" s="25">
        <v>10</v>
      </c>
      <c r="I78" s="24">
        <v>17</v>
      </c>
      <c r="J78" s="24">
        <v>20.5</v>
      </c>
      <c r="K78" s="50">
        <f t="shared" si="5"/>
        <v>4</v>
      </c>
      <c r="L78" s="50">
        <f t="shared" si="6"/>
        <v>7</v>
      </c>
      <c r="M78" s="50">
        <f t="shared" si="7"/>
        <v>11</v>
      </c>
      <c r="N78" s="50">
        <f t="shared" si="8"/>
        <v>14.5</v>
      </c>
      <c r="O78" s="25">
        <v>2</v>
      </c>
      <c r="P78" s="25">
        <v>11</v>
      </c>
      <c r="Q78" s="24">
        <v>51</v>
      </c>
      <c r="R78" s="24">
        <v>4</v>
      </c>
      <c r="S78" s="51">
        <f t="shared" si="9"/>
        <v>257.48</v>
      </c>
      <c r="T78" s="30" t="s">
        <v>15</v>
      </c>
      <c r="U78" s="52" t="s">
        <v>15</v>
      </c>
      <c r="V78" s="24" t="s">
        <v>13</v>
      </c>
      <c r="W78" s="24">
        <v>1</v>
      </c>
      <c r="X78" s="24" t="s">
        <v>17</v>
      </c>
      <c r="Y78" s="24">
        <v>1</v>
      </c>
      <c r="Z78" s="24" t="s">
        <v>17</v>
      </c>
      <c r="AA78" s="24">
        <v>1</v>
      </c>
      <c r="AB78" s="28">
        <v>0</v>
      </c>
      <c r="AC78" s="32">
        <v>0.1</v>
      </c>
      <c r="AD78" s="28">
        <v>1</v>
      </c>
      <c r="AE78" s="28">
        <v>3</v>
      </c>
      <c r="AF78" s="24">
        <v>0</v>
      </c>
      <c r="AG78" s="28">
        <v>10</v>
      </c>
      <c r="AH78" s="32" t="s">
        <v>337</v>
      </c>
      <c r="AI78" s="55" t="s">
        <v>460</v>
      </c>
      <c r="AJ78" s="25"/>
      <c r="AK78" s="57" t="s">
        <v>30</v>
      </c>
      <c r="AL78" s="25">
        <v>6</v>
      </c>
      <c r="AM78" s="25">
        <v>2</v>
      </c>
      <c r="AN78" s="25">
        <v>0</v>
      </c>
    </row>
    <row r="79" spans="1:40" s="57" customFormat="1" ht="24.9" thickBot="1" x14ac:dyDescent="0.45">
      <c r="A79" s="45">
        <v>40724</v>
      </c>
      <c r="B79" s="25">
        <v>4</v>
      </c>
      <c r="C79" s="25" t="s">
        <v>0</v>
      </c>
      <c r="D79" s="25">
        <v>78</v>
      </c>
      <c r="E79" s="25" t="s">
        <v>267</v>
      </c>
      <c r="F79" s="25">
        <v>2</v>
      </c>
      <c r="G79" s="25">
        <v>3</v>
      </c>
      <c r="H79" s="25">
        <v>5</v>
      </c>
      <c r="I79" s="24">
        <v>7</v>
      </c>
      <c r="J79" s="24">
        <v>4</v>
      </c>
      <c r="K79" s="50">
        <f t="shared" si="5"/>
        <v>2</v>
      </c>
      <c r="L79" s="50">
        <f t="shared" si="6"/>
        <v>2</v>
      </c>
      <c r="M79" s="50">
        <f t="shared" si="7"/>
        <v>4</v>
      </c>
      <c r="N79" s="50">
        <f t="shared" si="8"/>
        <v>1</v>
      </c>
      <c r="O79" s="25">
        <v>0</v>
      </c>
      <c r="P79" s="25">
        <v>0</v>
      </c>
      <c r="Q79" s="24">
        <v>1</v>
      </c>
      <c r="R79" s="24">
        <v>0.5</v>
      </c>
      <c r="S79" s="51">
        <f t="shared" si="9"/>
        <v>0.78500000000000003</v>
      </c>
      <c r="T79" s="30" t="s">
        <v>17</v>
      </c>
      <c r="U79" s="52" t="s">
        <v>17</v>
      </c>
      <c r="V79" s="24" t="s">
        <v>18</v>
      </c>
      <c r="W79" s="24">
        <v>1</v>
      </c>
      <c r="X79" s="24" t="s">
        <v>14</v>
      </c>
      <c r="Y79" s="24">
        <v>0</v>
      </c>
      <c r="Z79" s="24" t="s">
        <v>14</v>
      </c>
      <c r="AA79" s="24">
        <v>0</v>
      </c>
      <c r="AB79" s="28">
        <v>3</v>
      </c>
      <c r="AC79" s="28">
        <v>2</v>
      </c>
      <c r="AD79" s="28">
        <v>30</v>
      </c>
      <c r="AE79" s="28">
        <v>10</v>
      </c>
      <c r="AF79" s="24">
        <v>3</v>
      </c>
      <c r="AG79" s="28">
        <v>42</v>
      </c>
      <c r="AH79" s="32" t="s">
        <v>336</v>
      </c>
      <c r="AI79" s="55" t="s">
        <v>460</v>
      </c>
      <c r="AJ79" s="30" t="s">
        <v>335</v>
      </c>
      <c r="AK79" s="57" t="s">
        <v>30</v>
      </c>
      <c r="AL79" s="25">
        <v>3</v>
      </c>
      <c r="AM79" s="25">
        <v>0</v>
      </c>
      <c r="AN79" s="25">
        <v>0</v>
      </c>
    </row>
    <row r="80" spans="1:40" s="57" customFormat="1" ht="24.9" thickBot="1" x14ac:dyDescent="0.45">
      <c r="A80" s="45">
        <v>40724</v>
      </c>
      <c r="B80" s="25">
        <v>4</v>
      </c>
      <c r="C80" s="25" t="s">
        <v>0</v>
      </c>
      <c r="D80" s="25">
        <v>79</v>
      </c>
      <c r="E80" s="25" t="s">
        <v>47</v>
      </c>
      <c r="F80" s="25">
        <v>2</v>
      </c>
      <c r="G80" s="25">
        <v>8</v>
      </c>
      <c r="H80" s="25">
        <v>14</v>
      </c>
      <c r="I80" s="24">
        <v>20.5</v>
      </c>
      <c r="J80" s="24">
        <v>21.5</v>
      </c>
      <c r="K80" s="50">
        <f t="shared" si="5"/>
        <v>6</v>
      </c>
      <c r="L80" s="50">
        <f t="shared" si="6"/>
        <v>6.5</v>
      </c>
      <c r="M80" s="50">
        <f t="shared" si="7"/>
        <v>12.5</v>
      </c>
      <c r="N80" s="50">
        <f t="shared" si="8"/>
        <v>13.5</v>
      </c>
      <c r="O80" s="25">
        <v>1</v>
      </c>
      <c r="P80" s="25">
        <v>18</v>
      </c>
      <c r="Q80" s="24">
        <v>48</v>
      </c>
      <c r="R80" s="24">
        <v>6</v>
      </c>
      <c r="S80" s="51">
        <f t="shared" si="9"/>
        <v>607.59</v>
      </c>
      <c r="T80" s="30" t="s">
        <v>15</v>
      </c>
      <c r="U80" s="52" t="s">
        <v>15</v>
      </c>
      <c r="V80" s="24" t="s">
        <v>13</v>
      </c>
      <c r="W80" s="24">
        <v>1</v>
      </c>
      <c r="X80" s="24" t="s">
        <v>18</v>
      </c>
      <c r="Y80" s="24">
        <v>1</v>
      </c>
      <c r="Z80" s="24" t="s">
        <v>17</v>
      </c>
      <c r="AA80" s="24">
        <v>1</v>
      </c>
      <c r="AB80" s="28">
        <v>5</v>
      </c>
      <c r="AC80" s="28">
        <v>3</v>
      </c>
      <c r="AD80" s="28">
        <v>10</v>
      </c>
      <c r="AE80" s="28">
        <v>15</v>
      </c>
      <c r="AF80" s="24">
        <v>1</v>
      </c>
      <c r="AG80" s="28">
        <v>15</v>
      </c>
      <c r="AH80" s="32" t="s">
        <v>334</v>
      </c>
      <c r="AI80" s="55" t="s">
        <v>460</v>
      </c>
      <c r="AJ80" s="25"/>
      <c r="AK80" s="57" t="s">
        <v>30</v>
      </c>
      <c r="AL80" s="25">
        <v>8</v>
      </c>
      <c r="AM80" s="25">
        <v>1</v>
      </c>
      <c r="AN80" s="25">
        <v>0</v>
      </c>
    </row>
    <row r="81" spans="1:40" s="57" customFormat="1" ht="24.9" thickBot="1" x14ac:dyDescent="0.45">
      <c r="A81" s="45">
        <v>40724</v>
      </c>
      <c r="B81" s="25">
        <v>4</v>
      </c>
      <c r="C81" s="25" t="s">
        <v>0</v>
      </c>
      <c r="D81" s="25">
        <v>80</v>
      </c>
      <c r="E81" s="25" t="s">
        <v>47</v>
      </c>
      <c r="F81" s="25">
        <v>2</v>
      </c>
      <c r="G81" s="25">
        <v>9</v>
      </c>
      <c r="H81" s="25">
        <v>14</v>
      </c>
      <c r="I81" s="24">
        <v>14</v>
      </c>
      <c r="J81" s="24">
        <v>14.5</v>
      </c>
      <c r="K81" s="50">
        <f t="shared" si="5"/>
        <v>5</v>
      </c>
      <c r="L81" s="50">
        <f t="shared" si="6"/>
        <v>0</v>
      </c>
      <c r="M81" s="50">
        <f t="shared" si="7"/>
        <v>5</v>
      </c>
      <c r="N81" s="50">
        <f t="shared" si="8"/>
        <v>5.5</v>
      </c>
      <c r="O81" s="25">
        <v>5</v>
      </c>
      <c r="P81" s="25">
        <v>13</v>
      </c>
      <c r="Q81" s="24">
        <v>17</v>
      </c>
      <c r="R81" s="24">
        <v>3</v>
      </c>
      <c r="S81" s="51">
        <f t="shared" si="9"/>
        <v>102.44250000000001</v>
      </c>
      <c r="T81" s="30" t="s">
        <v>17</v>
      </c>
      <c r="U81" s="52" t="s">
        <v>17</v>
      </c>
      <c r="V81" s="24" t="s">
        <v>18</v>
      </c>
      <c r="W81" s="24">
        <v>1</v>
      </c>
      <c r="X81" s="24" t="s">
        <v>18</v>
      </c>
      <c r="Y81" s="24">
        <v>1</v>
      </c>
      <c r="Z81" s="24" t="s">
        <v>17</v>
      </c>
      <c r="AA81" s="24">
        <v>1</v>
      </c>
      <c r="AB81" s="28">
        <v>10</v>
      </c>
      <c r="AC81" s="32">
        <v>0.1</v>
      </c>
      <c r="AD81" s="28">
        <v>20</v>
      </c>
      <c r="AE81" s="28">
        <v>5</v>
      </c>
      <c r="AF81" s="24">
        <v>2</v>
      </c>
      <c r="AG81" s="28">
        <v>50</v>
      </c>
      <c r="AH81" s="32" t="s">
        <v>333</v>
      </c>
      <c r="AI81" s="55" t="s">
        <v>460</v>
      </c>
      <c r="AJ81" s="25"/>
      <c r="AK81" s="57" t="s">
        <v>30</v>
      </c>
      <c r="AL81" s="25">
        <v>9</v>
      </c>
      <c r="AM81" s="25">
        <v>5</v>
      </c>
      <c r="AN81" s="25">
        <v>0</v>
      </c>
    </row>
    <row r="82" spans="1:40" s="57" customFormat="1" ht="24.9" thickBot="1" x14ac:dyDescent="0.45">
      <c r="A82" s="45">
        <v>40724</v>
      </c>
      <c r="B82" s="25">
        <v>4</v>
      </c>
      <c r="C82" s="25" t="s">
        <v>0</v>
      </c>
      <c r="D82" s="25">
        <v>81</v>
      </c>
      <c r="E82" s="25" t="s">
        <v>267</v>
      </c>
      <c r="F82" s="25">
        <v>2</v>
      </c>
      <c r="G82" s="25">
        <v>6</v>
      </c>
      <c r="H82" s="25">
        <v>5</v>
      </c>
      <c r="I82" s="24">
        <v>7</v>
      </c>
      <c r="J82" s="24">
        <v>7</v>
      </c>
      <c r="K82" s="50">
        <f t="shared" si="5"/>
        <v>-1</v>
      </c>
      <c r="L82" s="50">
        <f t="shared" si="6"/>
        <v>2</v>
      </c>
      <c r="M82" s="50">
        <f t="shared" si="7"/>
        <v>1</v>
      </c>
      <c r="N82" s="50">
        <f t="shared" si="8"/>
        <v>1</v>
      </c>
      <c r="O82" s="25">
        <v>0</v>
      </c>
      <c r="P82" s="25">
        <v>5</v>
      </c>
      <c r="Q82" s="24">
        <v>9</v>
      </c>
      <c r="R82" s="24">
        <v>2</v>
      </c>
      <c r="S82" s="51">
        <f t="shared" si="9"/>
        <v>21.98</v>
      </c>
      <c r="T82" s="30" t="s">
        <v>18</v>
      </c>
      <c r="U82" s="52" t="s">
        <v>17</v>
      </c>
      <c r="V82" s="24" t="s">
        <v>17</v>
      </c>
      <c r="W82" s="24">
        <v>1</v>
      </c>
      <c r="X82" s="24" t="s">
        <v>18</v>
      </c>
      <c r="Y82" s="24">
        <v>1</v>
      </c>
      <c r="Z82" s="24" t="s">
        <v>17</v>
      </c>
      <c r="AA82" s="24">
        <v>1</v>
      </c>
      <c r="AB82" s="28">
        <v>0</v>
      </c>
      <c r="AC82" s="28">
        <v>2</v>
      </c>
      <c r="AD82" s="28">
        <v>1</v>
      </c>
      <c r="AE82" s="28">
        <v>5</v>
      </c>
      <c r="AF82" s="24">
        <v>0</v>
      </c>
      <c r="AG82" s="28">
        <v>6</v>
      </c>
      <c r="AH82" s="32" t="s">
        <v>332</v>
      </c>
      <c r="AI82" s="55" t="s">
        <v>460</v>
      </c>
      <c r="AJ82" s="25"/>
      <c r="AK82" s="57" t="s">
        <v>30</v>
      </c>
      <c r="AL82" s="25">
        <v>6</v>
      </c>
      <c r="AM82" s="25">
        <v>0</v>
      </c>
      <c r="AN82" s="25">
        <v>0</v>
      </c>
    </row>
    <row r="83" spans="1:40" s="57" customFormat="1" ht="24.9" thickBot="1" x14ac:dyDescent="0.45">
      <c r="A83" s="45">
        <v>40724</v>
      </c>
      <c r="B83" s="25">
        <v>4</v>
      </c>
      <c r="C83" s="25" t="s">
        <v>0</v>
      </c>
      <c r="D83" s="25">
        <v>82</v>
      </c>
      <c r="E83" s="25" t="s">
        <v>267</v>
      </c>
      <c r="F83" s="25">
        <v>2</v>
      </c>
      <c r="G83" s="25">
        <v>5</v>
      </c>
      <c r="H83" s="25">
        <v>8</v>
      </c>
      <c r="I83" s="24">
        <v>9.5</v>
      </c>
      <c r="J83" s="24">
        <v>12</v>
      </c>
      <c r="K83" s="50">
        <f t="shared" si="5"/>
        <v>3</v>
      </c>
      <c r="L83" s="50">
        <f t="shared" si="6"/>
        <v>1.5</v>
      </c>
      <c r="M83" s="50">
        <f t="shared" si="7"/>
        <v>4.5</v>
      </c>
      <c r="N83" s="50">
        <f t="shared" si="8"/>
        <v>7</v>
      </c>
      <c r="O83" s="25">
        <v>1</v>
      </c>
      <c r="P83" s="25">
        <v>6</v>
      </c>
      <c r="Q83" s="24">
        <v>11</v>
      </c>
      <c r="R83" s="24">
        <v>2.5</v>
      </c>
      <c r="S83" s="51">
        <f t="shared" si="9"/>
        <v>58.875</v>
      </c>
      <c r="T83" s="30" t="s">
        <v>17</v>
      </c>
      <c r="U83" s="52" t="s">
        <v>17</v>
      </c>
      <c r="V83" s="24" t="s">
        <v>13</v>
      </c>
      <c r="W83" s="24">
        <v>1</v>
      </c>
      <c r="X83" s="24" t="s">
        <v>17</v>
      </c>
      <c r="Y83" s="24">
        <v>1</v>
      </c>
      <c r="Z83" s="24" t="s">
        <v>18</v>
      </c>
      <c r="AA83" s="24">
        <v>1</v>
      </c>
      <c r="AB83" s="28">
        <v>8</v>
      </c>
      <c r="AC83" s="28">
        <v>1</v>
      </c>
      <c r="AD83" s="28">
        <v>10</v>
      </c>
      <c r="AE83" s="28">
        <v>30</v>
      </c>
      <c r="AF83" s="24">
        <v>0</v>
      </c>
      <c r="AG83" s="28">
        <v>100</v>
      </c>
      <c r="AH83" s="32" t="s">
        <v>331</v>
      </c>
      <c r="AI83" s="55" t="s">
        <v>460</v>
      </c>
      <c r="AJ83" s="25"/>
      <c r="AK83" s="57" t="s">
        <v>30</v>
      </c>
      <c r="AL83" s="25">
        <v>5</v>
      </c>
      <c r="AM83" s="25">
        <v>1</v>
      </c>
      <c r="AN83" s="25">
        <v>0</v>
      </c>
    </row>
    <row r="84" spans="1:40" s="57" customFormat="1" ht="24.9" thickBot="1" x14ac:dyDescent="0.45">
      <c r="A84" s="45">
        <v>40724</v>
      </c>
      <c r="B84" s="25">
        <v>4</v>
      </c>
      <c r="C84" s="25" t="s">
        <v>0</v>
      </c>
      <c r="D84" s="25">
        <v>83</v>
      </c>
      <c r="E84" s="25" t="s">
        <v>267</v>
      </c>
      <c r="F84" s="25">
        <v>2</v>
      </c>
      <c r="G84" s="25">
        <v>3</v>
      </c>
      <c r="H84" s="25">
        <v>3</v>
      </c>
      <c r="I84" s="24"/>
      <c r="J84" s="24"/>
      <c r="K84" s="50">
        <f t="shared" si="5"/>
        <v>0</v>
      </c>
      <c r="L84" s="50">
        <f t="shared" si="6"/>
        <v>-3</v>
      </c>
      <c r="M84" s="50">
        <f t="shared" si="7"/>
        <v>-3</v>
      </c>
      <c r="N84" s="50">
        <f t="shared" si="8"/>
        <v>-3</v>
      </c>
      <c r="O84" s="25">
        <v>0</v>
      </c>
      <c r="P84" s="25">
        <v>1</v>
      </c>
      <c r="Q84" s="24"/>
      <c r="R84" s="24"/>
      <c r="S84" s="51">
        <f t="shared" si="9"/>
        <v>0</v>
      </c>
      <c r="T84" s="30" t="s">
        <v>18</v>
      </c>
      <c r="U84" s="52" t="s">
        <v>14</v>
      </c>
      <c r="V84" s="24" t="s">
        <v>14</v>
      </c>
      <c r="W84" s="24">
        <v>0</v>
      </c>
      <c r="X84" s="24" t="s">
        <v>14</v>
      </c>
      <c r="Y84" s="24">
        <v>0</v>
      </c>
      <c r="Z84" s="24" t="s">
        <v>14</v>
      </c>
      <c r="AA84" s="24">
        <v>0</v>
      </c>
      <c r="AB84" s="28">
        <v>2</v>
      </c>
      <c r="AC84" s="28">
        <v>5</v>
      </c>
      <c r="AD84" s="28">
        <v>30</v>
      </c>
      <c r="AE84" s="28">
        <v>1</v>
      </c>
      <c r="AF84" s="24"/>
      <c r="AG84" s="28">
        <v>5</v>
      </c>
      <c r="AH84" s="32" t="s">
        <v>330</v>
      </c>
      <c r="AI84" s="55" t="s">
        <v>460</v>
      </c>
      <c r="AJ84" s="25"/>
      <c r="AK84" s="57" t="s">
        <v>30</v>
      </c>
      <c r="AL84" s="25">
        <v>3</v>
      </c>
      <c r="AM84" s="25">
        <v>0</v>
      </c>
      <c r="AN84" s="25">
        <v>0</v>
      </c>
    </row>
    <row r="85" spans="1:40" s="57" customFormat="1" ht="24.9" thickBot="1" x14ac:dyDescent="0.45">
      <c r="A85" s="45">
        <v>40724</v>
      </c>
      <c r="B85" s="25">
        <v>4</v>
      </c>
      <c r="C85" s="25" t="s">
        <v>0</v>
      </c>
      <c r="D85" s="25">
        <v>84</v>
      </c>
      <c r="E85" s="25" t="s">
        <v>47</v>
      </c>
      <c r="F85" s="25">
        <v>2</v>
      </c>
      <c r="G85" s="25">
        <v>8</v>
      </c>
      <c r="H85" s="25">
        <v>13</v>
      </c>
      <c r="I85" s="24">
        <v>19.5</v>
      </c>
      <c r="J85" s="24">
        <v>22</v>
      </c>
      <c r="K85" s="50">
        <f t="shared" si="5"/>
        <v>5</v>
      </c>
      <c r="L85" s="50">
        <f t="shared" si="6"/>
        <v>6.5</v>
      </c>
      <c r="M85" s="50">
        <f t="shared" si="7"/>
        <v>11.5</v>
      </c>
      <c r="N85" s="50">
        <f t="shared" si="8"/>
        <v>14</v>
      </c>
      <c r="O85" s="25">
        <v>6</v>
      </c>
      <c r="P85" s="25">
        <v>13</v>
      </c>
      <c r="Q85" s="24">
        <v>35</v>
      </c>
      <c r="R85" s="24">
        <v>3.5</v>
      </c>
      <c r="S85" s="51">
        <f t="shared" si="9"/>
        <v>211.5575</v>
      </c>
      <c r="T85" s="30" t="s">
        <v>17</v>
      </c>
      <c r="U85" s="52" t="s">
        <v>17</v>
      </c>
      <c r="V85" s="24" t="s">
        <v>15</v>
      </c>
      <c r="W85" s="24">
        <v>1</v>
      </c>
      <c r="X85" s="24" t="s">
        <v>18</v>
      </c>
      <c r="Y85" s="24">
        <v>1</v>
      </c>
      <c r="Z85" s="24" t="s">
        <v>13</v>
      </c>
      <c r="AA85" s="24">
        <v>1</v>
      </c>
      <c r="AB85" s="28">
        <v>2</v>
      </c>
      <c r="AC85" s="28">
        <v>5</v>
      </c>
      <c r="AD85" s="28">
        <v>50</v>
      </c>
      <c r="AE85" s="28">
        <v>10</v>
      </c>
      <c r="AF85" s="24">
        <v>20</v>
      </c>
      <c r="AG85" s="28">
        <v>30</v>
      </c>
      <c r="AH85" s="32" t="s">
        <v>329</v>
      </c>
      <c r="AI85" s="55" t="s">
        <v>460</v>
      </c>
      <c r="AJ85" s="30" t="s">
        <v>328</v>
      </c>
      <c r="AK85" s="57" t="s">
        <v>30</v>
      </c>
      <c r="AL85" s="25">
        <v>8</v>
      </c>
      <c r="AM85" s="25">
        <v>6</v>
      </c>
      <c r="AN85" s="25">
        <v>0</v>
      </c>
    </row>
    <row r="86" spans="1:40" s="57" customFormat="1" ht="24.9" thickBot="1" x14ac:dyDescent="0.45">
      <c r="A86" s="45">
        <v>40724</v>
      </c>
      <c r="B86" s="25">
        <v>4</v>
      </c>
      <c r="C86" s="25" t="s">
        <v>0</v>
      </c>
      <c r="D86" s="25">
        <v>85</v>
      </c>
      <c r="E86" s="25" t="s">
        <v>47</v>
      </c>
      <c r="F86" s="25">
        <v>2</v>
      </c>
      <c r="G86" s="25">
        <v>7</v>
      </c>
      <c r="H86" s="25">
        <v>11.5</v>
      </c>
      <c r="I86" s="24">
        <v>18</v>
      </c>
      <c r="J86" s="24">
        <v>20.5</v>
      </c>
      <c r="K86" s="50">
        <f t="shared" si="5"/>
        <v>4.5</v>
      </c>
      <c r="L86" s="50">
        <f t="shared" si="6"/>
        <v>6.5</v>
      </c>
      <c r="M86" s="50">
        <f t="shared" si="7"/>
        <v>11</v>
      </c>
      <c r="N86" s="50">
        <f t="shared" si="8"/>
        <v>13.5</v>
      </c>
      <c r="O86" s="25">
        <v>0</v>
      </c>
      <c r="P86" s="25">
        <v>13</v>
      </c>
      <c r="Q86" s="24">
        <v>41</v>
      </c>
      <c r="R86" s="24">
        <v>4</v>
      </c>
      <c r="S86" s="51">
        <f t="shared" si="9"/>
        <v>257.48</v>
      </c>
      <c r="T86" s="30" t="s">
        <v>17</v>
      </c>
      <c r="U86" s="52" t="s">
        <v>15</v>
      </c>
      <c r="V86" s="24" t="s">
        <v>13</v>
      </c>
      <c r="W86" s="24">
        <v>1</v>
      </c>
      <c r="X86" s="24" t="s">
        <v>17</v>
      </c>
      <c r="Y86" s="24">
        <v>1</v>
      </c>
      <c r="Z86" s="24" t="s">
        <v>18</v>
      </c>
      <c r="AA86" s="24">
        <v>1</v>
      </c>
      <c r="AB86" s="32">
        <v>0.1</v>
      </c>
      <c r="AC86" s="28">
        <v>4</v>
      </c>
      <c r="AD86" s="28">
        <v>15</v>
      </c>
      <c r="AE86" s="28">
        <v>70</v>
      </c>
      <c r="AF86" s="24">
        <v>5</v>
      </c>
      <c r="AG86" s="28">
        <v>20</v>
      </c>
      <c r="AH86" s="32" t="s">
        <v>327</v>
      </c>
      <c r="AI86" s="55" t="s">
        <v>460</v>
      </c>
      <c r="AJ86" s="30" t="s">
        <v>326</v>
      </c>
      <c r="AK86" s="57" t="s">
        <v>30</v>
      </c>
      <c r="AL86" s="25">
        <v>7</v>
      </c>
      <c r="AM86" s="25">
        <v>0</v>
      </c>
      <c r="AN86" s="25">
        <v>0</v>
      </c>
    </row>
    <row r="87" spans="1:40" s="57" customFormat="1" ht="24.9" thickBot="1" x14ac:dyDescent="0.45">
      <c r="A87" s="45">
        <v>40724</v>
      </c>
      <c r="B87" s="25">
        <v>4</v>
      </c>
      <c r="C87" s="25" t="s">
        <v>0</v>
      </c>
      <c r="D87" s="25">
        <v>86</v>
      </c>
      <c r="E87" s="25" t="s">
        <v>47</v>
      </c>
      <c r="F87" s="25">
        <v>2</v>
      </c>
      <c r="G87" s="25">
        <v>8</v>
      </c>
      <c r="H87" s="25">
        <v>17</v>
      </c>
      <c r="I87" s="24">
        <v>22.5</v>
      </c>
      <c r="J87" s="24">
        <v>23.5</v>
      </c>
      <c r="K87" s="50">
        <f t="shared" si="5"/>
        <v>9</v>
      </c>
      <c r="L87" s="50">
        <f t="shared" si="6"/>
        <v>5.5</v>
      </c>
      <c r="M87" s="50">
        <f t="shared" si="7"/>
        <v>14.5</v>
      </c>
      <c r="N87" s="50">
        <f t="shared" si="8"/>
        <v>15.5</v>
      </c>
      <c r="O87" s="25">
        <v>4</v>
      </c>
      <c r="P87" s="25">
        <v>22</v>
      </c>
      <c r="Q87" s="24">
        <v>42</v>
      </c>
      <c r="R87" s="24">
        <v>5</v>
      </c>
      <c r="S87" s="51">
        <f t="shared" si="9"/>
        <v>461.1875</v>
      </c>
      <c r="T87" s="30" t="s">
        <v>15</v>
      </c>
      <c r="U87" s="52" t="s">
        <v>15</v>
      </c>
      <c r="V87" s="24" t="s">
        <v>15</v>
      </c>
      <c r="W87" s="24">
        <v>1</v>
      </c>
      <c r="X87" s="24" t="s">
        <v>15</v>
      </c>
      <c r="Y87" s="24">
        <v>1</v>
      </c>
      <c r="Z87" s="24" t="s">
        <v>17</v>
      </c>
      <c r="AA87" s="24">
        <v>1</v>
      </c>
      <c r="AB87" s="28">
        <v>1</v>
      </c>
      <c r="AC87" s="28">
        <v>1</v>
      </c>
      <c r="AD87" s="28">
        <v>15</v>
      </c>
      <c r="AE87" s="28">
        <v>5</v>
      </c>
      <c r="AF87" s="24">
        <v>15</v>
      </c>
      <c r="AG87" s="28">
        <v>38</v>
      </c>
      <c r="AH87" s="32" t="s">
        <v>325</v>
      </c>
      <c r="AI87" s="55" t="s">
        <v>460</v>
      </c>
      <c r="AJ87" s="25"/>
      <c r="AK87" s="57" t="s">
        <v>30</v>
      </c>
      <c r="AL87" s="25">
        <v>8</v>
      </c>
      <c r="AM87" s="25">
        <v>4</v>
      </c>
      <c r="AN87" s="25">
        <v>0</v>
      </c>
    </row>
    <row r="88" spans="1:40" s="57" customFormat="1" ht="24.9" thickBot="1" x14ac:dyDescent="0.45">
      <c r="A88" s="45">
        <v>40724</v>
      </c>
      <c r="B88" s="25">
        <v>4</v>
      </c>
      <c r="C88" s="25" t="s">
        <v>0</v>
      </c>
      <c r="D88" s="25">
        <v>87</v>
      </c>
      <c r="E88" s="25" t="s">
        <v>47</v>
      </c>
      <c r="F88" s="25">
        <v>2</v>
      </c>
      <c r="G88" s="25">
        <v>9</v>
      </c>
      <c r="H88" s="25">
        <v>15</v>
      </c>
      <c r="I88" s="24">
        <v>18</v>
      </c>
      <c r="J88" s="24">
        <v>21.5</v>
      </c>
      <c r="K88" s="50">
        <f t="shared" si="5"/>
        <v>6</v>
      </c>
      <c r="L88" s="50">
        <f t="shared" si="6"/>
        <v>3</v>
      </c>
      <c r="M88" s="50">
        <f t="shared" si="7"/>
        <v>9</v>
      </c>
      <c r="N88" s="50">
        <f t="shared" si="8"/>
        <v>12.5</v>
      </c>
      <c r="O88" s="25">
        <v>6</v>
      </c>
      <c r="P88" s="25">
        <v>22</v>
      </c>
      <c r="Q88" s="24">
        <v>37</v>
      </c>
      <c r="R88" s="24">
        <v>3</v>
      </c>
      <c r="S88" s="51">
        <f t="shared" si="9"/>
        <v>151.89750000000001</v>
      </c>
      <c r="T88" s="30" t="s">
        <v>15</v>
      </c>
      <c r="U88" s="52" t="s">
        <v>15</v>
      </c>
      <c r="V88" s="24" t="s">
        <v>15</v>
      </c>
      <c r="W88" s="24">
        <v>1</v>
      </c>
      <c r="X88" s="24" t="s">
        <v>15</v>
      </c>
      <c r="Y88" s="24">
        <v>1</v>
      </c>
      <c r="Z88" s="24" t="s">
        <v>18</v>
      </c>
      <c r="AA88" s="24">
        <v>1</v>
      </c>
      <c r="AB88" s="28">
        <v>1</v>
      </c>
      <c r="AC88" s="32">
        <v>0.1</v>
      </c>
      <c r="AD88" s="28">
        <v>15</v>
      </c>
      <c r="AE88" s="32">
        <v>0.1</v>
      </c>
      <c r="AF88" s="24">
        <v>5</v>
      </c>
      <c r="AG88" s="28">
        <v>50</v>
      </c>
      <c r="AH88" s="32" t="s">
        <v>324</v>
      </c>
      <c r="AI88" s="55" t="s">
        <v>460</v>
      </c>
      <c r="AJ88" s="25"/>
      <c r="AK88" s="57" t="s">
        <v>30</v>
      </c>
      <c r="AL88" s="25">
        <v>9</v>
      </c>
      <c r="AM88" s="25">
        <v>6</v>
      </c>
      <c r="AN88" s="25">
        <v>0</v>
      </c>
    </row>
    <row r="89" spans="1:40" s="57" customFormat="1" ht="24.9" thickBot="1" x14ac:dyDescent="0.45">
      <c r="A89" s="45">
        <v>40724</v>
      </c>
      <c r="B89" s="25">
        <v>4</v>
      </c>
      <c r="C89" s="25" t="s">
        <v>0</v>
      </c>
      <c r="D89" s="25">
        <v>88</v>
      </c>
      <c r="E89" s="25" t="s">
        <v>313</v>
      </c>
      <c r="F89" s="25">
        <v>1</v>
      </c>
      <c r="G89" s="25">
        <v>6</v>
      </c>
      <c r="H89" s="25">
        <v>8.5</v>
      </c>
      <c r="I89" s="24">
        <v>9</v>
      </c>
      <c r="J89" s="24">
        <v>11.5</v>
      </c>
      <c r="K89" s="50">
        <f t="shared" si="5"/>
        <v>2.5</v>
      </c>
      <c r="L89" s="50">
        <f t="shared" si="6"/>
        <v>0.5</v>
      </c>
      <c r="M89" s="50">
        <f t="shared" si="7"/>
        <v>3</v>
      </c>
      <c r="N89" s="50">
        <f t="shared" si="8"/>
        <v>5.5</v>
      </c>
      <c r="O89" s="25">
        <v>0</v>
      </c>
      <c r="P89" s="25">
        <v>7</v>
      </c>
      <c r="Q89" s="24">
        <v>18</v>
      </c>
      <c r="R89" s="24">
        <v>3.5</v>
      </c>
      <c r="S89" s="51">
        <f t="shared" si="9"/>
        <v>110.58687500000001</v>
      </c>
      <c r="T89" s="30" t="s">
        <v>17</v>
      </c>
      <c r="U89" s="52" t="s">
        <v>15</v>
      </c>
      <c r="V89" s="24" t="s">
        <v>17</v>
      </c>
      <c r="W89" s="24">
        <v>1</v>
      </c>
      <c r="X89" s="24" t="s">
        <v>15</v>
      </c>
      <c r="Y89" s="24">
        <v>1</v>
      </c>
      <c r="Z89" s="24" t="s">
        <v>17</v>
      </c>
      <c r="AA89" s="24">
        <v>1</v>
      </c>
      <c r="AB89" s="28">
        <v>2</v>
      </c>
      <c r="AC89" s="28">
        <v>10</v>
      </c>
      <c r="AD89" s="28">
        <v>20</v>
      </c>
      <c r="AE89" s="28">
        <v>10</v>
      </c>
      <c r="AF89" s="24">
        <v>3</v>
      </c>
      <c r="AG89" s="28">
        <v>33</v>
      </c>
      <c r="AH89" s="32" t="s">
        <v>323</v>
      </c>
      <c r="AI89" s="55" t="s">
        <v>460</v>
      </c>
      <c r="AJ89" s="30" t="s">
        <v>322</v>
      </c>
      <c r="AK89" s="57" t="s">
        <v>30</v>
      </c>
      <c r="AL89" s="25">
        <v>6</v>
      </c>
      <c r="AM89" s="25">
        <v>0</v>
      </c>
      <c r="AN89" s="25">
        <v>0</v>
      </c>
    </row>
    <row r="90" spans="1:40" s="57" customFormat="1" ht="24.9" thickBot="1" x14ac:dyDescent="0.45">
      <c r="A90" s="45">
        <v>40724</v>
      </c>
      <c r="B90" s="25">
        <v>4</v>
      </c>
      <c r="C90" s="25" t="s">
        <v>0</v>
      </c>
      <c r="D90" s="25">
        <v>89</v>
      </c>
      <c r="E90" s="25" t="s">
        <v>47</v>
      </c>
      <c r="F90" s="25">
        <v>2</v>
      </c>
      <c r="G90" s="25">
        <v>10</v>
      </c>
      <c r="H90" s="25">
        <v>15</v>
      </c>
      <c r="I90" s="24">
        <v>20</v>
      </c>
      <c r="J90" s="24">
        <v>25</v>
      </c>
      <c r="K90" s="50">
        <f t="shared" si="5"/>
        <v>5</v>
      </c>
      <c r="L90" s="50">
        <f t="shared" si="6"/>
        <v>5</v>
      </c>
      <c r="M90" s="50">
        <f t="shared" si="7"/>
        <v>10</v>
      </c>
      <c r="N90" s="50">
        <f t="shared" si="8"/>
        <v>15</v>
      </c>
      <c r="O90" s="25">
        <v>9</v>
      </c>
      <c r="P90" s="25">
        <v>17</v>
      </c>
      <c r="Q90" s="24">
        <v>36</v>
      </c>
      <c r="R90" s="24">
        <v>6</v>
      </c>
      <c r="S90" s="51">
        <f t="shared" si="9"/>
        <v>706.5</v>
      </c>
      <c r="T90" s="30" t="s">
        <v>15</v>
      </c>
      <c r="U90" s="52" t="s">
        <v>17</v>
      </c>
      <c r="V90" s="24" t="s">
        <v>13</v>
      </c>
      <c r="W90" s="24">
        <v>1</v>
      </c>
      <c r="X90" s="24" t="s">
        <v>15</v>
      </c>
      <c r="Y90" s="24">
        <v>1</v>
      </c>
      <c r="Z90" s="24" t="s">
        <v>17</v>
      </c>
      <c r="AA90" s="24">
        <v>1</v>
      </c>
      <c r="AB90" s="28">
        <v>0</v>
      </c>
      <c r="AC90" s="28">
        <v>10</v>
      </c>
      <c r="AD90" s="28">
        <v>1</v>
      </c>
      <c r="AE90" s="28">
        <v>35</v>
      </c>
      <c r="AF90" s="24">
        <v>2</v>
      </c>
      <c r="AG90" s="28">
        <v>20</v>
      </c>
      <c r="AH90" s="32" t="s">
        <v>321</v>
      </c>
      <c r="AI90" s="55" t="s">
        <v>460</v>
      </c>
      <c r="AJ90" s="25"/>
      <c r="AK90" s="57" t="s">
        <v>30</v>
      </c>
      <c r="AL90" s="25">
        <v>10</v>
      </c>
      <c r="AM90" s="25">
        <v>9</v>
      </c>
      <c r="AN90" s="25" t="s">
        <v>40</v>
      </c>
    </row>
    <row r="91" spans="1:40" s="57" customFormat="1" ht="24.9" thickBot="1" x14ac:dyDescent="0.45">
      <c r="A91" s="45">
        <v>40724</v>
      </c>
      <c r="B91" s="25">
        <v>4</v>
      </c>
      <c r="C91" s="25" t="s">
        <v>0</v>
      </c>
      <c r="D91" s="25">
        <v>90</v>
      </c>
      <c r="E91" s="25" t="s">
        <v>313</v>
      </c>
      <c r="F91" s="25">
        <v>1</v>
      </c>
      <c r="G91" s="25">
        <v>5</v>
      </c>
      <c r="H91" s="25">
        <v>8</v>
      </c>
      <c r="I91" s="24"/>
      <c r="J91" s="24"/>
      <c r="K91" s="50">
        <f t="shared" si="5"/>
        <v>3</v>
      </c>
      <c r="L91" s="50">
        <f t="shared" si="6"/>
        <v>-8</v>
      </c>
      <c r="M91" s="50">
        <f t="shared" si="7"/>
        <v>-5</v>
      </c>
      <c r="N91" s="50">
        <f t="shared" si="8"/>
        <v>-5</v>
      </c>
      <c r="O91" s="25">
        <v>0</v>
      </c>
      <c r="P91" s="25">
        <v>10</v>
      </c>
      <c r="Q91" s="24"/>
      <c r="R91" s="24"/>
      <c r="S91" s="51">
        <f t="shared" si="9"/>
        <v>0</v>
      </c>
      <c r="T91" s="30" t="s">
        <v>15</v>
      </c>
      <c r="U91" s="52" t="s">
        <v>16</v>
      </c>
      <c r="V91" s="24" t="s">
        <v>14</v>
      </c>
      <c r="W91" s="24">
        <v>0</v>
      </c>
      <c r="X91" s="24" t="s">
        <v>14</v>
      </c>
      <c r="Y91" s="24">
        <v>0</v>
      </c>
      <c r="Z91" s="24" t="s">
        <v>14</v>
      </c>
      <c r="AA91" s="24">
        <v>0</v>
      </c>
      <c r="AB91" s="28">
        <v>5</v>
      </c>
      <c r="AC91" s="28">
        <v>2</v>
      </c>
      <c r="AD91" s="28">
        <v>20</v>
      </c>
      <c r="AE91" s="28">
        <v>3</v>
      </c>
      <c r="AF91" s="24"/>
      <c r="AG91" s="28">
        <v>24</v>
      </c>
      <c r="AH91" s="32" t="s">
        <v>320</v>
      </c>
      <c r="AI91" s="55" t="s">
        <v>460</v>
      </c>
      <c r="AJ91" s="25"/>
      <c r="AK91" s="57" t="s">
        <v>30</v>
      </c>
      <c r="AL91" s="25">
        <v>5</v>
      </c>
      <c r="AM91" s="25">
        <v>0</v>
      </c>
      <c r="AN91" s="25">
        <v>0</v>
      </c>
    </row>
    <row r="92" spans="1:40" s="57" customFormat="1" ht="24.9" thickBot="1" x14ac:dyDescent="0.45">
      <c r="A92" s="45">
        <v>40724</v>
      </c>
      <c r="B92" s="25">
        <v>4</v>
      </c>
      <c r="C92" s="25" t="s">
        <v>0</v>
      </c>
      <c r="D92" s="25">
        <v>91</v>
      </c>
      <c r="E92" s="25" t="s">
        <v>47</v>
      </c>
      <c r="F92" s="25">
        <v>2</v>
      </c>
      <c r="G92" s="25">
        <v>10.5</v>
      </c>
      <c r="H92" s="25">
        <v>14</v>
      </c>
      <c r="I92" s="24">
        <v>21</v>
      </c>
      <c r="J92" s="24">
        <v>25</v>
      </c>
      <c r="K92" s="50">
        <f t="shared" si="5"/>
        <v>3.5</v>
      </c>
      <c r="L92" s="50">
        <f t="shared" si="6"/>
        <v>7</v>
      </c>
      <c r="M92" s="50">
        <f t="shared" si="7"/>
        <v>10.5</v>
      </c>
      <c r="N92" s="50">
        <f t="shared" si="8"/>
        <v>14.5</v>
      </c>
      <c r="O92" s="25">
        <v>5</v>
      </c>
      <c r="P92" s="25">
        <v>15</v>
      </c>
      <c r="Q92" s="24">
        <v>19</v>
      </c>
      <c r="R92" s="57">
        <v>9</v>
      </c>
      <c r="S92" s="51">
        <f t="shared" si="9"/>
        <v>1589.625</v>
      </c>
      <c r="T92" s="30" t="s">
        <v>18</v>
      </c>
      <c r="U92" s="52" t="s">
        <v>17</v>
      </c>
      <c r="V92" s="24" t="s">
        <v>15</v>
      </c>
      <c r="W92" s="24">
        <v>1</v>
      </c>
      <c r="X92" s="24" t="s">
        <v>17</v>
      </c>
      <c r="Y92" s="24">
        <v>1</v>
      </c>
      <c r="Z92" s="24" t="s">
        <v>17</v>
      </c>
      <c r="AA92" s="24">
        <v>1</v>
      </c>
      <c r="AB92" s="28">
        <v>7</v>
      </c>
      <c r="AC92" s="28">
        <v>1</v>
      </c>
      <c r="AD92" s="28">
        <v>60</v>
      </c>
      <c r="AE92" s="28">
        <v>10</v>
      </c>
      <c r="AF92" s="24">
        <v>15</v>
      </c>
      <c r="AG92" s="28">
        <v>60</v>
      </c>
      <c r="AH92" s="32" t="s">
        <v>319</v>
      </c>
      <c r="AI92" s="55" t="s">
        <v>460</v>
      </c>
      <c r="AJ92" s="25"/>
      <c r="AK92" s="57" t="s">
        <v>30</v>
      </c>
      <c r="AL92" s="25">
        <v>10.5</v>
      </c>
      <c r="AM92" s="25">
        <v>5</v>
      </c>
      <c r="AN92" s="25" t="s">
        <v>40</v>
      </c>
    </row>
    <row r="93" spans="1:40" s="57" customFormat="1" ht="24.9" thickBot="1" x14ac:dyDescent="0.45">
      <c r="A93" s="45">
        <v>40724</v>
      </c>
      <c r="B93" s="25">
        <v>4</v>
      </c>
      <c r="C93" s="25" t="s">
        <v>0</v>
      </c>
      <c r="D93" s="25">
        <v>92</v>
      </c>
      <c r="E93" s="25" t="s">
        <v>47</v>
      </c>
      <c r="F93" s="25">
        <v>2</v>
      </c>
      <c r="G93" s="25">
        <v>6</v>
      </c>
      <c r="H93" s="25">
        <v>15</v>
      </c>
      <c r="I93" s="24">
        <v>41</v>
      </c>
      <c r="J93" s="24">
        <v>45.5</v>
      </c>
      <c r="K93" s="50">
        <f t="shared" si="5"/>
        <v>9</v>
      </c>
      <c r="L93" s="50">
        <f t="shared" si="6"/>
        <v>26</v>
      </c>
      <c r="M93" s="50">
        <f t="shared" si="7"/>
        <v>35</v>
      </c>
      <c r="N93" s="50">
        <f t="shared" si="8"/>
        <v>39.5</v>
      </c>
      <c r="O93" s="25">
        <v>2</v>
      </c>
      <c r="P93" s="25">
        <v>25</v>
      </c>
      <c r="Q93" s="24">
        <v>47</v>
      </c>
      <c r="R93" s="57">
        <v>12</v>
      </c>
      <c r="S93" s="51">
        <f t="shared" si="9"/>
        <v>5143.3200000000006</v>
      </c>
      <c r="T93" s="30" t="s">
        <v>15</v>
      </c>
      <c r="U93" s="52" t="s">
        <v>13</v>
      </c>
      <c r="V93" s="24" t="s">
        <v>13</v>
      </c>
      <c r="W93" s="24">
        <v>1</v>
      </c>
      <c r="X93" s="24" t="s">
        <v>13</v>
      </c>
      <c r="Y93" s="24">
        <v>1</v>
      </c>
      <c r="Z93" s="24" t="s">
        <v>15</v>
      </c>
      <c r="AA93" s="24">
        <v>1</v>
      </c>
      <c r="AB93" s="28">
        <v>4</v>
      </c>
      <c r="AC93" s="28">
        <v>1</v>
      </c>
      <c r="AD93" s="28">
        <v>55</v>
      </c>
      <c r="AE93" s="28">
        <v>2</v>
      </c>
      <c r="AF93" s="24">
        <v>20</v>
      </c>
      <c r="AG93" s="28">
        <v>30</v>
      </c>
      <c r="AH93" s="32" t="s">
        <v>318</v>
      </c>
      <c r="AI93" s="55" t="s">
        <v>460</v>
      </c>
      <c r="AJ93" s="25"/>
      <c r="AK93" s="57" t="s">
        <v>30</v>
      </c>
      <c r="AL93" s="25">
        <v>6</v>
      </c>
      <c r="AM93" s="25">
        <v>2</v>
      </c>
      <c r="AN93" s="25" t="s">
        <v>40</v>
      </c>
    </row>
    <row r="94" spans="1:40" s="57" customFormat="1" ht="24.9" thickBot="1" x14ac:dyDescent="0.45">
      <c r="A94" s="45">
        <v>40724</v>
      </c>
      <c r="B94" s="25">
        <v>4</v>
      </c>
      <c r="C94" s="25" t="s">
        <v>0</v>
      </c>
      <c r="D94" s="25">
        <v>93</v>
      </c>
      <c r="E94" s="25" t="s">
        <v>47</v>
      </c>
      <c r="F94" s="25">
        <v>2</v>
      </c>
      <c r="G94" s="25">
        <v>8</v>
      </c>
      <c r="H94" s="25">
        <v>17</v>
      </c>
      <c r="I94" s="24">
        <v>51</v>
      </c>
      <c r="J94" s="24">
        <v>65.5</v>
      </c>
      <c r="K94" s="50">
        <f t="shared" si="5"/>
        <v>9</v>
      </c>
      <c r="L94" s="50">
        <f t="shared" si="6"/>
        <v>34</v>
      </c>
      <c r="M94" s="50">
        <f t="shared" si="7"/>
        <v>43</v>
      </c>
      <c r="N94" s="50">
        <f t="shared" si="8"/>
        <v>57.5</v>
      </c>
      <c r="O94" s="25">
        <v>2</v>
      </c>
      <c r="P94" s="25">
        <v>13</v>
      </c>
      <c r="Q94" s="24">
        <v>49</v>
      </c>
      <c r="R94" s="57">
        <v>20</v>
      </c>
      <c r="S94" s="51">
        <f t="shared" si="9"/>
        <v>20567</v>
      </c>
      <c r="T94" s="30" t="s">
        <v>15</v>
      </c>
      <c r="U94" s="52" t="s">
        <v>15</v>
      </c>
      <c r="V94" s="24" t="s">
        <v>13</v>
      </c>
      <c r="W94" s="24">
        <v>1</v>
      </c>
      <c r="X94" s="24" t="s">
        <v>15</v>
      </c>
      <c r="Y94" s="24">
        <v>1</v>
      </c>
      <c r="Z94" s="24" t="s">
        <v>13</v>
      </c>
      <c r="AA94" s="24">
        <v>1</v>
      </c>
      <c r="AB94" s="28">
        <v>3</v>
      </c>
      <c r="AC94" s="32">
        <v>0.1</v>
      </c>
      <c r="AD94" s="28">
        <v>25</v>
      </c>
      <c r="AE94" s="28">
        <v>0</v>
      </c>
      <c r="AF94" s="24">
        <v>5</v>
      </c>
      <c r="AG94" s="28">
        <v>37</v>
      </c>
      <c r="AH94" s="32" t="s">
        <v>258</v>
      </c>
      <c r="AI94" s="55" t="s">
        <v>460</v>
      </c>
      <c r="AJ94" s="25"/>
      <c r="AK94" s="57" t="s">
        <v>30</v>
      </c>
      <c r="AL94" s="25">
        <v>8</v>
      </c>
      <c r="AM94" s="25">
        <v>2</v>
      </c>
      <c r="AN94" s="25" t="s">
        <v>49</v>
      </c>
    </row>
    <row r="95" spans="1:40" s="57" customFormat="1" ht="24.9" thickBot="1" x14ac:dyDescent="0.45">
      <c r="A95" s="45">
        <v>40724</v>
      </c>
      <c r="B95" s="25">
        <v>4</v>
      </c>
      <c r="C95" s="25" t="s">
        <v>0</v>
      </c>
      <c r="D95" s="25">
        <v>94</v>
      </c>
      <c r="E95" s="25" t="s">
        <v>313</v>
      </c>
      <c r="F95" s="25">
        <v>4</v>
      </c>
      <c r="G95" s="25">
        <v>8</v>
      </c>
      <c r="H95" s="25">
        <v>16.5</v>
      </c>
      <c r="I95" s="24">
        <v>25</v>
      </c>
      <c r="J95" s="24">
        <v>34.5</v>
      </c>
      <c r="K95" s="50">
        <f t="shared" si="5"/>
        <v>8.5</v>
      </c>
      <c r="L95" s="50">
        <f t="shared" si="6"/>
        <v>8.5</v>
      </c>
      <c r="M95" s="50">
        <f t="shared" si="7"/>
        <v>17</v>
      </c>
      <c r="N95" s="50">
        <f t="shared" si="8"/>
        <v>26.5</v>
      </c>
      <c r="O95" s="25">
        <v>4</v>
      </c>
      <c r="P95" s="25">
        <v>25</v>
      </c>
      <c r="Q95" s="24">
        <v>42</v>
      </c>
      <c r="R95" s="57">
        <v>8</v>
      </c>
      <c r="S95" s="51">
        <f t="shared" si="9"/>
        <v>1733.28</v>
      </c>
      <c r="T95" s="30" t="s">
        <v>15</v>
      </c>
      <c r="U95" s="52" t="s">
        <v>15</v>
      </c>
      <c r="V95" s="24" t="s">
        <v>13</v>
      </c>
      <c r="W95" s="24">
        <v>1</v>
      </c>
      <c r="X95" s="24" t="s">
        <v>15</v>
      </c>
      <c r="Y95" s="24">
        <v>1</v>
      </c>
      <c r="Z95" s="24" t="s">
        <v>15</v>
      </c>
      <c r="AA95" s="24">
        <v>1</v>
      </c>
      <c r="AB95" s="28">
        <v>4</v>
      </c>
      <c r="AC95" s="32">
        <v>0.1</v>
      </c>
      <c r="AD95" s="28">
        <v>10</v>
      </c>
      <c r="AE95" s="28">
        <v>0</v>
      </c>
      <c r="AF95" s="24">
        <v>25</v>
      </c>
      <c r="AG95" s="28">
        <v>60</v>
      </c>
      <c r="AH95" s="32" t="s">
        <v>245</v>
      </c>
      <c r="AI95" s="55" t="s">
        <v>460</v>
      </c>
      <c r="AJ95" s="25"/>
      <c r="AK95" s="57" t="s">
        <v>30</v>
      </c>
      <c r="AL95" s="25">
        <v>8</v>
      </c>
      <c r="AM95" s="25">
        <v>4</v>
      </c>
      <c r="AN95" s="25" t="s">
        <v>40</v>
      </c>
    </row>
    <row r="96" spans="1:40" s="57" customFormat="1" ht="24.9" thickBot="1" x14ac:dyDescent="0.45">
      <c r="A96" s="45">
        <v>40724</v>
      </c>
      <c r="B96" s="25">
        <v>4</v>
      </c>
      <c r="C96" s="25" t="s">
        <v>0</v>
      </c>
      <c r="D96" s="25">
        <v>95</v>
      </c>
      <c r="E96" s="25" t="s">
        <v>313</v>
      </c>
      <c r="F96" s="25">
        <v>2</v>
      </c>
      <c r="G96" s="25">
        <v>7</v>
      </c>
      <c r="H96" s="30">
        <v>9.5</v>
      </c>
      <c r="I96" s="24">
        <v>14</v>
      </c>
      <c r="J96" s="24">
        <v>13</v>
      </c>
      <c r="K96" s="50">
        <f t="shared" si="5"/>
        <v>2.5</v>
      </c>
      <c r="L96" s="50">
        <f t="shared" si="6"/>
        <v>4.5</v>
      </c>
      <c r="M96" s="50">
        <f t="shared" si="7"/>
        <v>7</v>
      </c>
      <c r="N96" s="50">
        <f t="shared" si="8"/>
        <v>6</v>
      </c>
      <c r="O96" s="25">
        <v>2</v>
      </c>
      <c r="P96" s="25">
        <v>7</v>
      </c>
      <c r="Q96" s="24">
        <v>26</v>
      </c>
      <c r="R96" s="24">
        <v>2</v>
      </c>
      <c r="S96" s="51">
        <f t="shared" si="9"/>
        <v>40.82</v>
      </c>
      <c r="T96" s="30" t="s">
        <v>18</v>
      </c>
      <c r="U96" s="52" t="s">
        <v>17</v>
      </c>
      <c r="V96" s="24" t="s">
        <v>13</v>
      </c>
      <c r="W96" s="24">
        <v>1</v>
      </c>
      <c r="X96" s="24" t="s">
        <v>14</v>
      </c>
      <c r="Y96" s="24">
        <v>0</v>
      </c>
      <c r="Z96" s="24" t="s">
        <v>14</v>
      </c>
      <c r="AA96" s="24">
        <v>0</v>
      </c>
      <c r="AB96" s="28">
        <v>2</v>
      </c>
      <c r="AC96" s="28">
        <v>1</v>
      </c>
      <c r="AD96" s="28">
        <v>15</v>
      </c>
      <c r="AE96" s="28">
        <v>60</v>
      </c>
      <c r="AF96" s="24">
        <v>5</v>
      </c>
      <c r="AG96" s="28">
        <v>45</v>
      </c>
      <c r="AH96" s="32" t="s">
        <v>222</v>
      </c>
      <c r="AI96" s="55" t="s">
        <v>460</v>
      </c>
      <c r="AJ96" s="70"/>
      <c r="AK96" s="57" t="s">
        <v>30</v>
      </c>
      <c r="AL96" s="25">
        <v>7</v>
      </c>
      <c r="AM96" s="25">
        <v>2</v>
      </c>
      <c r="AN96" s="25" t="s">
        <v>49</v>
      </c>
    </row>
    <row r="97" spans="1:40" s="57" customFormat="1" ht="24.9" thickBot="1" x14ac:dyDescent="0.45">
      <c r="A97" s="45">
        <v>40724</v>
      </c>
      <c r="B97" s="25">
        <v>4</v>
      </c>
      <c r="C97" s="25" t="s">
        <v>0</v>
      </c>
      <c r="D97" s="25">
        <v>96</v>
      </c>
      <c r="E97" s="25" t="s">
        <v>47</v>
      </c>
      <c r="F97" s="25">
        <v>1</v>
      </c>
      <c r="G97" s="25">
        <v>9</v>
      </c>
      <c r="H97" s="30">
        <v>0</v>
      </c>
      <c r="I97" s="24"/>
      <c r="J97" s="24"/>
      <c r="K97" s="50">
        <f t="shared" si="5"/>
        <v>-9</v>
      </c>
      <c r="L97" s="50">
        <f t="shared" si="6"/>
        <v>0</v>
      </c>
      <c r="M97" s="50">
        <f t="shared" si="7"/>
        <v>-9</v>
      </c>
      <c r="N97" s="50">
        <f t="shared" si="8"/>
        <v>-9</v>
      </c>
      <c r="O97" s="25">
        <v>5</v>
      </c>
      <c r="P97" s="30">
        <v>0</v>
      </c>
      <c r="Q97" s="24"/>
      <c r="R97" s="24"/>
      <c r="S97" s="51">
        <f t="shared" si="9"/>
        <v>0</v>
      </c>
      <c r="T97" s="30" t="s">
        <v>14</v>
      </c>
      <c r="U97" s="30" t="s">
        <v>14</v>
      </c>
      <c r="V97" s="24" t="s">
        <v>14</v>
      </c>
      <c r="W97" s="24">
        <v>0</v>
      </c>
      <c r="X97" s="24" t="s">
        <v>14</v>
      </c>
      <c r="Y97" s="24">
        <v>0</v>
      </c>
      <c r="Z97" s="24" t="s">
        <v>14</v>
      </c>
      <c r="AA97" s="24">
        <v>0</v>
      </c>
      <c r="AB97" s="28">
        <v>0</v>
      </c>
      <c r="AC97" s="28">
        <v>10</v>
      </c>
      <c r="AD97" s="28">
        <v>1</v>
      </c>
      <c r="AE97" s="28">
        <v>80</v>
      </c>
      <c r="AF97" s="24"/>
      <c r="AG97" s="28">
        <v>20</v>
      </c>
      <c r="AH97" s="32" t="s">
        <v>317</v>
      </c>
      <c r="AI97" s="55" t="s">
        <v>460</v>
      </c>
      <c r="AJ97" s="70" t="s">
        <v>316</v>
      </c>
      <c r="AK97" s="57" t="s">
        <v>30</v>
      </c>
      <c r="AL97" s="25">
        <v>9</v>
      </c>
      <c r="AM97" s="25">
        <v>5</v>
      </c>
      <c r="AN97" s="25" t="s">
        <v>52</v>
      </c>
    </row>
    <row r="98" spans="1:40" s="57" customFormat="1" ht="24.9" thickBot="1" x14ac:dyDescent="0.45">
      <c r="A98" s="45">
        <v>40724</v>
      </c>
      <c r="B98" s="25">
        <v>4</v>
      </c>
      <c r="C98" s="25" t="s">
        <v>0</v>
      </c>
      <c r="D98" s="25">
        <v>97</v>
      </c>
      <c r="E98" s="25" t="s">
        <v>47</v>
      </c>
      <c r="F98" s="25">
        <v>1</v>
      </c>
      <c r="G98" s="25">
        <v>8</v>
      </c>
      <c r="H98" s="25">
        <v>19.5</v>
      </c>
      <c r="I98" s="24">
        <v>36</v>
      </c>
      <c r="J98" s="24">
        <v>43</v>
      </c>
      <c r="K98" s="50">
        <f t="shared" si="5"/>
        <v>11.5</v>
      </c>
      <c r="L98" s="50">
        <f t="shared" si="6"/>
        <v>16.5</v>
      </c>
      <c r="M98" s="50">
        <f t="shared" si="7"/>
        <v>28</v>
      </c>
      <c r="N98" s="50">
        <f t="shared" si="8"/>
        <v>35</v>
      </c>
      <c r="O98" s="25">
        <v>4</v>
      </c>
      <c r="P98" s="25">
        <v>32</v>
      </c>
      <c r="Q98" s="24">
        <v>57</v>
      </c>
      <c r="R98" s="24">
        <v>7</v>
      </c>
      <c r="S98" s="51">
        <f t="shared" si="9"/>
        <v>1653.9950000000001</v>
      </c>
      <c r="T98" s="30" t="s">
        <v>17</v>
      </c>
      <c r="U98" s="52" t="s">
        <v>15</v>
      </c>
      <c r="V98" s="24" t="s">
        <v>13</v>
      </c>
      <c r="W98" s="24">
        <v>1</v>
      </c>
      <c r="X98" s="24" t="s">
        <v>15</v>
      </c>
      <c r="Y98" s="24">
        <v>1</v>
      </c>
      <c r="Z98" s="24" t="s">
        <v>13</v>
      </c>
      <c r="AA98" s="24">
        <v>1</v>
      </c>
      <c r="AB98" s="28">
        <v>0</v>
      </c>
      <c r="AC98" s="28">
        <v>10</v>
      </c>
      <c r="AD98" s="28">
        <v>0</v>
      </c>
      <c r="AE98" s="28">
        <v>80</v>
      </c>
      <c r="AF98" s="24">
        <v>0</v>
      </c>
      <c r="AG98" s="28">
        <v>15</v>
      </c>
      <c r="AH98" s="32" t="s">
        <v>315</v>
      </c>
      <c r="AI98" s="55" t="s">
        <v>460</v>
      </c>
      <c r="AJ98" s="70" t="s">
        <v>314</v>
      </c>
      <c r="AK98" s="57" t="s">
        <v>30</v>
      </c>
      <c r="AL98" s="25">
        <v>8</v>
      </c>
      <c r="AM98" s="25">
        <v>4</v>
      </c>
      <c r="AN98" s="25" t="s">
        <v>49</v>
      </c>
    </row>
    <row r="99" spans="1:40" s="57" customFormat="1" ht="24.9" thickBot="1" x14ac:dyDescent="0.45">
      <c r="A99" s="45">
        <v>40724</v>
      </c>
      <c r="B99" s="25">
        <v>4</v>
      </c>
      <c r="C99" s="25" t="s">
        <v>0</v>
      </c>
      <c r="D99" s="25">
        <v>98</v>
      </c>
      <c r="E99" s="25" t="s">
        <v>313</v>
      </c>
      <c r="F99" s="25">
        <v>1</v>
      </c>
      <c r="G99" s="25">
        <v>6</v>
      </c>
      <c r="H99" s="30">
        <v>13</v>
      </c>
      <c r="I99" s="24">
        <v>22</v>
      </c>
      <c r="J99" s="24">
        <v>26.5</v>
      </c>
      <c r="K99" s="50">
        <f t="shared" si="5"/>
        <v>7</v>
      </c>
      <c r="L99" s="50">
        <f t="shared" si="6"/>
        <v>9</v>
      </c>
      <c r="M99" s="50">
        <f t="shared" si="7"/>
        <v>16</v>
      </c>
      <c r="N99" s="50">
        <f t="shared" si="8"/>
        <v>20.5</v>
      </c>
      <c r="O99" s="25">
        <v>2</v>
      </c>
      <c r="P99" s="25">
        <v>23</v>
      </c>
      <c r="Q99" s="24">
        <v>45</v>
      </c>
      <c r="R99" s="24">
        <v>7</v>
      </c>
      <c r="S99" s="51">
        <f t="shared" si="9"/>
        <v>1019.3225000000001</v>
      </c>
      <c r="T99" s="30" t="s">
        <v>17</v>
      </c>
      <c r="U99" s="52" t="s">
        <v>15</v>
      </c>
      <c r="V99" s="24" t="s">
        <v>13</v>
      </c>
      <c r="W99" s="24">
        <v>1</v>
      </c>
      <c r="X99" s="24" t="s">
        <v>17</v>
      </c>
      <c r="Y99" s="24">
        <v>1</v>
      </c>
      <c r="Z99" s="24" t="s">
        <v>15</v>
      </c>
      <c r="AA99" s="24">
        <v>1</v>
      </c>
      <c r="AB99" s="28">
        <v>8</v>
      </c>
      <c r="AC99" s="28">
        <v>4</v>
      </c>
      <c r="AD99" s="28">
        <v>40</v>
      </c>
      <c r="AE99" s="28">
        <v>30</v>
      </c>
      <c r="AF99" s="24">
        <v>3</v>
      </c>
      <c r="AG99" s="28">
        <v>20</v>
      </c>
      <c r="AH99" s="32" t="s">
        <v>312</v>
      </c>
      <c r="AI99" s="55" t="s">
        <v>460</v>
      </c>
      <c r="AJ99" s="25"/>
      <c r="AK99" s="57" t="s">
        <v>30</v>
      </c>
      <c r="AL99" s="25">
        <v>6</v>
      </c>
      <c r="AM99" s="25">
        <v>2</v>
      </c>
      <c r="AN99" s="25">
        <v>0</v>
      </c>
    </row>
    <row r="100" spans="1:40" s="57" customFormat="1" ht="24.9" thickBot="1" x14ac:dyDescent="0.45">
      <c r="A100" s="45">
        <v>40724</v>
      </c>
      <c r="B100" s="25">
        <v>4</v>
      </c>
      <c r="C100" s="25" t="s">
        <v>0</v>
      </c>
      <c r="D100" s="25">
        <v>99</v>
      </c>
      <c r="E100" s="25" t="s">
        <v>47</v>
      </c>
      <c r="F100" s="25">
        <v>1</v>
      </c>
      <c r="G100" s="25">
        <v>4</v>
      </c>
      <c r="H100" s="30">
        <v>0</v>
      </c>
      <c r="I100" s="24"/>
      <c r="J100" s="24"/>
      <c r="K100" s="50">
        <f t="shared" si="5"/>
        <v>-4</v>
      </c>
      <c r="L100" s="50">
        <f t="shared" si="6"/>
        <v>0</v>
      </c>
      <c r="M100" s="50">
        <f t="shared" si="7"/>
        <v>-4</v>
      </c>
      <c r="N100" s="50">
        <f t="shared" si="8"/>
        <v>-4</v>
      </c>
      <c r="O100" s="25">
        <v>0</v>
      </c>
      <c r="P100" s="30">
        <v>0</v>
      </c>
      <c r="Q100" s="24"/>
      <c r="R100" s="24"/>
      <c r="S100" s="51">
        <f t="shared" si="9"/>
        <v>0</v>
      </c>
      <c r="T100" s="30" t="s">
        <v>16</v>
      </c>
      <c r="U100" s="30" t="s">
        <v>16</v>
      </c>
      <c r="V100" s="24" t="s">
        <v>14</v>
      </c>
      <c r="W100" s="24">
        <v>0</v>
      </c>
      <c r="X100" s="24" t="s">
        <v>14</v>
      </c>
      <c r="Y100" s="24">
        <v>0</v>
      </c>
      <c r="Z100" s="24" t="s">
        <v>14</v>
      </c>
      <c r="AA100" s="24">
        <v>0</v>
      </c>
      <c r="AB100" s="28">
        <v>9</v>
      </c>
      <c r="AC100" s="28">
        <v>7</v>
      </c>
      <c r="AD100" s="28">
        <v>16</v>
      </c>
      <c r="AE100" s="28">
        <v>55</v>
      </c>
      <c r="AF100" s="24"/>
      <c r="AG100" s="28">
        <v>20</v>
      </c>
      <c r="AH100" s="32" t="s">
        <v>285</v>
      </c>
      <c r="AI100" s="55" t="s">
        <v>460</v>
      </c>
      <c r="AJ100" s="25"/>
      <c r="AK100" s="57" t="s">
        <v>30</v>
      </c>
      <c r="AL100" s="25">
        <v>4</v>
      </c>
      <c r="AM100" s="25">
        <v>0</v>
      </c>
      <c r="AN100" s="25">
        <v>0</v>
      </c>
    </row>
    <row r="101" spans="1:40" s="57" customFormat="1" ht="24.9" thickBot="1" x14ac:dyDescent="0.45">
      <c r="A101" s="45">
        <v>40724</v>
      </c>
      <c r="B101" s="25">
        <v>4</v>
      </c>
      <c r="C101" s="25" t="s">
        <v>0</v>
      </c>
      <c r="D101" s="25">
        <v>100</v>
      </c>
      <c r="E101" s="25" t="s">
        <v>47</v>
      </c>
      <c r="F101" s="25">
        <v>1</v>
      </c>
      <c r="G101" s="25">
        <v>9</v>
      </c>
      <c r="H101" s="30">
        <v>0</v>
      </c>
      <c r="I101" s="24"/>
      <c r="J101" s="24"/>
      <c r="K101" s="50">
        <f t="shared" si="5"/>
        <v>-9</v>
      </c>
      <c r="L101" s="50">
        <f t="shared" si="6"/>
        <v>0</v>
      </c>
      <c r="M101" s="50">
        <f t="shared" si="7"/>
        <v>-9</v>
      </c>
      <c r="N101" s="50">
        <f t="shared" si="8"/>
        <v>-9</v>
      </c>
      <c r="O101" s="25">
        <v>3</v>
      </c>
      <c r="P101" s="30">
        <v>0</v>
      </c>
      <c r="Q101" s="24"/>
      <c r="R101" s="24"/>
      <c r="S101" s="51">
        <f t="shared" si="9"/>
        <v>0</v>
      </c>
      <c r="T101" s="30" t="s">
        <v>16</v>
      </c>
      <c r="U101" s="30" t="s">
        <v>16</v>
      </c>
      <c r="V101" s="24" t="s">
        <v>14</v>
      </c>
      <c r="W101" s="24">
        <v>0</v>
      </c>
      <c r="X101" s="24" t="s">
        <v>14</v>
      </c>
      <c r="Y101" s="24">
        <v>0</v>
      </c>
      <c r="Z101" s="24" t="s">
        <v>14</v>
      </c>
      <c r="AA101" s="24">
        <v>0</v>
      </c>
      <c r="AB101" s="28">
        <v>5</v>
      </c>
      <c r="AC101" s="28">
        <v>0</v>
      </c>
      <c r="AD101" s="28">
        <v>10</v>
      </c>
      <c r="AE101" s="28">
        <v>0</v>
      </c>
      <c r="AF101" s="24"/>
      <c r="AG101" s="28">
        <v>50</v>
      </c>
      <c r="AH101" s="32" t="s">
        <v>311</v>
      </c>
      <c r="AI101" s="55" t="s">
        <v>460</v>
      </c>
      <c r="AJ101" s="25"/>
      <c r="AK101" s="57" t="s">
        <v>30</v>
      </c>
      <c r="AL101" s="25">
        <v>9</v>
      </c>
      <c r="AM101" s="25">
        <v>3</v>
      </c>
      <c r="AN101" s="25" t="s">
        <v>52</v>
      </c>
    </row>
    <row r="102" spans="1:40" s="57" customFormat="1" ht="24.9" thickBot="1" x14ac:dyDescent="0.45">
      <c r="A102" s="45">
        <v>40724</v>
      </c>
      <c r="B102" s="25">
        <v>4</v>
      </c>
      <c r="C102" s="25" t="s">
        <v>1</v>
      </c>
      <c r="D102" s="25">
        <v>1</v>
      </c>
      <c r="E102" s="25" t="s">
        <v>267</v>
      </c>
      <c r="F102" s="25">
        <v>2</v>
      </c>
      <c r="G102" s="25">
        <v>6</v>
      </c>
      <c r="H102" s="25">
        <v>9.5</v>
      </c>
      <c r="I102" s="50">
        <v>9.5</v>
      </c>
      <c r="J102" s="50">
        <v>7.5</v>
      </c>
      <c r="K102" s="50">
        <f t="shared" si="5"/>
        <v>3.5</v>
      </c>
      <c r="L102" s="50">
        <f t="shared" si="6"/>
        <v>0</v>
      </c>
      <c r="M102" s="50">
        <f t="shared" si="7"/>
        <v>3.5</v>
      </c>
      <c r="N102" s="50">
        <f t="shared" si="8"/>
        <v>1.5</v>
      </c>
      <c r="O102" s="25">
        <v>2</v>
      </c>
      <c r="P102" s="25">
        <v>6</v>
      </c>
      <c r="Q102" s="50">
        <v>10</v>
      </c>
      <c r="R102" s="50">
        <v>1.5</v>
      </c>
      <c r="S102" s="51">
        <f t="shared" si="9"/>
        <v>13.246875000000001</v>
      </c>
      <c r="T102" s="30" t="s">
        <v>18</v>
      </c>
      <c r="U102" s="52" t="s">
        <v>15</v>
      </c>
      <c r="V102" s="50" t="s">
        <v>18</v>
      </c>
      <c r="W102" s="50">
        <v>1</v>
      </c>
      <c r="X102" s="24" t="s">
        <v>14</v>
      </c>
      <c r="Y102" s="24">
        <v>0</v>
      </c>
      <c r="Z102" s="50" t="s">
        <v>14</v>
      </c>
      <c r="AA102" s="50">
        <v>0</v>
      </c>
      <c r="AB102" s="28">
        <v>1</v>
      </c>
      <c r="AC102" s="32">
        <v>0.1</v>
      </c>
      <c r="AD102" s="28">
        <v>15</v>
      </c>
      <c r="AE102" s="32">
        <v>0.1</v>
      </c>
      <c r="AF102" s="50">
        <v>12</v>
      </c>
      <c r="AG102" s="28">
        <v>44</v>
      </c>
      <c r="AH102" s="32" t="s">
        <v>310</v>
      </c>
      <c r="AI102" s="55" t="s">
        <v>460</v>
      </c>
      <c r="AJ102" s="30" t="s">
        <v>309</v>
      </c>
      <c r="AK102" s="57" t="s">
        <v>30</v>
      </c>
      <c r="AL102" s="25">
        <v>6</v>
      </c>
      <c r="AM102" s="25">
        <v>2</v>
      </c>
      <c r="AN102" s="25" t="s">
        <v>40</v>
      </c>
    </row>
    <row r="103" spans="1:40" s="57" customFormat="1" ht="24.9" thickBot="1" x14ac:dyDescent="0.45">
      <c r="A103" s="45">
        <v>40724</v>
      </c>
      <c r="B103" s="25">
        <v>4</v>
      </c>
      <c r="C103" s="25" t="s">
        <v>1</v>
      </c>
      <c r="D103" s="25">
        <v>2</v>
      </c>
      <c r="E103" s="25" t="s">
        <v>47</v>
      </c>
      <c r="F103" s="25">
        <v>2</v>
      </c>
      <c r="G103" s="25">
        <v>8</v>
      </c>
      <c r="H103" s="25">
        <v>11</v>
      </c>
      <c r="I103" s="24">
        <v>12</v>
      </c>
      <c r="J103" s="24">
        <v>12.5</v>
      </c>
      <c r="K103" s="50">
        <f t="shared" si="5"/>
        <v>3</v>
      </c>
      <c r="L103" s="50">
        <f t="shared" si="6"/>
        <v>1</v>
      </c>
      <c r="M103" s="50">
        <f t="shared" si="7"/>
        <v>4</v>
      </c>
      <c r="N103" s="50">
        <f t="shared" si="8"/>
        <v>4.5</v>
      </c>
      <c r="O103" s="25">
        <v>2</v>
      </c>
      <c r="P103" s="25">
        <v>8</v>
      </c>
      <c r="Q103" s="24">
        <v>17</v>
      </c>
      <c r="R103" s="24">
        <v>4</v>
      </c>
      <c r="S103" s="51">
        <f t="shared" si="9"/>
        <v>157</v>
      </c>
      <c r="T103" s="30" t="s">
        <v>18</v>
      </c>
      <c r="U103" s="52" t="s">
        <v>17</v>
      </c>
      <c r="V103" s="24" t="s">
        <v>17</v>
      </c>
      <c r="W103" s="24">
        <v>1</v>
      </c>
      <c r="X103" s="24" t="s">
        <v>17</v>
      </c>
      <c r="Y103" s="24">
        <v>1</v>
      </c>
      <c r="Z103" s="24" t="s">
        <v>17</v>
      </c>
      <c r="AA103" s="24">
        <v>1</v>
      </c>
      <c r="AB103" s="28">
        <v>1</v>
      </c>
      <c r="AC103" s="68">
        <v>0.1</v>
      </c>
      <c r="AD103" s="58">
        <v>23</v>
      </c>
      <c r="AE103" s="68">
        <v>0.1</v>
      </c>
      <c r="AF103" s="24">
        <v>15</v>
      </c>
      <c r="AG103" s="58">
        <v>33</v>
      </c>
      <c r="AH103" s="32" t="s">
        <v>308</v>
      </c>
      <c r="AI103" s="55" t="s">
        <v>460</v>
      </c>
      <c r="AJ103" s="49"/>
      <c r="AK103" s="57" t="s">
        <v>30</v>
      </c>
      <c r="AL103" s="25">
        <v>8</v>
      </c>
      <c r="AM103" s="25">
        <v>2</v>
      </c>
      <c r="AN103" s="25" t="s">
        <v>49</v>
      </c>
    </row>
    <row r="104" spans="1:40" s="57" customFormat="1" ht="24.9" thickBot="1" x14ac:dyDescent="0.45">
      <c r="A104" s="45">
        <v>40724</v>
      </c>
      <c r="B104" s="25">
        <v>4</v>
      </c>
      <c r="C104" s="25" t="s">
        <v>1</v>
      </c>
      <c r="D104" s="25">
        <v>3</v>
      </c>
      <c r="E104" s="25" t="s">
        <v>267</v>
      </c>
      <c r="F104" s="25">
        <v>2</v>
      </c>
      <c r="G104" s="25">
        <v>6</v>
      </c>
      <c r="H104" s="25">
        <v>11</v>
      </c>
      <c r="I104" s="24">
        <v>11.5</v>
      </c>
      <c r="J104" s="24">
        <v>11</v>
      </c>
      <c r="K104" s="50">
        <f t="shared" si="5"/>
        <v>5</v>
      </c>
      <c r="L104" s="50">
        <f t="shared" si="6"/>
        <v>0.5</v>
      </c>
      <c r="M104" s="50">
        <f t="shared" si="7"/>
        <v>5.5</v>
      </c>
      <c r="N104" s="50">
        <f t="shared" si="8"/>
        <v>5</v>
      </c>
      <c r="O104" s="25">
        <v>4</v>
      </c>
      <c r="P104" s="25">
        <v>17</v>
      </c>
      <c r="Q104" s="24">
        <v>20</v>
      </c>
      <c r="R104" s="24">
        <v>8</v>
      </c>
      <c r="S104" s="51">
        <f t="shared" si="9"/>
        <v>552.64</v>
      </c>
      <c r="T104" s="30" t="s">
        <v>13</v>
      </c>
      <c r="U104" s="52" t="s">
        <v>15</v>
      </c>
      <c r="V104" s="24" t="s">
        <v>13</v>
      </c>
      <c r="W104" s="24">
        <v>1</v>
      </c>
      <c r="X104" s="24" t="s">
        <v>17</v>
      </c>
      <c r="Y104" s="24">
        <v>1</v>
      </c>
      <c r="Z104" s="24" t="s">
        <v>18</v>
      </c>
      <c r="AA104" s="24">
        <v>1</v>
      </c>
      <c r="AB104" s="32">
        <v>0.1</v>
      </c>
      <c r="AC104" s="28">
        <v>2</v>
      </c>
      <c r="AD104" s="28">
        <v>15</v>
      </c>
      <c r="AE104" s="32">
        <v>0.1</v>
      </c>
      <c r="AF104" s="24">
        <v>9</v>
      </c>
      <c r="AG104" s="28">
        <v>28</v>
      </c>
      <c r="AH104" s="68" t="s">
        <v>307</v>
      </c>
      <c r="AI104" s="55" t="s">
        <v>460</v>
      </c>
      <c r="AJ104" s="25"/>
      <c r="AK104" s="57" t="s">
        <v>30</v>
      </c>
      <c r="AL104" s="25">
        <v>6</v>
      </c>
      <c r="AM104" s="25">
        <v>4</v>
      </c>
      <c r="AN104" s="25" t="s">
        <v>49</v>
      </c>
    </row>
    <row r="105" spans="1:40" s="57" customFormat="1" ht="24.9" thickBot="1" x14ac:dyDescent="0.45">
      <c r="A105" s="45">
        <v>40724</v>
      </c>
      <c r="B105" s="25">
        <v>4</v>
      </c>
      <c r="C105" s="25" t="s">
        <v>1</v>
      </c>
      <c r="D105" s="25">
        <v>4</v>
      </c>
      <c r="E105" s="25" t="s">
        <v>267</v>
      </c>
      <c r="F105" s="25">
        <v>2</v>
      </c>
      <c r="G105" s="25">
        <v>9</v>
      </c>
      <c r="H105" s="25">
        <v>20.5</v>
      </c>
      <c r="I105" s="24">
        <v>35</v>
      </c>
      <c r="J105" s="24">
        <v>38</v>
      </c>
      <c r="K105" s="50">
        <f t="shared" si="5"/>
        <v>11.5</v>
      </c>
      <c r="L105" s="50">
        <f t="shared" si="6"/>
        <v>14.5</v>
      </c>
      <c r="M105" s="50">
        <f t="shared" si="7"/>
        <v>26</v>
      </c>
      <c r="N105" s="50">
        <f t="shared" si="8"/>
        <v>29</v>
      </c>
      <c r="O105" s="25">
        <v>3</v>
      </c>
      <c r="P105" s="25">
        <v>28</v>
      </c>
      <c r="Q105" s="24">
        <v>54</v>
      </c>
      <c r="R105" s="24">
        <v>9</v>
      </c>
      <c r="S105" s="51">
        <f t="shared" si="9"/>
        <v>2416.23</v>
      </c>
      <c r="T105" s="30" t="s">
        <v>15</v>
      </c>
      <c r="U105" s="52" t="s">
        <v>13</v>
      </c>
      <c r="V105" s="24" t="s">
        <v>13</v>
      </c>
      <c r="W105" s="24">
        <v>1</v>
      </c>
      <c r="X105" s="24" t="s">
        <v>15</v>
      </c>
      <c r="Y105" s="24">
        <v>1</v>
      </c>
      <c r="Z105" s="24" t="s">
        <v>15</v>
      </c>
      <c r="AA105" s="24">
        <v>1</v>
      </c>
      <c r="AB105" s="28">
        <v>1</v>
      </c>
      <c r="AC105" s="28">
        <v>1</v>
      </c>
      <c r="AD105" s="28">
        <v>3</v>
      </c>
      <c r="AE105" s="28">
        <v>5</v>
      </c>
      <c r="AF105" s="24">
        <v>40</v>
      </c>
      <c r="AG105" s="28">
        <v>20</v>
      </c>
      <c r="AH105" s="32" t="s">
        <v>306</v>
      </c>
      <c r="AI105" s="55" t="s">
        <v>460</v>
      </c>
      <c r="AJ105" s="25"/>
      <c r="AK105" s="57" t="s">
        <v>30</v>
      </c>
      <c r="AL105" s="25">
        <v>9</v>
      </c>
      <c r="AM105" s="25">
        <v>3</v>
      </c>
      <c r="AN105" s="25">
        <v>0</v>
      </c>
    </row>
    <row r="106" spans="1:40" s="57" customFormat="1" ht="24.9" thickBot="1" x14ac:dyDescent="0.45">
      <c r="A106" s="45">
        <v>40724</v>
      </c>
      <c r="B106" s="25">
        <v>4</v>
      </c>
      <c r="C106" s="25" t="s">
        <v>1</v>
      </c>
      <c r="D106" s="25">
        <v>5</v>
      </c>
      <c r="E106" s="25" t="s">
        <v>47</v>
      </c>
      <c r="F106" s="25">
        <v>1</v>
      </c>
      <c r="G106" s="25">
        <v>8</v>
      </c>
      <c r="H106" s="25">
        <v>15</v>
      </c>
      <c r="I106" s="24">
        <v>15.5</v>
      </c>
      <c r="J106" s="24">
        <v>32</v>
      </c>
      <c r="K106" s="50">
        <f t="shared" si="5"/>
        <v>7</v>
      </c>
      <c r="L106" s="50">
        <f t="shared" si="6"/>
        <v>0.5</v>
      </c>
      <c r="M106" s="50">
        <f t="shared" si="7"/>
        <v>7.5</v>
      </c>
      <c r="N106" s="50">
        <f t="shared" si="8"/>
        <v>24</v>
      </c>
      <c r="O106" s="25">
        <v>6</v>
      </c>
      <c r="P106" s="25">
        <v>30</v>
      </c>
      <c r="Q106" s="24">
        <v>36</v>
      </c>
      <c r="R106" s="24">
        <v>10</v>
      </c>
      <c r="S106" s="51">
        <f t="shared" si="9"/>
        <v>2512</v>
      </c>
      <c r="T106" s="30" t="s">
        <v>17</v>
      </c>
      <c r="U106" s="52" t="s">
        <v>15</v>
      </c>
      <c r="V106" s="24" t="s">
        <v>15</v>
      </c>
      <c r="W106" s="24">
        <v>1</v>
      </c>
      <c r="X106" s="24" t="s">
        <v>15</v>
      </c>
      <c r="Y106" s="24">
        <v>1</v>
      </c>
      <c r="Z106" s="24" t="s">
        <v>15</v>
      </c>
      <c r="AA106" s="24">
        <v>1</v>
      </c>
      <c r="AB106" s="32">
        <v>0.1</v>
      </c>
      <c r="AC106" s="32">
        <v>12</v>
      </c>
      <c r="AD106" s="28">
        <v>3</v>
      </c>
      <c r="AE106" s="28">
        <v>40</v>
      </c>
      <c r="AF106" s="24">
        <v>20</v>
      </c>
      <c r="AG106" s="28">
        <v>29</v>
      </c>
      <c r="AH106" s="32" t="s">
        <v>305</v>
      </c>
      <c r="AI106" s="55" t="s">
        <v>460</v>
      </c>
      <c r="AJ106" s="25"/>
      <c r="AK106" s="57" t="s">
        <v>30</v>
      </c>
      <c r="AL106" s="25">
        <v>8</v>
      </c>
      <c r="AM106" s="25">
        <v>6</v>
      </c>
      <c r="AN106" s="25" t="s">
        <v>49</v>
      </c>
    </row>
    <row r="107" spans="1:40" s="57" customFormat="1" ht="24.9" thickBot="1" x14ac:dyDescent="0.45">
      <c r="A107" s="45">
        <v>40724</v>
      </c>
      <c r="B107" s="25">
        <v>4</v>
      </c>
      <c r="C107" s="25" t="s">
        <v>1</v>
      </c>
      <c r="D107" s="25">
        <v>6</v>
      </c>
      <c r="E107" s="25" t="s">
        <v>47</v>
      </c>
      <c r="F107" s="25">
        <v>2</v>
      </c>
      <c r="G107" s="25">
        <v>11</v>
      </c>
      <c r="H107" s="25">
        <v>13</v>
      </c>
      <c r="I107" s="24">
        <v>18</v>
      </c>
      <c r="J107" s="24">
        <v>19</v>
      </c>
      <c r="K107" s="50">
        <f t="shared" si="5"/>
        <v>2</v>
      </c>
      <c r="L107" s="50">
        <f t="shared" si="6"/>
        <v>5</v>
      </c>
      <c r="M107" s="50">
        <f t="shared" si="7"/>
        <v>7</v>
      </c>
      <c r="N107" s="50">
        <f t="shared" si="8"/>
        <v>8</v>
      </c>
      <c r="O107" s="25">
        <v>6</v>
      </c>
      <c r="P107" s="25">
        <v>23</v>
      </c>
      <c r="Q107" s="24">
        <v>36</v>
      </c>
      <c r="R107" s="24">
        <v>7</v>
      </c>
      <c r="S107" s="51">
        <f t="shared" si="9"/>
        <v>730.83500000000004</v>
      </c>
      <c r="T107" s="30" t="s">
        <v>17</v>
      </c>
      <c r="U107" s="52" t="s">
        <v>15</v>
      </c>
      <c r="V107" s="24" t="s">
        <v>15</v>
      </c>
      <c r="W107" s="24">
        <v>1</v>
      </c>
      <c r="X107" s="24" t="s">
        <v>17</v>
      </c>
      <c r="Y107" s="24">
        <v>1</v>
      </c>
      <c r="Z107" s="24" t="s">
        <v>15</v>
      </c>
      <c r="AA107" s="24">
        <v>1</v>
      </c>
      <c r="AB107" s="28">
        <v>1</v>
      </c>
      <c r="AC107" s="28">
        <v>4</v>
      </c>
      <c r="AD107" s="28">
        <v>12</v>
      </c>
      <c r="AE107" s="28">
        <v>70</v>
      </c>
      <c r="AF107" s="24">
        <v>0</v>
      </c>
      <c r="AG107" s="28">
        <v>32</v>
      </c>
      <c r="AH107" s="32" t="s">
        <v>304</v>
      </c>
      <c r="AI107" s="55" t="s">
        <v>460</v>
      </c>
      <c r="AJ107" s="25"/>
      <c r="AK107" s="57" t="s">
        <v>30</v>
      </c>
      <c r="AL107" s="25">
        <v>11</v>
      </c>
      <c r="AM107" s="25">
        <v>6</v>
      </c>
      <c r="AN107" s="25">
        <v>0</v>
      </c>
    </row>
    <row r="108" spans="1:40" s="57" customFormat="1" ht="24.9" thickBot="1" x14ac:dyDescent="0.45">
      <c r="A108" s="45">
        <v>40724</v>
      </c>
      <c r="B108" s="25">
        <v>4</v>
      </c>
      <c r="C108" s="25" t="s">
        <v>1</v>
      </c>
      <c r="D108" s="25">
        <v>7</v>
      </c>
      <c r="E108" s="25" t="s">
        <v>47</v>
      </c>
      <c r="F108" s="25">
        <v>1</v>
      </c>
      <c r="G108" s="25">
        <v>8</v>
      </c>
      <c r="H108" s="25">
        <v>15.5</v>
      </c>
      <c r="I108" s="24"/>
      <c r="J108" s="24"/>
      <c r="K108" s="50">
        <f t="shared" si="5"/>
        <v>7.5</v>
      </c>
      <c r="L108" s="50">
        <f t="shared" si="6"/>
        <v>-15.5</v>
      </c>
      <c r="M108" s="50">
        <f t="shared" si="7"/>
        <v>-8</v>
      </c>
      <c r="N108" s="50">
        <f t="shared" si="8"/>
        <v>-8</v>
      </c>
      <c r="O108" s="25">
        <v>2</v>
      </c>
      <c r="P108" s="25">
        <v>24</v>
      </c>
      <c r="Q108" s="24"/>
      <c r="R108" s="24"/>
      <c r="S108" s="51">
        <f t="shared" si="9"/>
        <v>0</v>
      </c>
      <c r="T108" s="30" t="s">
        <v>15</v>
      </c>
      <c r="U108" s="52" t="s">
        <v>15</v>
      </c>
      <c r="V108" s="24" t="s">
        <v>14</v>
      </c>
      <c r="W108" s="24">
        <v>0</v>
      </c>
      <c r="X108" s="24" t="s">
        <v>14</v>
      </c>
      <c r="Y108" s="24">
        <v>0</v>
      </c>
      <c r="Z108" s="24" t="s">
        <v>14</v>
      </c>
      <c r="AA108" s="24">
        <v>0</v>
      </c>
      <c r="AB108" s="28">
        <v>3</v>
      </c>
      <c r="AC108" s="28">
        <v>3</v>
      </c>
      <c r="AD108" s="28">
        <v>27</v>
      </c>
      <c r="AE108" s="28">
        <v>13</v>
      </c>
      <c r="AF108" s="24"/>
      <c r="AG108" s="28">
        <v>24</v>
      </c>
      <c r="AH108" s="32" t="s">
        <v>303</v>
      </c>
      <c r="AI108" s="55" t="s">
        <v>460</v>
      </c>
      <c r="AJ108" s="25"/>
      <c r="AK108" s="57" t="s">
        <v>30</v>
      </c>
      <c r="AL108" s="25">
        <v>8</v>
      </c>
      <c r="AM108" s="25">
        <v>2</v>
      </c>
      <c r="AN108" s="25" t="s">
        <v>52</v>
      </c>
    </row>
    <row r="109" spans="1:40" s="57" customFormat="1" ht="24.9" thickBot="1" x14ac:dyDescent="0.45">
      <c r="A109" s="45">
        <v>40724</v>
      </c>
      <c r="B109" s="25">
        <v>4</v>
      </c>
      <c r="C109" s="25" t="s">
        <v>1</v>
      </c>
      <c r="D109" s="25">
        <v>8</v>
      </c>
      <c r="E109" s="25" t="s">
        <v>47</v>
      </c>
      <c r="F109" s="25">
        <v>1</v>
      </c>
      <c r="G109" s="25">
        <v>9</v>
      </c>
      <c r="H109" s="25">
        <v>20</v>
      </c>
      <c r="I109" s="24">
        <v>55</v>
      </c>
      <c r="J109" s="24">
        <v>65.5</v>
      </c>
      <c r="K109" s="50">
        <f t="shared" si="5"/>
        <v>11</v>
      </c>
      <c r="L109" s="50">
        <f t="shared" si="6"/>
        <v>35</v>
      </c>
      <c r="M109" s="50">
        <f t="shared" si="7"/>
        <v>46</v>
      </c>
      <c r="N109" s="50">
        <f t="shared" si="8"/>
        <v>56.5</v>
      </c>
      <c r="O109" s="25">
        <v>5</v>
      </c>
      <c r="P109" s="25">
        <v>36</v>
      </c>
      <c r="Q109" s="24">
        <v>50</v>
      </c>
      <c r="R109" s="24">
        <v>18</v>
      </c>
      <c r="S109" s="51">
        <f t="shared" si="9"/>
        <v>16659.27</v>
      </c>
      <c r="T109" s="30" t="s">
        <v>13</v>
      </c>
      <c r="U109" s="52" t="s">
        <v>13</v>
      </c>
      <c r="V109" s="24" t="s">
        <v>13</v>
      </c>
      <c r="W109" s="24">
        <v>1</v>
      </c>
      <c r="X109" s="24" t="s">
        <v>15</v>
      </c>
      <c r="Y109" s="24">
        <v>1</v>
      </c>
      <c r="Z109" s="24" t="s">
        <v>15</v>
      </c>
      <c r="AA109" s="24">
        <v>1</v>
      </c>
      <c r="AB109" s="28">
        <v>7</v>
      </c>
      <c r="AC109" s="32">
        <v>0.1</v>
      </c>
      <c r="AD109" s="28">
        <v>35</v>
      </c>
      <c r="AE109" s="32">
        <v>0.1</v>
      </c>
      <c r="AF109" s="24">
        <v>20</v>
      </c>
      <c r="AG109" s="28">
        <v>23</v>
      </c>
      <c r="AH109" s="32" t="s">
        <v>302</v>
      </c>
      <c r="AI109" s="55" t="s">
        <v>460</v>
      </c>
      <c r="AJ109" s="25"/>
      <c r="AK109" s="57" t="s">
        <v>30</v>
      </c>
      <c r="AL109" s="25">
        <v>9</v>
      </c>
      <c r="AM109" s="25">
        <v>5</v>
      </c>
      <c r="AN109" s="25" t="s">
        <v>40</v>
      </c>
    </row>
    <row r="110" spans="1:40" s="57" customFormat="1" ht="24.9" thickBot="1" x14ac:dyDescent="0.45">
      <c r="A110" s="45">
        <v>40724</v>
      </c>
      <c r="B110" s="25">
        <v>4</v>
      </c>
      <c r="C110" s="25" t="s">
        <v>1</v>
      </c>
      <c r="D110" s="25">
        <v>9</v>
      </c>
      <c r="E110" s="25" t="s">
        <v>47</v>
      </c>
      <c r="F110" s="25">
        <v>1</v>
      </c>
      <c r="G110" s="25">
        <v>5</v>
      </c>
      <c r="H110" s="25">
        <v>14.5</v>
      </c>
      <c r="I110" s="24">
        <v>37</v>
      </c>
      <c r="J110" s="24">
        <v>47</v>
      </c>
      <c r="K110" s="50">
        <f t="shared" si="5"/>
        <v>9.5</v>
      </c>
      <c r="L110" s="50">
        <f t="shared" si="6"/>
        <v>22.5</v>
      </c>
      <c r="M110" s="50">
        <f t="shared" si="7"/>
        <v>32</v>
      </c>
      <c r="N110" s="50">
        <f t="shared" si="8"/>
        <v>42</v>
      </c>
      <c r="O110" s="25">
        <v>3</v>
      </c>
      <c r="P110" s="25">
        <v>18</v>
      </c>
      <c r="Q110" s="24">
        <v>80</v>
      </c>
      <c r="R110" s="24">
        <v>12</v>
      </c>
      <c r="S110" s="51">
        <f t="shared" si="9"/>
        <v>5312.88</v>
      </c>
      <c r="T110" s="30" t="s">
        <v>13</v>
      </c>
      <c r="U110" s="52" t="s">
        <v>13</v>
      </c>
      <c r="V110" s="24" t="s">
        <v>13</v>
      </c>
      <c r="W110" s="24">
        <v>1</v>
      </c>
      <c r="X110" s="24" t="s">
        <v>15</v>
      </c>
      <c r="Y110" s="24">
        <v>1</v>
      </c>
      <c r="Z110" s="24" t="s">
        <v>15</v>
      </c>
      <c r="AA110" s="24">
        <v>1</v>
      </c>
      <c r="AB110" s="28">
        <v>0</v>
      </c>
      <c r="AC110" s="28">
        <v>8</v>
      </c>
      <c r="AD110" s="32">
        <v>0.1</v>
      </c>
      <c r="AE110" s="28">
        <v>60</v>
      </c>
      <c r="AF110" s="24">
        <v>0</v>
      </c>
      <c r="AG110" s="28">
        <v>10</v>
      </c>
      <c r="AH110" s="32" t="s">
        <v>301</v>
      </c>
      <c r="AI110" s="55" t="s">
        <v>460</v>
      </c>
      <c r="AJ110" s="30" t="s">
        <v>300</v>
      </c>
      <c r="AK110" s="57" t="s">
        <v>30</v>
      </c>
      <c r="AL110" s="25">
        <v>5</v>
      </c>
      <c r="AM110" s="25">
        <v>3</v>
      </c>
      <c r="AN110" s="25" t="s">
        <v>40</v>
      </c>
    </row>
    <row r="111" spans="1:40" s="57" customFormat="1" ht="24.9" thickBot="1" x14ac:dyDescent="0.45">
      <c r="A111" s="45">
        <v>40724</v>
      </c>
      <c r="B111" s="25">
        <v>4</v>
      </c>
      <c r="C111" s="25" t="s">
        <v>1</v>
      </c>
      <c r="D111" s="25">
        <v>10</v>
      </c>
      <c r="E111" s="25" t="s">
        <v>47</v>
      </c>
      <c r="F111" s="25">
        <v>2</v>
      </c>
      <c r="G111" s="25">
        <v>9</v>
      </c>
      <c r="H111" s="25">
        <v>18</v>
      </c>
      <c r="I111" s="24">
        <v>57</v>
      </c>
      <c r="J111" s="24">
        <v>65</v>
      </c>
      <c r="K111" s="50">
        <f t="shared" si="5"/>
        <v>9</v>
      </c>
      <c r="L111" s="50">
        <f t="shared" si="6"/>
        <v>39</v>
      </c>
      <c r="M111" s="50">
        <f t="shared" si="7"/>
        <v>48</v>
      </c>
      <c r="N111" s="50">
        <f t="shared" si="8"/>
        <v>56</v>
      </c>
      <c r="O111" s="25">
        <v>4</v>
      </c>
      <c r="P111" s="25">
        <v>24</v>
      </c>
      <c r="Q111" s="24">
        <v>71</v>
      </c>
      <c r="R111" s="24">
        <v>10</v>
      </c>
      <c r="S111" s="51">
        <f t="shared" si="9"/>
        <v>5102.5</v>
      </c>
      <c r="T111" s="30" t="s">
        <v>15</v>
      </c>
      <c r="U111" s="52" t="s">
        <v>13</v>
      </c>
      <c r="V111" s="24" t="s">
        <v>13</v>
      </c>
      <c r="W111" s="24">
        <v>1</v>
      </c>
      <c r="X111" s="24" t="s">
        <v>15</v>
      </c>
      <c r="Y111" s="24">
        <v>1</v>
      </c>
      <c r="Z111" s="24" t="s">
        <v>13</v>
      </c>
      <c r="AA111" s="24">
        <v>1</v>
      </c>
      <c r="AB111" s="28">
        <v>3</v>
      </c>
      <c r="AC111" s="28">
        <v>1</v>
      </c>
      <c r="AD111" s="28">
        <v>9</v>
      </c>
      <c r="AE111" s="28">
        <v>30</v>
      </c>
      <c r="AF111" s="24">
        <v>0</v>
      </c>
      <c r="AG111" s="28">
        <v>14</v>
      </c>
      <c r="AH111" s="32" t="s">
        <v>299</v>
      </c>
      <c r="AI111" s="55" t="s">
        <v>460</v>
      </c>
      <c r="AJ111" s="25"/>
      <c r="AK111" s="57" t="s">
        <v>30</v>
      </c>
      <c r="AL111" s="25">
        <v>9</v>
      </c>
      <c r="AM111" s="25">
        <v>4</v>
      </c>
      <c r="AN111" s="25" t="s">
        <v>40</v>
      </c>
    </row>
    <row r="112" spans="1:40" s="57" customFormat="1" ht="24.9" thickBot="1" x14ac:dyDescent="0.45">
      <c r="A112" s="45">
        <v>40724</v>
      </c>
      <c r="B112" s="25">
        <v>4</v>
      </c>
      <c r="C112" s="25" t="s">
        <v>1</v>
      </c>
      <c r="D112" s="25">
        <v>11</v>
      </c>
      <c r="E112" s="25" t="s">
        <v>47</v>
      </c>
      <c r="F112" s="25">
        <v>2</v>
      </c>
      <c r="G112" s="25">
        <v>5</v>
      </c>
      <c r="H112" s="25">
        <v>9</v>
      </c>
      <c r="I112" s="24">
        <v>12</v>
      </c>
      <c r="J112" s="24">
        <v>14</v>
      </c>
      <c r="K112" s="50">
        <f t="shared" si="5"/>
        <v>4</v>
      </c>
      <c r="L112" s="50">
        <f t="shared" si="6"/>
        <v>3</v>
      </c>
      <c r="M112" s="50">
        <f t="shared" si="7"/>
        <v>7</v>
      </c>
      <c r="N112" s="50">
        <f t="shared" si="8"/>
        <v>9</v>
      </c>
      <c r="O112" s="25">
        <v>2</v>
      </c>
      <c r="P112" s="25">
        <v>8</v>
      </c>
      <c r="Q112" s="24">
        <v>21</v>
      </c>
      <c r="R112" s="24">
        <v>4</v>
      </c>
      <c r="S112" s="51">
        <f t="shared" si="9"/>
        <v>175.84</v>
      </c>
      <c r="T112" s="30" t="s">
        <v>17</v>
      </c>
      <c r="U112" s="52" t="s">
        <v>15</v>
      </c>
      <c r="V112" s="24" t="s">
        <v>13</v>
      </c>
      <c r="W112" s="24">
        <v>1</v>
      </c>
      <c r="X112" s="24" t="s">
        <v>17</v>
      </c>
      <c r="Y112" s="24">
        <v>1</v>
      </c>
      <c r="Z112" s="24" t="s">
        <v>15</v>
      </c>
      <c r="AA112" s="24">
        <v>1</v>
      </c>
      <c r="AB112" s="28">
        <v>20</v>
      </c>
      <c r="AC112" s="32">
        <v>0.1</v>
      </c>
      <c r="AD112" s="28">
        <v>30</v>
      </c>
      <c r="AE112" s="28">
        <v>1</v>
      </c>
      <c r="AF112" s="24">
        <v>30</v>
      </c>
      <c r="AG112" s="28">
        <v>40</v>
      </c>
      <c r="AH112" s="32" t="s">
        <v>298</v>
      </c>
      <c r="AI112" s="55" t="s">
        <v>460</v>
      </c>
      <c r="AJ112" s="25"/>
      <c r="AK112" s="57" t="s">
        <v>30</v>
      </c>
      <c r="AL112" s="25">
        <v>5</v>
      </c>
      <c r="AM112" s="25">
        <v>2</v>
      </c>
      <c r="AN112" s="25" t="s">
        <v>40</v>
      </c>
    </row>
    <row r="113" spans="1:40" s="57" customFormat="1" ht="24.9" thickBot="1" x14ac:dyDescent="0.45">
      <c r="A113" s="45">
        <v>40724</v>
      </c>
      <c r="B113" s="25">
        <v>4</v>
      </c>
      <c r="C113" s="25" t="s">
        <v>1</v>
      </c>
      <c r="D113" s="25">
        <v>12</v>
      </c>
      <c r="E113" s="25" t="s">
        <v>267</v>
      </c>
      <c r="F113" s="25">
        <v>1</v>
      </c>
      <c r="G113" s="25">
        <v>7</v>
      </c>
      <c r="H113" s="25">
        <v>10</v>
      </c>
      <c r="I113" s="24">
        <v>16</v>
      </c>
      <c r="J113" s="24">
        <v>16.5</v>
      </c>
      <c r="K113" s="50">
        <f t="shared" si="5"/>
        <v>3</v>
      </c>
      <c r="L113" s="50">
        <f t="shared" si="6"/>
        <v>6</v>
      </c>
      <c r="M113" s="50">
        <f t="shared" si="7"/>
        <v>9</v>
      </c>
      <c r="N113" s="50">
        <f t="shared" si="8"/>
        <v>9.5</v>
      </c>
      <c r="O113" s="25">
        <v>0</v>
      </c>
      <c r="P113" s="25">
        <v>16</v>
      </c>
      <c r="Q113" s="24">
        <v>33</v>
      </c>
      <c r="R113" s="24">
        <v>5</v>
      </c>
      <c r="S113" s="51">
        <f t="shared" si="9"/>
        <v>323.8125</v>
      </c>
      <c r="T113" s="30" t="s">
        <v>17</v>
      </c>
      <c r="U113" s="52" t="s">
        <v>15</v>
      </c>
      <c r="V113" s="24" t="s">
        <v>13</v>
      </c>
      <c r="W113" s="24">
        <v>1</v>
      </c>
      <c r="X113" s="24" t="s">
        <v>14</v>
      </c>
      <c r="Y113" s="24">
        <v>0</v>
      </c>
      <c r="Z113" s="24" t="s">
        <v>14</v>
      </c>
      <c r="AA113" s="24">
        <v>0</v>
      </c>
      <c r="AB113" s="32">
        <v>0.1</v>
      </c>
      <c r="AC113" s="28">
        <v>2</v>
      </c>
      <c r="AD113" s="28">
        <v>2</v>
      </c>
      <c r="AE113" s="28">
        <v>50</v>
      </c>
      <c r="AF113" s="24">
        <v>8</v>
      </c>
      <c r="AG113" s="28">
        <v>26</v>
      </c>
      <c r="AH113" s="32" t="s">
        <v>297</v>
      </c>
      <c r="AI113" s="55" t="s">
        <v>460</v>
      </c>
      <c r="AJ113" s="25"/>
      <c r="AK113" s="57" t="s">
        <v>30</v>
      </c>
      <c r="AL113" s="25">
        <v>7</v>
      </c>
      <c r="AM113" s="25">
        <v>0</v>
      </c>
      <c r="AN113" s="25" t="s">
        <v>49</v>
      </c>
    </row>
    <row r="114" spans="1:40" s="57" customFormat="1" ht="24.9" thickBot="1" x14ac:dyDescent="0.45">
      <c r="A114" s="45">
        <v>40724</v>
      </c>
      <c r="B114" s="25">
        <v>4</v>
      </c>
      <c r="C114" s="25" t="s">
        <v>1</v>
      </c>
      <c r="D114" s="25">
        <v>13</v>
      </c>
      <c r="E114" s="25" t="s">
        <v>267</v>
      </c>
      <c r="F114" s="25">
        <v>2</v>
      </c>
      <c r="G114" s="25">
        <v>6</v>
      </c>
      <c r="H114" s="25">
        <v>9</v>
      </c>
      <c r="I114" s="24">
        <v>12</v>
      </c>
      <c r="J114" s="24">
        <v>11</v>
      </c>
      <c r="K114" s="50">
        <f t="shared" si="5"/>
        <v>3</v>
      </c>
      <c r="L114" s="50">
        <f t="shared" si="6"/>
        <v>3</v>
      </c>
      <c r="M114" s="50">
        <f t="shared" si="7"/>
        <v>6</v>
      </c>
      <c r="N114" s="50">
        <f t="shared" si="8"/>
        <v>5</v>
      </c>
      <c r="O114" s="25">
        <v>2</v>
      </c>
      <c r="P114" s="25">
        <v>13</v>
      </c>
      <c r="Q114" s="24">
        <v>18</v>
      </c>
      <c r="R114" s="24">
        <v>4</v>
      </c>
      <c r="S114" s="51">
        <f t="shared" si="9"/>
        <v>138.16</v>
      </c>
      <c r="T114" s="30" t="s">
        <v>17</v>
      </c>
      <c r="U114" s="52" t="s">
        <v>15</v>
      </c>
      <c r="V114" s="24" t="s">
        <v>15</v>
      </c>
      <c r="W114" s="24">
        <v>1</v>
      </c>
      <c r="X114" s="24" t="s">
        <v>14</v>
      </c>
      <c r="Y114" s="24">
        <v>0</v>
      </c>
      <c r="Z114" s="24" t="s">
        <v>14</v>
      </c>
      <c r="AA114" s="24">
        <v>0</v>
      </c>
      <c r="AB114" s="28">
        <v>7</v>
      </c>
      <c r="AC114" s="28">
        <v>2</v>
      </c>
      <c r="AD114" s="28">
        <v>30</v>
      </c>
      <c r="AE114" s="28">
        <v>25</v>
      </c>
      <c r="AF114" s="24">
        <v>15</v>
      </c>
      <c r="AG114" s="28">
        <v>50</v>
      </c>
      <c r="AH114" s="32" t="s">
        <v>296</v>
      </c>
      <c r="AI114" s="55" t="s">
        <v>460</v>
      </c>
      <c r="AJ114" s="25"/>
      <c r="AK114" s="57" t="s">
        <v>30</v>
      </c>
      <c r="AL114" s="25">
        <v>6</v>
      </c>
      <c r="AM114" s="25">
        <v>2</v>
      </c>
      <c r="AN114" s="25" t="s">
        <v>49</v>
      </c>
    </row>
    <row r="115" spans="1:40" s="57" customFormat="1" ht="24.9" thickBot="1" x14ac:dyDescent="0.45">
      <c r="A115" s="45">
        <v>40724</v>
      </c>
      <c r="B115" s="25">
        <v>4</v>
      </c>
      <c r="C115" s="25" t="s">
        <v>1</v>
      </c>
      <c r="D115" s="25">
        <v>14</v>
      </c>
      <c r="E115" s="25" t="s">
        <v>47</v>
      </c>
      <c r="F115" s="25">
        <v>2</v>
      </c>
      <c r="G115" s="25">
        <v>6</v>
      </c>
      <c r="H115" s="25">
        <v>12</v>
      </c>
      <c r="I115" s="24">
        <v>12</v>
      </c>
      <c r="J115" s="24">
        <v>21.5</v>
      </c>
      <c r="K115" s="50">
        <f t="shared" si="5"/>
        <v>6</v>
      </c>
      <c r="L115" s="50">
        <f t="shared" si="6"/>
        <v>0</v>
      </c>
      <c r="M115" s="50">
        <f t="shared" si="7"/>
        <v>6</v>
      </c>
      <c r="N115" s="50">
        <f t="shared" si="8"/>
        <v>15.5</v>
      </c>
      <c r="O115" s="25">
        <v>2</v>
      </c>
      <c r="P115" s="25">
        <v>18</v>
      </c>
      <c r="Q115" s="24">
        <v>30</v>
      </c>
      <c r="R115" s="24">
        <v>6</v>
      </c>
      <c r="S115" s="51">
        <f t="shared" si="9"/>
        <v>607.59</v>
      </c>
      <c r="T115" s="30" t="s">
        <v>17</v>
      </c>
      <c r="U115" s="52" t="s">
        <v>15</v>
      </c>
      <c r="V115" s="24" t="s">
        <v>15</v>
      </c>
      <c r="W115" s="24">
        <v>1</v>
      </c>
      <c r="X115" s="24" t="s">
        <v>15</v>
      </c>
      <c r="Y115" s="24">
        <v>1</v>
      </c>
      <c r="Z115" s="24" t="s">
        <v>18</v>
      </c>
      <c r="AA115" s="24">
        <v>1</v>
      </c>
      <c r="AB115" s="28">
        <v>20</v>
      </c>
      <c r="AC115" s="32">
        <v>0.1</v>
      </c>
      <c r="AD115" s="28">
        <v>40</v>
      </c>
      <c r="AE115" s="28">
        <v>20</v>
      </c>
      <c r="AF115" s="24">
        <v>25</v>
      </c>
      <c r="AG115" s="28">
        <v>60</v>
      </c>
      <c r="AH115" s="32" t="s">
        <v>270</v>
      </c>
      <c r="AI115" s="55" t="s">
        <v>460</v>
      </c>
      <c r="AJ115" s="25"/>
      <c r="AK115" s="57" t="s">
        <v>30</v>
      </c>
      <c r="AL115" s="25">
        <v>6</v>
      </c>
      <c r="AM115" s="25">
        <v>2</v>
      </c>
      <c r="AN115" s="25" t="s">
        <v>49</v>
      </c>
    </row>
    <row r="116" spans="1:40" s="57" customFormat="1" ht="24.9" thickBot="1" x14ac:dyDescent="0.45">
      <c r="A116" s="45">
        <v>40724</v>
      </c>
      <c r="B116" s="25">
        <v>4</v>
      </c>
      <c r="C116" s="25" t="s">
        <v>1</v>
      </c>
      <c r="D116" s="25">
        <v>15</v>
      </c>
      <c r="E116" s="25" t="s">
        <v>267</v>
      </c>
      <c r="F116" s="25">
        <v>1</v>
      </c>
      <c r="G116" s="25">
        <v>8</v>
      </c>
      <c r="H116" s="25">
        <v>6</v>
      </c>
      <c r="I116" s="24">
        <v>9</v>
      </c>
      <c r="J116" s="24">
        <v>12.5</v>
      </c>
      <c r="K116" s="50">
        <f t="shared" si="5"/>
        <v>-2</v>
      </c>
      <c r="L116" s="50">
        <f t="shared" si="6"/>
        <v>3</v>
      </c>
      <c r="M116" s="50">
        <f t="shared" si="7"/>
        <v>1</v>
      </c>
      <c r="N116" s="50">
        <f t="shared" si="8"/>
        <v>4.5</v>
      </c>
      <c r="O116" s="25">
        <v>2</v>
      </c>
      <c r="P116" s="25">
        <v>6</v>
      </c>
      <c r="Q116" s="24">
        <v>4</v>
      </c>
      <c r="R116" s="24">
        <v>5.5</v>
      </c>
      <c r="S116" s="51">
        <f t="shared" si="9"/>
        <v>296.828125</v>
      </c>
      <c r="T116" s="30" t="s">
        <v>17</v>
      </c>
      <c r="U116" s="52" t="s">
        <v>15</v>
      </c>
      <c r="V116" s="24" t="s">
        <v>15</v>
      </c>
      <c r="W116" s="24">
        <v>1</v>
      </c>
      <c r="X116" s="24" t="s">
        <v>17</v>
      </c>
      <c r="Y116" s="24">
        <v>1</v>
      </c>
      <c r="Z116" s="24" t="s">
        <v>17</v>
      </c>
      <c r="AA116" s="24">
        <v>1</v>
      </c>
      <c r="AB116" s="28">
        <v>0</v>
      </c>
      <c r="AC116" s="28">
        <v>1</v>
      </c>
      <c r="AD116" s="28">
        <v>0</v>
      </c>
      <c r="AE116" s="28">
        <v>20</v>
      </c>
      <c r="AF116" s="24">
        <v>0</v>
      </c>
      <c r="AG116" s="28">
        <v>3</v>
      </c>
      <c r="AH116" s="32" t="s">
        <v>295</v>
      </c>
      <c r="AI116" s="55" t="s">
        <v>460</v>
      </c>
      <c r="AJ116" s="30" t="s">
        <v>294</v>
      </c>
      <c r="AK116" s="57" t="s">
        <v>30</v>
      </c>
      <c r="AL116" s="25">
        <v>8</v>
      </c>
      <c r="AM116" s="25">
        <v>2</v>
      </c>
      <c r="AN116" s="25">
        <v>0</v>
      </c>
    </row>
    <row r="117" spans="1:40" s="57" customFormat="1" ht="24.9" thickBot="1" x14ac:dyDescent="0.45">
      <c r="A117" s="45">
        <v>40724</v>
      </c>
      <c r="B117" s="25">
        <v>4</v>
      </c>
      <c r="C117" s="25" t="s">
        <v>1</v>
      </c>
      <c r="D117" s="25">
        <v>16</v>
      </c>
      <c r="E117" s="25" t="s">
        <v>267</v>
      </c>
      <c r="F117" s="25">
        <v>2</v>
      </c>
      <c r="G117" s="25">
        <v>3</v>
      </c>
      <c r="H117" s="30">
        <v>0</v>
      </c>
      <c r="I117" s="24"/>
      <c r="J117" s="24"/>
      <c r="K117" s="50">
        <f t="shared" si="5"/>
        <v>-3</v>
      </c>
      <c r="L117" s="50">
        <f t="shared" si="6"/>
        <v>0</v>
      </c>
      <c r="M117" s="50">
        <f t="shared" si="7"/>
        <v>-3</v>
      </c>
      <c r="N117" s="50">
        <f t="shared" si="8"/>
        <v>-3</v>
      </c>
      <c r="O117" s="25">
        <v>0</v>
      </c>
      <c r="P117" s="30">
        <v>0</v>
      </c>
      <c r="Q117" s="24"/>
      <c r="R117" s="24"/>
      <c r="S117" s="51">
        <f t="shared" si="9"/>
        <v>0</v>
      </c>
      <c r="T117" s="30" t="s">
        <v>16</v>
      </c>
      <c r="U117" s="30" t="s">
        <v>16</v>
      </c>
      <c r="V117" s="24" t="s">
        <v>14</v>
      </c>
      <c r="W117" s="24">
        <v>0</v>
      </c>
      <c r="X117" s="24" t="s">
        <v>14</v>
      </c>
      <c r="Y117" s="24">
        <v>0</v>
      </c>
      <c r="Z117" s="24" t="s">
        <v>14</v>
      </c>
      <c r="AA117" s="24">
        <v>0</v>
      </c>
      <c r="AB117" s="32">
        <v>0.1</v>
      </c>
      <c r="AC117" s="32">
        <v>0.1</v>
      </c>
      <c r="AD117" s="28">
        <v>9</v>
      </c>
      <c r="AE117" s="28">
        <v>5</v>
      </c>
      <c r="AF117" s="24"/>
      <c r="AG117" s="28">
        <v>60</v>
      </c>
      <c r="AH117" s="32" t="s">
        <v>293</v>
      </c>
      <c r="AI117" s="55" t="s">
        <v>460</v>
      </c>
      <c r="AJ117" s="25"/>
      <c r="AK117" s="57" t="s">
        <v>30</v>
      </c>
      <c r="AL117" s="25">
        <v>3</v>
      </c>
      <c r="AM117" s="25">
        <v>0</v>
      </c>
      <c r="AN117" s="25" t="s">
        <v>40</v>
      </c>
    </row>
    <row r="118" spans="1:40" s="57" customFormat="1" ht="24.9" thickBot="1" x14ac:dyDescent="0.45">
      <c r="A118" s="45">
        <v>40724</v>
      </c>
      <c r="B118" s="25">
        <v>4</v>
      </c>
      <c r="C118" s="25" t="s">
        <v>1</v>
      </c>
      <c r="D118" s="25">
        <v>17</v>
      </c>
      <c r="E118" s="25" t="s">
        <v>267</v>
      </c>
      <c r="F118" s="25">
        <v>2</v>
      </c>
      <c r="G118" s="25">
        <v>5</v>
      </c>
      <c r="H118" s="30">
        <v>0</v>
      </c>
      <c r="I118" s="24"/>
      <c r="J118" s="24"/>
      <c r="K118" s="50">
        <f t="shared" si="5"/>
        <v>-5</v>
      </c>
      <c r="L118" s="50">
        <f t="shared" si="6"/>
        <v>0</v>
      </c>
      <c r="M118" s="50">
        <f t="shared" si="7"/>
        <v>-5</v>
      </c>
      <c r="N118" s="50">
        <f t="shared" si="8"/>
        <v>-5</v>
      </c>
      <c r="O118" s="25">
        <v>0</v>
      </c>
      <c r="P118" s="30">
        <v>0</v>
      </c>
      <c r="Q118" s="24"/>
      <c r="R118" s="24"/>
      <c r="S118" s="51">
        <f t="shared" si="9"/>
        <v>0</v>
      </c>
      <c r="T118" s="30" t="s">
        <v>16</v>
      </c>
      <c r="U118" s="30" t="s">
        <v>16</v>
      </c>
      <c r="V118" s="24" t="s">
        <v>14</v>
      </c>
      <c r="W118" s="24">
        <v>0</v>
      </c>
      <c r="X118" s="24" t="s">
        <v>14</v>
      </c>
      <c r="Y118" s="24">
        <v>0</v>
      </c>
      <c r="Z118" s="24" t="s">
        <v>14</v>
      </c>
      <c r="AA118" s="24">
        <v>0</v>
      </c>
      <c r="AB118" s="28">
        <v>1</v>
      </c>
      <c r="AC118" s="32">
        <v>0.1</v>
      </c>
      <c r="AD118" s="28">
        <v>2</v>
      </c>
      <c r="AE118" s="28">
        <v>1</v>
      </c>
      <c r="AF118" s="24"/>
      <c r="AG118" s="28">
        <v>30</v>
      </c>
      <c r="AH118" s="32" t="s">
        <v>292</v>
      </c>
      <c r="AI118" s="55" t="s">
        <v>460</v>
      </c>
      <c r="AJ118" s="25"/>
      <c r="AK118" s="57" t="s">
        <v>30</v>
      </c>
      <c r="AL118" s="25">
        <v>5</v>
      </c>
      <c r="AM118" s="25">
        <v>0</v>
      </c>
      <c r="AN118" s="25" t="s">
        <v>40</v>
      </c>
    </row>
    <row r="119" spans="1:40" s="57" customFormat="1" ht="24.9" thickBot="1" x14ac:dyDescent="0.45">
      <c r="A119" s="45">
        <v>40724</v>
      </c>
      <c r="B119" s="25">
        <v>4</v>
      </c>
      <c r="C119" s="25" t="s">
        <v>1</v>
      </c>
      <c r="D119" s="25">
        <v>18</v>
      </c>
      <c r="E119" s="25" t="s">
        <v>47</v>
      </c>
      <c r="F119" s="25">
        <v>2</v>
      </c>
      <c r="G119" s="25">
        <v>5</v>
      </c>
      <c r="H119" s="30">
        <v>0</v>
      </c>
      <c r="I119" s="24"/>
      <c r="J119" s="24"/>
      <c r="K119" s="50">
        <f t="shared" si="5"/>
        <v>-5</v>
      </c>
      <c r="L119" s="50">
        <f t="shared" si="6"/>
        <v>0</v>
      </c>
      <c r="M119" s="50">
        <f t="shared" si="7"/>
        <v>-5</v>
      </c>
      <c r="N119" s="50">
        <f t="shared" si="8"/>
        <v>-5</v>
      </c>
      <c r="O119" s="25">
        <v>0</v>
      </c>
      <c r="P119" s="30">
        <v>0</v>
      </c>
      <c r="Q119" s="24"/>
      <c r="R119" s="24"/>
      <c r="S119" s="51">
        <f t="shared" si="9"/>
        <v>0</v>
      </c>
      <c r="T119" s="30" t="s">
        <v>16</v>
      </c>
      <c r="U119" s="30" t="s">
        <v>16</v>
      </c>
      <c r="V119" s="24" t="s">
        <v>14</v>
      </c>
      <c r="W119" s="24">
        <v>0</v>
      </c>
      <c r="X119" s="24" t="s">
        <v>14</v>
      </c>
      <c r="Y119" s="24">
        <v>0</v>
      </c>
      <c r="Z119" s="24" t="s">
        <v>14</v>
      </c>
      <c r="AA119" s="24">
        <v>0</v>
      </c>
      <c r="AB119" s="28">
        <v>20</v>
      </c>
      <c r="AC119" s="28">
        <v>0</v>
      </c>
      <c r="AD119" s="28">
        <v>35</v>
      </c>
      <c r="AE119" s="28">
        <v>0</v>
      </c>
      <c r="AF119" s="24"/>
      <c r="AG119" s="28">
        <v>65</v>
      </c>
      <c r="AH119" s="32" t="s">
        <v>291</v>
      </c>
      <c r="AI119" s="55" t="s">
        <v>460</v>
      </c>
      <c r="AJ119" s="25"/>
      <c r="AK119" s="57" t="s">
        <v>30</v>
      </c>
      <c r="AL119" s="25">
        <v>5</v>
      </c>
      <c r="AM119" s="25">
        <v>0</v>
      </c>
      <c r="AN119" s="25" t="s">
        <v>49</v>
      </c>
    </row>
    <row r="120" spans="1:40" s="57" customFormat="1" ht="24.9" thickBot="1" x14ac:dyDescent="0.45">
      <c r="A120" s="45">
        <v>40724</v>
      </c>
      <c r="B120" s="25">
        <v>4</v>
      </c>
      <c r="C120" s="25" t="s">
        <v>1</v>
      </c>
      <c r="D120" s="25">
        <v>19</v>
      </c>
      <c r="E120" s="25" t="s">
        <v>47</v>
      </c>
      <c r="F120" s="25">
        <v>2</v>
      </c>
      <c r="G120" s="25">
        <v>8</v>
      </c>
      <c r="H120" s="30">
        <v>0</v>
      </c>
      <c r="I120" s="24"/>
      <c r="J120" s="24"/>
      <c r="K120" s="50">
        <f t="shared" si="5"/>
        <v>-8</v>
      </c>
      <c r="L120" s="50">
        <f t="shared" si="6"/>
        <v>0</v>
      </c>
      <c r="M120" s="50">
        <f t="shared" si="7"/>
        <v>-8</v>
      </c>
      <c r="N120" s="50">
        <f t="shared" si="8"/>
        <v>-8</v>
      </c>
      <c r="O120" s="25">
        <v>4</v>
      </c>
      <c r="P120" s="30">
        <v>0</v>
      </c>
      <c r="Q120" s="24"/>
      <c r="R120" s="24"/>
      <c r="S120" s="51">
        <f t="shared" si="9"/>
        <v>0</v>
      </c>
      <c r="T120" s="30" t="s">
        <v>14</v>
      </c>
      <c r="U120" s="30" t="s">
        <v>14</v>
      </c>
      <c r="V120" s="24" t="s">
        <v>14</v>
      </c>
      <c r="W120" s="24">
        <v>0</v>
      </c>
      <c r="X120" s="24" t="s">
        <v>14</v>
      </c>
      <c r="Y120" s="24">
        <v>0</v>
      </c>
      <c r="Z120" s="24" t="s">
        <v>14</v>
      </c>
      <c r="AA120" s="24">
        <v>0</v>
      </c>
      <c r="AB120" s="28">
        <v>15</v>
      </c>
      <c r="AC120" s="28">
        <v>0</v>
      </c>
      <c r="AD120" s="28">
        <v>37</v>
      </c>
      <c r="AE120" s="28">
        <v>0</v>
      </c>
      <c r="AF120" s="24"/>
      <c r="AG120" s="32">
        <v>0</v>
      </c>
      <c r="AH120" s="32" t="s">
        <v>290</v>
      </c>
      <c r="AI120" s="55" t="s">
        <v>460</v>
      </c>
      <c r="AJ120" s="25"/>
      <c r="AK120" s="57" t="s">
        <v>30</v>
      </c>
      <c r="AL120" s="25">
        <v>8</v>
      </c>
      <c r="AM120" s="25">
        <v>4</v>
      </c>
      <c r="AN120" s="25" t="s">
        <v>40</v>
      </c>
    </row>
    <row r="121" spans="1:40" s="57" customFormat="1" ht="24.9" thickBot="1" x14ac:dyDescent="0.45">
      <c r="A121" s="45">
        <v>40724</v>
      </c>
      <c r="B121" s="25">
        <v>4</v>
      </c>
      <c r="C121" s="25" t="s">
        <v>1</v>
      </c>
      <c r="D121" s="25">
        <v>20</v>
      </c>
      <c r="E121" s="25" t="s">
        <v>267</v>
      </c>
      <c r="F121" s="25">
        <v>2</v>
      </c>
      <c r="G121" s="25">
        <v>2</v>
      </c>
      <c r="H121" s="25">
        <v>4.5</v>
      </c>
      <c r="I121" s="24"/>
      <c r="J121" s="24"/>
      <c r="K121" s="50">
        <f t="shared" si="5"/>
        <v>2.5</v>
      </c>
      <c r="L121" s="50">
        <f t="shared" si="6"/>
        <v>-4.5</v>
      </c>
      <c r="M121" s="50">
        <f t="shared" si="7"/>
        <v>-2</v>
      </c>
      <c r="N121" s="50">
        <f t="shared" si="8"/>
        <v>-2</v>
      </c>
      <c r="O121" s="25">
        <v>0</v>
      </c>
      <c r="P121" s="25">
        <v>3</v>
      </c>
      <c r="Q121" s="24"/>
      <c r="R121" s="24"/>
      <c r="S121" s="51">
        <f t="shared" si="9"/>
        <v>0</v>
      </c>
      <c r="T121" s="30" t="s">
        <v>17</v>
      </c>
      <c r="U121" s="52" t="s">
        <v>14</v>
      </c>
      <c r="V121" s="24" t="s">
        <v>14</v>
      </c>
      <c r="W121" s="24">
        <v>0</v>
      </c>
      <c r="X121" s="24" t="s">
        <v>14</v>
      </c>
      <c r="Y121" s="24">
        <v>0</v>
      </c>
      <c r="Z121" s="24" t="s">
        <v>14</v>
      </c>
      <c r="AA121" s="24">
        <v>0</v>
      </c>
      <c r="AB121" s="28">
        <v>5</v>
      </c>
      <c r="AC121" s="28">
        <v>0</v>
      </c>
      <c r="AD121" s="28">
        <v>25</v>
      </c>
      <c r="AE121" s="28">
        <v>0</v>
      </c>
      <c r="AF121" s="24"/>
      <c r="AG121" s="28">
        <v>40</v>
      </c>
      <c r="AH121" s="32" t="s">
        <v>289</v>
      </c>
      <c r="AI121" s="55" t="s">
        <v>460</v>
      </c>
      <c r="AJ121" s="25"/>
      <c r="AK121" s="57" t="s">
        <v>30</v>
      </c>
      <c r="AL121" s="25">
        <v>2</v>
      </c>
      <c r="AM121" s="25">
        <v>0</v>
      </c>
      <c r="AN121" s="25" t="s">
        <v>40</v>
      </c>
    </row>
    <row r="122" spans="1:40" s="57" customFormat="1" ht="24.9" thickBot="1" x14ac:dyDescent="0.45">
      <c r="A122" s="45">
        <v>40724</v>
      </c>
      <c r="B122" s="25">
        <v>4</v>
      </c>
      <c r="C122" s="25" t="s">
        <v>1</v>
      </c>
      <c r="D122" s="25">
        <v>21</v>
      </c>
      <c r="E122" s="25" t="s">
        <v>47</v>
      </c>
      <c r="F122" s="25">
        <v>2</v>
      </c>
      <c r="G122" s="25">
        <v>9</v>
      </c>
      <c r="H122" s="30">
        <v>0</v>
      </c>
      <c r="I122" s="24"/>
      <c r="J122" s="24"/>
      <c r="K122" s="50">
        <f t="shared" si="5"/>
        <v>-9</v>
      </c>
      <c r="L122" s="50">
        <f t="shared" si="6"/>
        <v>0</v>
      </c>
      <c r="M122" s="50">
        <f t="shared" si="7"/>
        <v>-9</v>
      </c>
      <c r="N122" s="50">
        <f t="shared" si="8"/>
        <v>-9</v>
      </c>
      <c r="O122" s="25">
        <v>0</v>
      </c>
      <c r="P122" s="30">
        <v>0</v>
      </c>
      <c r="Q122" s="24"/>
      <c r="R122" s="24"/>
      <c r="S122" s="51">
        <f t="shared" si="9"/>
        <v>0</v>
      </c>
      <c r="T122" s="30" t="s">
        <v>16</v>
      </c>
      <c r="U122" s="30" t="s">
        <v>16</v>
      </c>
      <c r="V122" s="24" t="s">
        <v>14</v>
      </c>
      <c r="W122" s="24">
        <v>0</v>
      </c>
      <c r="X122" s="24" t="s">
        <v>14</v>
      </c>
      <c r="Y122" s="24">
        <v>0</v>
      </c>
      <c r="Z122" s="24" t="s">
        <v>14</v>
      </c>
      <c r="AA122" s="24">
        <v>0</v>
      </c>
      <c r="AB122" s="28">
        <v>20</v>
      </c>
      <c r="AC122" s="28">
        <v>0</v>
      </c>
      <c r="AD122" s="28">
        <v>55</v>
      </c>
      <c r="AE122" s="28">
        <v>0</v>
      </c>
      <c r="AF122" s="24"/>
      <c r="AG122" s="28">
        <v>75</v>
      </c>
      <c r="AH122" s="32" t="s">
        <v>175</v>
      </c>
      <c r="AI122" s="55" t="s">
        <v>460</v>
      </c>
      <c r="AJ122" s="25"/>
      <c r="AK122" s="57" t="s">
        <v>30</v>
      </c>
      <c r="AL122" s="25">
        <v>9</v>
      </c>
      <c r="AM122" s="25">
        <v>0</v>
      </c>
      <c r="AN122" s="25" t="s">
        <v>40</v>
      </c>
    </row>
    <row r="123" spans="1:40" s="57" customFormat="1" ht="24.9" thickBot="1" x14ac:dyDescent="0.45">
      <c r="A123" s="45">
        <v>40724</v>
      </c>
      <c r="B123" s="25">
        <v>4</v>
      </c>
      <c r="C123" s="25" t="s">
        <v>1</v>
      </c>
      <c r="D123" s="25">
        <v>22</v>
      </c>
      <c r="E123" s="25" t="s">
        <v>267</v>
      </c>
      <c r="F123" s="25">
        <v>2</v>
      </c>
      <c r="G123" s="25">
        <v>5</v>
      </c>
      <c r="H123" s="25">
        <v>9</v>
      </c>
      <c r="I123" s="24">
        <v>36</v>
      </c>
      <c r="J123" s="24">
        <v>51</v>
      </c>
      <c r="K123" s="50">
        <f t="shared" si="5"/>
        <v>4</v>
      </c>
      <c r="L123" s="50">
        <f t="shared" si="6"/>
        <v>27</v>
      </c>
      <c r="M123" s="50">
        <f t="shared" si="7"/>
        <v>31</v>
      </c>
      <c r="N123" s="50">
        <f t="shared" si="8"/>
        <v>46</v>
      </c>
      <c r="O123" s="25">
        <v>0</v>
      </c>
      <c r="P123" s="25">
        <v>9</v>
      </c>
      <c r="Q123" s="24">
        <v>33</v>
      </c>
      <c r="R123" s="24">
        <v>23</v>
      </c>
      <c r="S123" s="51">
        <f t="shared" si="9"/>
        <v>21178.515000000003</v>
      </c>
      <c r="T123" s="30" t="s">
        <v>15</v>
      </c>
      <c r="U123" s="52" t="s">
        <v>15</v>
      </c>
      <c r="V123" s="24" t="s">
        <v>13</v>
      </c>
      <c r="W123" s="24">
        <v>1</v>
      </c>
      <c r="X123" s="24" t="s">
        <v>15</v>
      </c>
      <c r="Y123" s="24">
        <v>1</v>
      </c>
      <c r="Z123" s="24" t="s">
        <v>13</v>
      </c>
      <c r="AA123" s="24">
        <v>1</v>
      </c>
      <c r="AB123" s="28">
        <v>1</v>
      </c>
      <c r="AC123" s="28">
        <v>5</v>
      </c>
      <c r="AD123" s="28">
        <v>10</v>
      </c>
      <c r="AE123" s="28">
        <v>55</v>
      </c>
      <c r="AF123" s="24">
        <v>20</v>
      </c>
      <c r="AG123" s="28">
        <v>50</v>
      </c>
      <c r="AH123" s="32" t="s">
        <v>288</v>
      </c>
      <c r="AI123" s="55" t="s">
        <v>460</v>
      </c>
      <c r="AJ123" s="25"/>
      <c r="AK123" s="57" t="s">
        <v>30</v>
      </c>
      <c r="AL123" s="25">
        <v>5</v>
      </c>
      <c r="AM123" s="25">
        <v>0</v>
      </c>
      <c r="AN123" s="25" t="s">
        <v>40</v>
      </c>
    </row>
    <row r="124" spans="1:40" s="57" customFormat="1" ht="24.9" thickBot="1" x14ac:dyDescent="0.45">
      <c r="A124" s="45">
        <v>40724</v>
      </c>
      <c r="B124" s="25">
        <v>4</v>
      </c>
      <c r="C124" s="25" t="s">
        <v>1</v>
      </c>
      <c r="D124" s="25">
        <v>23</v>
      </c>
      <c r="E124" s="25" t="s">
        <v>47</v>
      </c>
      <c r="F124" s="25">
        <v>1</v>
      </c>
      <c r="G124" s="25">
        <v>9</v>
      </c>
      <c r="H124" s="25">
        <v>21</v>
      </c>
      <c r="I124" s="24">
        <v>28</v>
      </c>
      <c r="J124" s="24">
        <v>37</v>
      </c>
      <c r="K124" s="50">
        <f t="shared" si="5"/>
        <v>12</v>
      </c>
      <c r="L124" s="50">
        <f t="shared" si="6"/>
        <v>7</v>
      </c>
      <c r="M124" s="50">
        <f t="shared" si="7"/>
        <v>19</v>
      </c>
      <c r="N124" s="50">
        <f t="shared" si="8"/>
        <v>28</v>
      </c>
      <c r="O124" s="25">
        <v>5</v>
      </c>
      <c r="P124" s="25">
        <v>29</v>
      </c>
      <c r="Q124" s="24">
        <v>36</v>
      </c>
      <c r="R124" s="24">
        <v>16</v>
      </c>
      <c r="S124" s="51">
        <f t="shared" si="9"/>
        <v>7435.52</v>
      </c>
      <c r="T124" s="30" t="s">
        <v>15</v>
      </c>
      <c r="U124" s="52" t="s">
        <v>13</v>
      </c>
      <c r="V124" s="24" t="s">
        <v>15</v>
      </c>
      <c r="W124" s="24">
        <v>1</v>
      </c>
      <c r="X124" s="24" t="s">
        <v>17</v>
      </c>
      <c r="Y124" s="24">
        <v>1</v>
      </c>
      <c r="Z124" s="24" t="s">
        <v>17</v>
      </c>
      <c r="AA124" s="24">
        <v>1</v>
      </c>
      <c r="AB124" s="32">
        <v>0.1</v>
      </c>
      <c r="AC124" s="32">
        <v>0.1</v>
      </c>
      <c r="AD124" s="28">
        <v>10</v>
      </c>
      <c r="AE124" s="28">
        <v>20</v>
      </c>
      <c r="AF124" s="24">
        <v>0</v>
      </c>
      <c r="AG124" s="28">
        <v>11</v>
      </c>
      <c r="AH124" s="32" t="s">
        <v>287</v>
      </c>
      <c r="AI124" s="55" t="s">
        <v>460</v>
      </c>
      <c r="AJ124" s="25"/>
      <c r="AK124" s="57" t="s">
        <v>30</v>
      </c>
      <c r="AL124" s="25">
        <v>9</v>
      </c>
      <c r="AM124" s="25">
        <v>5</v>
      </c>
      <c r="AN124" s="25" t="s">
        <v>49</v>
      </c>
    </row>
    <row r="125" spans="1:40" s="57" customFormat="1" ht="24.9" thickBot="1" x14ac:dyDescent="0.45">
      <c r="A125" s="45">
        <v>40724</v>
      </c>
      <c r="B125" s="25">
        <v>4</v>
      </c>
      <c r="C125" s="25" t="s">
        <v>1</v>
      </c>
      <c r="D125" s="25">
        <v>24</v>
      </c>
      <c r="E125" s="25" t="s">
        <v>47</v>
      </c>
      <c r="F125" s="25">
        <v>2</v>
      </c>
      <c r="G125" s="25">
        <v>10</v>
      </c>
      <c r="H125" s="25">
        <v>25</v>
      </c>
      <c r="I125" s="24">
        <v>42.5</v>
      </c>
      <c r="J125" s="24">
        <v>53.5</v>
      </c>
      <c r="K125" s="50">
        <f t="shared" si="5"/>
        <v>15</v>
      </c>
      <c r="L125" s="50">
        <f t="shared" si="6"/>
        <v>17.5</v>
      </c>
      <c r="M125" s="50">
        <f t="shared" si="7"/>
        <v>32.5</v>
      </c>
      <c r="N125" s="50">
        <f t="shared" si="8"/>
        <v>43.5</v>
      </c>
      <c r="O125" s="25">
        <v>5</v>
      </c>
      <c r="P125" s="25">
        <v>24</v>
      </c>
      <c r="Q125" s="24">
        <v>39</v>
      </c>
      <c r="R125" s="24">
        <v>17</v>
      </c>
      <c r="S125" s="51">
        <f t="shared" si="9"/>
        <v>12137.2775</v>
      </c>
      <c r="T125" s="30" t="s">
        <v>13</v>
      </c>
      <c r="U125" s="52" t="s">
        <v>13</v>
      </c>
      <c r="V125" s="24" t="s">
        <v>286</v>
      </c>
      <c r="W125" s="24">
        <v>1</v>
      </c>
      <c r="X125" s="24" t="s">
        <v>15</v>
      </c>
      <c r="Y125" s="24">
        <v>1</v>
      </c>
      <c r="Z125" s="24" t="s">
        <v>15</v>
      </c>
      <c r="AA125" s="24">
        <v>1</v>
      </c>
      <c r="AB125" s="28">
        <v>8</v>
      </c>
      <c r="AC125" s="28">
        <v>0</v>
      </c>
      <c r="AD125" s="28">
        <v>60</v>
      </c>
      <c r="AE125" s="28">
        <v>0</v>
      </c>
      <c r="AF125" s="24">
        <v>25</v>
      </c>
      <c r="AG125" s="28">
        <v>120</v>
      </c>
      <c r="AH125" s="32" t="s">
        <v>143</v>
      </c>
      <c r="AI125" s="55" t="s">
        <v>460</v>
      </c>
      <c r="AJ125" s="25"/>
      <c r="AK125" s="57" t="s">
        <v>30</v>
      </c>
      <c r="AL125" s="25">
        <v>10</v>
      </c>
      <c r="AM125" s="25">
        <v>5</v>
      </c>
      <c r="AN125" s="25" t="s">
        <v>40</v>
      </c>
    </row>
    <row r="126" spans="1:40" s="57" customFormat="1" ht="24.9" thickBot="1" x14ac:dyDescent="0.45">
      <c r="A126" s="45">
        <v>40724</v>
      </c>
      <c r="B126" s="25">
        <v>4</v>
      </c>
      <c r="C126" s="25" t="s">
        <v>1</v>
      </c>
      <c r="D126" s="25">
        <v>25</v>
      </c>
      <c r="E126" s="25" t="s">
        <v>267</v>
      </c>
      <c r="F126" s="25">
        <v>2</v>
      </c>
      <c r="G126" s="25">
        <v>7</v>
      </c>
      <c r="H126" s="25">
        <v>23</v>
      </c>
      <c r="I126" s="24">
        <v>19.5</v>
      </c>
      <c r="J126" s="24">
        <v>15</v>
      </c>
      <c r="K126" s="50">
        <f t="shared" si="5"/>
        <v>16</v>
      </c>
      <c r="L126" s="50">
        <f t="shared" si="6"/>
        <v>-3.5</v>
      </c>
      <c r="M126" s="50">
        <f t="shared" si="7"/>
        <v>12.5</v>
      </c>
      <c r="N126" s="50">
        <f t="shared" si="8"/>
        <v>8</v>
      </c>
      <c r="O126" s="25">
        <v>2</v>
      </c>
      <c r="P126" s="25">
        <v>23</v>
      </c>
      <c r="Q126" s="24">
        <v>28</v>
      </c>
      <c r="R126" s="24">
        <v>5</v>
      </c>
      <c r="S126" s="51">
        <f t="shared" si="9"/>
        <v>294.375</v>
      </c>
      <c r="T126" s="30" t="s">
        <v>17</v>
      </c>
      <c r="U126" s="52" t="s">
        <v>15</v>
      </c>
      <c r="V126" s="24" t="s">
        <v>15</v>
      </c>
      <c r="W126" s="24">
        <v>1</v>
      </c>
      <c r="X126" s="24" t="s">
        <v>18</v>
      </c>
      <c r="Y126" s="24">
        <v>1</v>
      </c>
      <c r="Z126" s="24" t="s">
        <v>14</v>
      </c>
      <c r="AA126" s="24">
        <v>0</v>
      </c>
      <c r="AB126" s="28">
        <v>4</v>
      </c>
      <c r="AC126" s="28">
        <v>2</v>
      </c>
      <c r="AD126" s="28">
        <v>18</v>
      </c>
      <c r="AE126" s="28">
        <v>5</v>
      </c>
      <c r="AF126" s="24">
        <v>5</v>
      </c>
      <c r="AG126" s="28">
        <v>40</v>
      </c>
      <c r="AH126" s="32" t="s">
        <v>285</v>
      </c>
      <c r="AI126" s="55" t="s">
        <v>460</v>
      </c>
      <c r="AJ126" s="25"/>
      <c r="AK126" s="57" t="s">
        <v>30</v>
      </c>
      <c r="AL126" s="25">
        <v>7</v>
      </c>
      <c r="AM126" s="25">
        <v>2</v>
      </c>
      <c r="AN126" s="25" t="s">
        <v>49</v>
      </c>
    </row>
    <row r="127" spans="1:40" s="57" customFormat="1" ht="24.9" thickBot="1" x14ac:dyDescent="0.45">
      <c r="A127" s="45">
        <v>40724</v>
      </c>
      <c r="B127" s="25">
        <v>4</v>
      </c>
      <c r="C127" s="25" t="s">
        <v>1</v>
      </c>
      <c r="D127" s="25">
        <v>26</v>
      </c>
      <c r="E127" s="25" t="s">
        <v>47</v>
      </c>
      <c r="F127" s="25">
        <v>2</v>
      </c>
      <c r="G127" s="25">
        <v>6</v>
      </c>
      <c r="H127" s="25">
        <v>11</v>
      </c>
      <c r="I127" s="24">
        <v>16</v>
      </c>
      <c r="J127" s="24">
        <v>13</v>
      </c>
      <c r="K127" s="50">
        <f t="shared" si="5"/>
        <v>5</v>
      </c>
      <c r="L127" s="50">
        <f t="shared" si="6"/>
        <v>5</v>
      </c>
      <c r="M127" s="50">
        <f t="shared" si="7"/>
        <v>10</v>
      </c>
      <c r="N127" s="50">
        <f t="shared" si="8"/>
        <v>7</v>
      </c>
      <c r="O127" s="25">
        <v>1</v>
      </c>
      <c r="P127" s="25">
        <v>26</v>
      </c>
      <c r="Q127" s="24">
        <v>20</v>
      </c>
      <c r="R127" s="24">
        <v>3.5</v>
      </c>
      <c r="S127" s="51">
        <f t="shared" si="9"/>
        <v>125.01125000000002</v>
      </c>
      <c r="T127" s="30" t="s">
        <v>17</v>
      </c>
      <c r="U127" s="52" t="s">
        <v>15</v>
      </c>
      <c r="V127" s="24" t="s">
        <v>18</v>
      </c>
      <c r="W127" s="24">
        <v>1</v>
      </c>
      <c r="X127" s="24" t="s">
        <v>15</v>
      </c>
      <c r="Y127" s="24">
        <v>1</v>
      </c>
      <c r="Z127" s="24" t="s">
        <v>15</v>
      </c>
      <c r="AA127" s="24">
        <v>1</v>
      </c>
      <c r="AB127" s="28">
        <v>0</v>
      </c>
      <c r="AC127" s="28">
        <v>17</v>
      </c>
      <c r="AD127" s="28">
        <v>0</v>
      </c>
      <c r="AE127" s="28">
        <v>75</v>
      </c>
      <c r="AF127" s="24">
        <v>0</v>
      </c>
      <c r="AG127" s="28">
        <v>17</v>
      </c>
      <c r="AH127" s="32" t="s">
        <v>284</v>
      </c>
      <c r="AI127" s="55" t="s">
        <v>460</v>
      </c>
      <c r="AJ127" s="25"/>
      <c r="AK127" s="57" t="s">
        <v>30</v>
      </c>
      <c r="AL127" s="25">
        <v>6</v>
      </c>
      <c r="AM127" s="25">
        <v>1</v>
      </c>
      <c r="AN127" s="25" t="s">
        <v>40</v>
      </c>
    </row>
    <row r="128" spans="1:40" s="57" customFormat="1" ht="24.9" thickBot="1" x14ac:dyDescent="0.45">
      <c r="A128" s="45">
        <v>40724</v>
      </c>
      <c r="B128" s="25">
        <v>4</v>
      </c>
      <c r="C128" s="25" t="s">
        <v>1</v>
      </c>
      <c r="D128" s="25">
        <v>27</v>
      </c>
      <c r="E128" s="25" t="s">
        <v>47</v>
      </c>
      <c r="F128" s="25">
        <v>1</v>
      </c>
      <c r="G128" s="25">
        <v>6</v>
      </c>
      <c r="H128" s="30">
        <v>0</v>
      </c>
      <c r="I128" s="24"/>
      <c r="J128" s="24"/>
      <c r="K128" s="50">
        <f t="shared" si="5"/>
        <v>-6</v>
      </c>
      <c r="L128" s="50">
        <f t="shared" si="6"/>
        <v>0</v>
      </c>
      <c r="M128" s="50">
        <f t="shared" si="7"/>
        <v>-6</v>
      </c>
      <c r="N128" s="50">
        <f t="shared" si="8"/>
        <v>-6</v>
      </c>
      <c r="O128" s="25">
        <v>2</v>
      </c>
      <c r="P128" s="30">
        <v>0</v>
      </c>
      <c r="Q128" s="24"/>
      <c r="R128" s="24"/>
      <c r="S128" s="51">
        <f t="shared" si="9"/>
        <v>0</v>
      </c>
      <c r="T128" s="30" t="s">
        <v>16</v>
      </c>
      <c r="U128" s="30" t="s">
        <v>16</v>
      </c>
      <c r="V128" s="24" t="s">
        <v>14</v>
      </c>
      <c r="W128" s="24">
        <v>0</v>
      </c>
      <c r="X128" s="24" t="s">
        <v>14</v>
      </c>
      <c r="Y128" s="24">
        <v>0</v>
      </c>
      <c r="Z128" s="24" t="s">
        <v>14</v>
      </c>
      <c r="AA128" s="24">
        <v>0</v>
      </c>
      <c r="AB128" s="28">
        <v>10</v>
      </c>
      <c r="AC128" s="28">
        <v>30</v>
      </c>
      <c r="AD128" s="28">
        <v>18</v>
      </c>
      <c r="AE128" s="28">
        <v>70</v>
      </c>
      <c r="AF128" s="24">
        <v>1</v>
      </c>
      <c r="AG128" s="28">
        <v>50</v>
      </c>
      <c r="AH128" s="32" t="s">
        <v>283</v>
      </c>
      <c r="AI128" s="55" t="s">
        <v>460</v>
      </c>
      <c r="AJ128" s="30" t="s">
        <v>282</v>
      </c>
      <c r="AK128" s="57" t="s">
        <v>30</v>
      </c>
      <c r="AL128" s="25">
        <v>6</v>
      </c>
      <c r="AM128" s="25">
        <v>2</v>
      </c>
      <c r="AN128" s="25" t="s">
        <v>52</v>
      </c>
    </row>
    <row r="129" spans="1:40" s="57" customFormat="1" ht="24.9" thickBot="1" x14ac:dyDescent="0.45">
      <c r="A129" s="45">
        <v>40724</v>
      </c>
      <c r="B129" s="25">
        <v>4</v>
      </c>
      <c r="C129" s="25" t="s">
        <v>1</v>
      </c>
      <c r="D129" s="25">
        <v>28</v>
      </c>
      <c r="E129" s="25" t="s">
        <v>267</v>
      </c>
      <c r="F129" s="25">
        <v>1</v>
      </c>
      <c r="G129" s="25">
        <v>2</v>
      </c>
      <c r="H129" s="30">
        <v>0</v>
      </c>
      <c r="I129" s="24"/>
      <c r="J129" s="24"/>
      <c r="K129" s="50">
        <f t="shared" si="5"/>
        <v>-2</v>
      </c>
      <c r="L129" s="50">
        <f t="shared" si="6"/>
        <v>0</v>
      </c>
      <c r="M129" s="50">
        <f t="shared" si="7"/>
        <v>-2</v>
      </c>
      <c r="N129" s="50">
        <f t="shared" si="8"/>
        <v>-2</v>
      </c>
      <c r="O129" s="25">
        <v>0</v>
      </c>
      <c r="P129" s="30">
        <v>0</v>
      </c>
      <c r="Q129" s="24"/>
      <c r="R129" s="24"/>
      <c r="S129" s="51">
        <f t="shared" si="9"/>
        <v>0</v>
      </c>
      <c r="T129" s="30" t="s">
        <v>16</v>
      </c>
      <c r="U129" s="30" t="s">
        <v>16</v>
      </c>
      <c r="V129" s="24" t="s">
        <v>14</v>
      </c>
      <c r="W129" s="24">
        <v>0</v>
      </c>
      <c r="X129" s="24" t="s">
        <v>14</v>
      </c>
      <c r="Y129" s="24">
        <v>0</v>
      </c>
      <c r="Z129" s="24" t="s">
        <v>14</v>
      </c>
      <c r="AA129" s="24">
        <v>0</v>
      </c>
      <c r="AB129" s="28">
        <v>18</v>
      </c>
      <c r="AC129" s="28">
        <v>5</v>
      </c>
      <c r="AD129" s="28">
        <v>10</v>
      </c>
      <c r="AE129" s="28">
        <v>45</v>
      </c>
      <c r="AF129" s="24"/>
      <c r="AG129" s="28">
        <v>50</v>
      </c>
      <c r="AH129" s="32" t="s">
        <v>281</v>
      </c>
      <c r="AI129" s="55" t="s">
        <v>460</v>
      </c>
      <c r="AJ129" s="30" t="s">
        <v>280</v>
      </c>
      <c r="AK129" s="57" t="s">
        <v>30</v>
      </c>
      <c r="AL129" s="25">
        <v>2</v>
      </c>
      <c r="AM129" s="25">
        <v>0</v>
      </c>
      <c r="AN129" s="25" t="s">
        <v>40</v>
      </c>
    </row>
    <row r="130" spans="1:40" s="57" customFormat="1" ht="24.9" thickBot="1" x14ac:dyDescent="0.45">
      <c r="A130" s="45">
        <v>40724</v>
      </c>
      <c r="B130" s="25">
        <v>4</v>
      </c>
      <c r="C130" s="25" t="s">
        <v>1</v>
      </c>
      <c r="D130" s="25">
        <v>29</v>
      </c>
      <c r="E130" s="25" t="s">
        <v>267</v>
      </c>
      <c r="F130" s="25">
        <v>1</v>
      </c>
      <c r="G130" s="25">
        <v>1</v>
      </c>
      <c r="H130" s="30">
        <v>0</v>
      </c>
      <c r="I130" s="24"/>
      <c r="J130" s="24"/>
      <c r="K130" s="50">
        <f t="shared" ref="K130:K193" si="10">H130-G130</f>
        <v>-1</v>
      </c>
      <c r="L130" s="50">
        <f t="shared" ref="L130:L193" si="11">I130-H130</f>
        <v>0</v>
      </c>
      <c r="M130" s="50">
        <f t="shared" ref="M130:M193" si="12">I130-G130</f>
        <v>-1</v>
      </c>
      <c r="N130" s="50">
        <f t="shared" ref="N130:N193" si="13">J130-G130</f>
        <v>-1</v>
      </c>
      <c r="O130" s="25">
        <v>0</v>
      </c>
      <c r="P130" s="30">
        <v>0</v>
      </c>
      <c r="Q130" s="24"/>
      <c r="R130" s="24"/>
      <c r="S130" s="51">
        <f t="shared" ref="S130:S193" si="14">3.14*(R130/2)^2*J130</f>
        <v>0</v>
      </c>
      <c r="T130" s="30" t="s">
        <v>16</v>
      </c>
      <c r="U130" s="30" t="s">
        <v>16</v>
      </c>
      <c r="V130" s="24" t="s">
        <v>14</v>
      </c>
      <c r="W130" s="24">
        <v>0</v>
      </c>
      <c r="X130" s="24" t="s">
        <v>14</v>
      </c>
      <c r="Y130" s="24">
        <v>0</v>
      </c>
      <c r="Z130" s="24" t="s">
        <v>14</v>
      </c>
      <c r="AA130" s="24">
        <v>0</v>
      </c>
      <c r="AB130" s="28">
        <v>33</v>
      </c>
      <c r="AC130" s="28">
        <v>1</v>
      </c>
      <c r="AD130" s="28">
        <v>60</v>
      </c>
      <c r="AE130" s="28">
        <v>8</v>
      </c>
      <c r="AF130" s="24"/>
      <c r="AG130" s="28">
        <v>25</v>
      </c>
      <c r="AH130" s="32" t="s">
        <v>279</v>
      </c>
      <c r="AI130" s="55" t="s">
        <v>460</v>
      </c>
      <c r="AJ130" s="25"/>
      <c r="AK130" s="57" t="s">
        <v>30</v>
      </c>
      <c r="AL130" s="25">
        <v>1</v>
      </c>
      <c r="AM130" s="25">
        <v>0</v>
      </c>
      <c r="AN130" s="25" t="s">
        <v>40</v>
      </c>
    </row>
    <row r="131" spans="1:40" s="57" customFormat="1" ht="24.9" thickBot="1" x14ac:dyDescent="0.45">
      <c r="A131" s="45">
        <v>40724</v>
      </c>
      <c r="B131" s="25">
        <v>4</v>
      </c>
      <c r="C131" s="25" t="s">
        <v>1</v>
      </c>
      <c r="D131" s="25">
        <v>30</v>
      </c>
      <c r="E131" s="25" t="s">
        <v>47</v>
      </c>
      <c r="F131" s="25">
        <v>2</v>
      </c>
      <c r="G131" s="25">
        <v>9</v>
      </c>
      <c r="H131" s="25">
        <v>14</v>
      </c>
      <c r="I131" s="24">
        <v>24</v>
      </c>
      <c r="J131" s="24">
        <v>22</v>
      </c>
      <c r="K131" s="50">
        <f t="shared" si="10"/>
        <v>5</v>
      </c>
      <c r="L131" s="50">
        <f t="shared" si="11"/>
        <v>10</v>
      </c>
      <c r="M131" s="50">
        <f t="shared" si="12"/>
        <v>15</v>
      </c>
      <c r="N131" s="50">
        <f t="shared" si="13"/>
        <v>13</v>
      </c>
      <c r="O131" s="25">
        <v>6</v>
      </c>
      <c r="P131" s="25">
        <v>22</v>
      </c>
      <c r="Q131" s="24">
        <v>46</v>
      </c>
      <c r="R131" s="24">
        <v>9</v>
      </c>
      <c r="S131" s="51">
        <f t="shared" si="14"/>
        <v>1398.8700000000001</v>
      </c>
      <c r="T131" s="30" t="s">
        <v>15</v>
      </c>
      <c r="U131" s="52" t="s">
        <v>15</v>
      </c>
      <c r="V131" s="24" t="s">
        <v>15</v>
      </c>
      <c r="W131" s="24">
        <v>1</v>
      </c>
      <c r="X131" s="24" t="s">
        <v>14</v>
      </c>
      <c r="Y131" s="24">
        <v>0</v>
      </c>
      <c r="Z131" s="24" t="s">
        <v>14</v>
      </c>
      <c r="AA131" s="24">
        <v>0</v>
      </c>
      <c r="AB131" s="28">
        <v>15</v>
      </c>
      <c r="AC131" s="28">
        <v>5</v>
      </c>
      <c r="AD131" s="28">
        <v>10</v>
      </c>
      <c r="AE131" s="28">
        <v>75</v>
      </c>
      <c r="AF131" s="24">
        <v>1</v>
      </c>
      <c r="AG131" s="28">
        <v>65</v>
      </c>
      <c r="AH131" s="32" t="s">
        <v>278</v>
      </c>
      <c r="AI131" s="55" t="s">
        <v>460</v>
      </c>
      <c r="AJ131" s="25"/>
      <c r="AK131" s="57" t="s">
        <v>30</v>
      </c>
      <c r="AL131" s="25">
        <v>9</v>
      </c>
      <c r="AM131" s="25">
        <v>6</v>
      </c>
      <c r="AN131" s="25" t="s">
        <v>49</v>
      </c>
    </row>
    <row r="132" spans="1:40" s="57" customFormat="1" ht="24.9" thickBot="1" x14ac:dyDescent="0.45">
      <c r="A132" s="45">
        <v>40724</v>
      </c>
      <c r="B132" s="25">
        <v>4</v>
      </c>
      <c r="C132" s="25" t="s">
        <v>1</v>
      </c>
      <c r="D132" s="25">
        <v>31</v>
      </c>
      <c r="E132" s="25" t="s">
        <v>47</v>
      </c>
      <c r="F132" s="25">
        <v>1</v>
      </c>
      <c r="G132" s="25">
        <v>5</v>
      </c>
      <c r="H132" s="25">
        <v>9</v>
      </c>
      <c r="I132" s="24">
        <v>11</v>
      </c>
      <c r="J132" s="24">
        <v>10</v>
      </c>
      <c r="K132" s="50">
        <f t="shared" si="10"/>
        <v>4</v>
      </c>
      <c r="L132" s="50">
        <f t="shared" si="11"/>
        <v>2</v>
      </c>
      <c r="M132" s="50">
        <f t="shared" si="12"/>
        <v>6</v>
      </c>
      <c r="N132" s="50">
        <f t="shared" si="13"/>
        <v>5</v>
      </c>
      <c r="O132" s="25">
        <v>2</v>
      </c>
      <c r="P132" s="25">
        <v>14</v>
      </c>
      <c r="Q132" s="24">
        <v>12</v>
      </c>
      <c r="R132" s="24">
        <v>4</v>
      </c>
      <c r="S132" s="51">
        <f t="shared" si="14"/>
        <v>125.60000000000001</v>
      </c>
      <c r="T132" s="30" t="s">
        <v>15</v>
      </c>
      <c r="U132" s="52" t="s">
        <v>15</v>
      </c>
      <c r="V132" s="24" t="s">
        <v>15</v>
      </c>
      <c r="W132" s="24">
        <v>1</v>
      </c>
      <c r="X132" s="24" t="s">
        <v>14</v>
      </c>
      <c r="Y132" s="24">
        <v>0</v>
      </c>
      <c r="Z132" s="24" t="s">
        <v>14</v>
      </c>
      <c r="AA132" s="24">
        <v>0</v>
      </c>
      <c r="AB132" s="28">
        <v>15</v>
      </c>
      <c r="AC132" s="28">
        <v>3</v>
      </c>
      <c r="AD132" s="28">
        <v>20</v>
      </c>
      <c r="AE132" s="28">
        <v>25</v>
      </c>
      <c r="AF132" s="24">
        <v>10</v>
      </c>
      <c r="AG132" s="28">
        <v>80</v>
      </c>
      <c r="AH132" s="32" t="s">
        <v>277</v>
      </c>
      <c r="AI132" s="55" t="s">
        <v>460</v>
      </c>
      <c r="AJ132" s="25"/>
      <c r="AK132" s="57" t="s">
        <v>30</v>
      </c>
      <c r="AL132" s="25">
        <v>5</v>
      </c>
      <c r="AM132" s="25">
        <v>2</v>
      </c>
      <c r="AN132" s="25">
        <v>0</v>
      </c>
    </row>
    <row r="133" spans="1:40" s="57" customFormat="1" ht="24.9" thickBot="1" x14ac:dyDescent="0.45">
      <c r="A133" s="45">
        <v>40724</v>
      </c>
      <c r="B133" s="25">
        <v>4</v>
      </c>
      <c r="C133" s="25" t="s">
        <v>1</v>
      </c>
      <c r="D133" s="25">
        <v>32</v>
      </c>
      <c r="E133" s="25" t="s">
        <v>47</v>
      </c>
      <c r="F133" s="25">
        <v>2</v>
      </c>
      <c r="G133" s="25">
        <v>9</v>
      </c>
      <c r="H133" s="25">
        <v>15</v>
      </c>
      <c r="I133" s="24">
        <v>15</v>
      </c>
      <c r="J133" s="24">
        <v>16</v>
      </c>
      <c r="K133" s="50">
        <f t="shared" si="10"/>
        <v>6</v>
      </c>
      <c r="L133" s="50">
        <f t="shared" si="11"/>
        <v>0</v>
      </c>
      <c r="M133" s="50">
        <f t="shared" si="12"/>
        <v>6</v>
      </c>
      <c r="N133" s="50">
        <f t="shared" si="13"/>
        <v>7</v>
      </c>
      <c r="O133" s="25">
        <v>7</v>
      </c>
      <c r="P133" s="25">
        <v>17</v>
      </c>
      <c r="Q133" s="24">
        <v>17</v>
      </c>
      <c r="R133" s="24">
        <v>6.5</v>
      </c>
      <c r="S133" s="51">
        <f t="shared" si="14"/>
        <v>530.66</v>
      </c>
      <c r="T133" s="30" t="s">
        <v>18</v>
      </c>
      <c r="U133" s="52" t="s">
        <v>15</v>
      </c>
      <c r="V133" s="24" t="s">
        <v>17</v>
      </c>
      <c r="W133" s="24">
        <v>1</v>
      </c>
      <c r="X133" s="24" t="s">
        <v>17</v>
      </c>
      <c r="Y133" s="24">
        <v>1</v>
      </c>
      <c r="Z133" s="24" t="s">
        <v>17</v>
      </c>
      <c r="AA133" s="24">
        <v>1</v>
      </c>
      <c r="AB133" s="28">
        <v>3</v>
      </c>
      <c r="AC133" s="32">
        <v>0.1</v>
      </c>
      <c r="AD133" s="28">
        <v>25</v>
      </c>
      <c r="AE133" s="28">
        <v>2</v>
      </c>
      <c r="AF133" s="24">
        <v>0</v>
      </c>
      <c r="AG133" s="28">
        <v>33</v>
      </c>
      <c r="AH133" s="32" t="s">
        <v>276</v>
      </c>
      <c r="AI133" s="55" t="s">
        <v>460</v>
      </c>
      <c r="AJ133" s="25"/>
      <c r="AK133" s="57" t="s">
        <v>30</v>
      </c>
      <c r="AL133" s="25">
        <v>9</v>
      </c>
      <c r="AM133" s="25">
        <v>7</v>
      </c>
      <c r="AN133" s="25" t="s">
        <v>40</v>
      </c>
    </row>
    <row r="134" spans="1:40" s="57" customFormat="1" ht="24.9" thickBot="1" x14ac:dyDescent="0.45">
      <c r="A134" s="45">
        <v>40724</v>
      </c>
      <c r="B134" s="25">
        <v>4</v>
      </c>
      <c r="C134" s="25" t="s">
        <v>1</v>
      </c>
      <c r="D134" s="25">
        <v>33</v>
      </c>
      <c r="E134" s="25" t="s">
        <v>47</v>
      </c>
      <c r="F134" s="25">
        <v>2</v>
      </c>
      <c r="G134" s="25">
        <v>10</v>
      </c>
      <c r="H134" s="25">
        <v>17.5</v>
      </c>
      <c r="I134" s="24">
        <v>28</v>
      </c>
      <c r="J134" s="24">
        <v>26</v>
      </c>
      <c r="K134" s="50">
        <f t="shared" si="10"/>
        <v>7.5</v>
      </c>
      <c r="L134" s="50">
        <f t="shared" si="11"/>
        <v>10.5</v>
      </c>
      <c r="M134" s="50">
        <f t="shared" si="12"/>
        <v>18</v>
      </c>
      <c r="N134" s="50">
        <f t="shared" si="13"/>
        <v>16</v>
      </c>
      <c r="O134" s="25">
        <v>4</v>
      </c>
      <c r="P134" s="25">
        <v>21</v>
      </c>
      <c r="Q134" s="24">
        <v>23</v>
      </c>
      <c r="R134" s="24">
        <v>7</v>
      </c>
      <c r="S134" s="51">
        <f t="shared" si="14"/>
        <v>1000.0900000000001</v>
      </c>
      <c r="T134" s="30" t="s">
        <v>17</v>
      </c>
      <c r="U134" s="52" t="s">
        <v>15</v>
      </c>
      <c r="V134" s="24" t="s">
        <v>15</v>
      </c>
      <c r="W134" s="24">
        <v>1</v>
      </c>
      <c r="X134" s="24" t="s">
        <v>14</v>
      </c>
      <c r="Y134" s="24">
        <v>0</v>
      </c>
      <c r="Z134" s="24" t="s">
        <v>14</v>
      </c>
      <c r="AA134" s="24">
        <v>0</v>
      </c>
      <c r="AB134" s="28">
        <v>1</v>
      </c>
      <c r="AC134" s="32">
        <v>0.1</v>
      </c>
      <c r="AD134" s="28">
        <v>1</v>
      </c>
      <c r="AE134" s="28">
        <v>2</v>
      </c>
      <c r="AF134" s="24">
        <v>2</v>
      </c>
      <c r="AG134" s="28">
        <v>80</v>
      </c>
      <c r="AH134" s="32" t="s">
        <v>275</v>
      </c>
      <c r="AI134" s="55" t="s">
        <v>460</v>
      </c>
      <c r="AJ134" s="25"/>
      <c r="AK134" s="57" t="s">
        <v>30</v>
      </c>
      <c r="AL134" s="25">
        <v>10</v>
      </c>
      <c r="AM134" s="25">
        <v>4</v>
      </c>
      <c r="AN134" s="25" t="s">
        <v>49</v>
      </c>
    </row>
    <row r="135" spans="1:40" s="57" customFormat="1" ht="24.9" thickBot="1" x14ac:dyDescent="0.45">
      <c r="A135" s="45">
        <v>40724</v>
      </c>
      <c r="B135" s="25">
        <v>4</v>
      </c>
      <c r="C135" s="25" t="s">
        <v>1</v>
      </c>
      <c r="D135" s="25">
        <v>34</v>
      </c>
      <c r="E135" s="25" t="s">
        <v>47</v>
      </c>
      <c r="F135" s="25">
        <v>2</v>
      </c>
      <c r="G135" s="25">
        <v>6</v>
      </c>
      <c r="H135" s="25">
        <v>15</v>
      </c>
      <c r="I135" s="24">
        <v>22</v>
      </c>
      <c r="J135" s="24">
        <v>23</v>
      </c>
      <c r="K135" s="50">
        <f t="shared" si="10"/>
        <v>9</v>
      </c>
      <c r="L135" s="50">
        <f t="shared" si="11"/>
        <v>7</v>
      </c>
      <c r="M135" s="50">
        <f t="shared" si="12"/>
        <v>16</v>
      </c>
      <c r="N135" s="50">
        <f t="shared" si="13"/>
        <v>17</v>
      </c>
      <c r="O135" s="25">
        <v>1</v>
      </c>
      <c r="P135" s="25">
        <v>21</v>
      </c>
      <c r="Q135" s="24">
        <v>27</v>
      </c>
      <c r="R135" s="24">
        <v>6</v>
      </c>
      <c r="S135" s="51">
        <f t="shared" si="14"/>
        <v>649.98</v>
      </c>
      <c r="T135" s="30" t="s">
        <v>15</v>
      </c>
      <c r="U135" s="52" t="s">
        <v>15</v>
      </c>
      <c r="V135" s="24" t="s">
        <v>15</v>
      </c>
      <c r="W135" s="24">
        <v>1</v>
      </c>
      <c r="X135" s="24" t="s">
        <v>15</v>
      </c>
      <c r="Y135" s="24">
        <v>1</v>
      </c>
      <c r="Z135" s="24" t="s">
        <v>18</v>
      </c>
      <c r="AA135" s="24">
        <v>1</v>
      </c>
      <c r="AB135" s="28">
        <v>4</v>
      </c>
      <c r="AC135" s="28">
        <v>9</v>
      </c>
      <c r="AD135" s="28">
        <v>2</v>
      </c>
      <c r="AE135" s="28">
        <v>50</v>
      </c>
      <c r="AF135" s="24">
        <v>1</v>
      </c>
      <c r="AG135" s="28">
        <v>70</v>
      </c>
      <c r="AH135" s="32" t="s">
        <v>274</v>
      </c>
      <c r="AI135" s="55" t="s">
        <v>460</v>
      </c>
      <c r="AJ135" s="25"/>
      <c r="AK135" s="57" t="s">
        <v>30</v>
      </c>
      <c r="AL135" s="25">
        <v>6</v>
      </c>
      <c r="AM135" s="25">
        <v>1</v>
      </c>
      <c r="AN135" s="25" t="s">
        <v>49</v>
      </c>
    </row>
    <row r="136" spans="1:40" s="57" customFormat="1" ht="24.9" thickBot="1" x14ac:dyDescent="0.45">
      <c r="A136" s="45">
        <v>40724</v>
      </c>
      <c r="B136" s="25">
        <v>4</v>
      </c>
      <c r="C136" s="25" t="s">
        <v>1</v>
      </c>
      <c r="D136" s="25">
        <v>35</v>
      </c>
      <c r="E136" s="25" t="s">
        <v>47</v>
      </c>
      <c r="F136" s="25">
        <v>1</v>
      </c>
      <c r="G136" s="25">
        <v>10</v>
      </c>
      <c r="H136" s="25">
        <v>16.5</v>
      </c>
      <c r="I136" s="24">
        <v>30.5</v>
      </c>
      <c r="J136" s="24">
        <v>32</v>
      </c>
      <c r="K136" s="50">
        <f t="shared" si="10"/>
        <v>6.5</v>
      </c>
      <c r="L136" s="50">
        <f t="shared" si="11"/>
        <v>14</v>
      </c>
      <c r="M136" s="50">
        <f t="shared" si="12"/>
        <v>20.5</v>
      </c>
      <c r="N136" s="50">
        <f t="shared" si="13"/>
        <v>22</v>
      </c>
      <c r="O136" s="25">
        <v>7</v>
      </c>
      <c r="P136" s="25">
        <v>17</v>
      </c>
      <c r="Q136" s="24">
        <v>53</v>
      </c>
      <c r="R136" s="24">
        <v>8</v>
      </c>
      <c r="S136" s="51">
        <f t="shared" si="14"/>
        <v>1607.68</v>
      </c>
      <c r="T136" s="30" t="s">
        <v>18</v>
      </c>
      <c r="U136" s="52" t="s">
        <v>17</v>
      </c>
      <c r="V136" s="24" t="s">
        <v>13</v>
      </c>
      <c r="W136" s="24">
        <v>1</v>
      </c>
      <c r="X136" s="24" t="s">
        <v>15</v>
      </c>
      <c r="Y136" s="24">
        <v>1</v>
      </c>
      <c r="Z136" s="24" t="s">
        <v>15</v>
      </c>
      <c r="AA136" s="24">
        <v>1</v>
      </c>
      <c r="AB136" s="28">
        <v>3</v>
      </c>
      <c r="AC136" s="28">
        <v>3</v>
      </c>
      <c r="AD136" s="28">
        <v>7</v>
      </c>
      <c r="AE136" s="28">
        <v>80</v>
      </c>
      <c r="AF136" s="24">
        <v>0</v>
      </c>
      <c r="AG136" s="28">
        <v>10</v>
      </c>
      <c r="AH136" s="32" t="s">
        <v>273</v>
      </c>
      <c r="AI136" s="55" t="s">
        <v>460</v>
      </c>
      <c r="AJ136" s="25"/>
      <c r="AK136" s="57" t="s">
        <v>30</v>
      </c>
      <c r="AL136" s="25">
        <v>10</v>
      </c>
      <c r="AM136" s="25">
        <v>7</v>
      </c>
      <c r="AN136" s="25" t="s">
        <v>40</v>
      </c>
    </row>
    <row r="137" spans="1:40" s="57" customFormat="1" ht="24.9" thickBot="1" x14ac:dyDescent="0.45">
      <c r="A137" s="45">
        <v>40724</v>
      </c>
      <c r="B137" s="25">
        <v>4</v>
      </c>
      <c r="C137" s="25" t="s">
        <v>1</v>
      </c>
      <c r="D137" s="25">
        <v>36</v>
      </c>
      <c r="E137" s="25" t="s">
        <v>272</v>
      </c>
      <c r="F137" s="25">
        <v>2</v>
      </c>
      <c r="G137" s="25">
        <v>6</v>
      </c>
      <c r="H137" s="25">
        <v>9.5</v>
      </c>
      <c r="I137" s="24">
        <v>12</v>
      </c>
      <c r="J137" s="24">
        <v>14</v>
      </c>
      <c r="K137" s="50">
        <f t="shared" si="10"/>
        <v>3.5</v>
      </c>
      <c r="L137" s="50">
        <f t="shared" si="11"/>
        <v>2.5</v>
      </c>
      <c r="M137" s="50">
        <f t="shared" si="12"/>
        <v>6</v>
      </c>
      <c r="N137" s="50">
        <f t="shared" si="13"/>
        <v>8</v>
      </c>
      <c r="O137" s="25">
        <v>7</v>
      </c>
      <c r="P137" s="25">
        <v>13</v>
      </c>
      <c r="Q137" s="24">
        <v>21</v>
      </c>
      <c r="R137" s="24">
        <v>3.5</v>
      </c>
      <c r="S137" s="51">
        <f t="shared" si="14"/>
        <v>134.6275</v>
      </c>
      <c r="T137" s="30" t="s">
        <v>18</v>
      </c>
      <c r="U137" s="52" t="s">
        <v>17</v>
      </c>
      <c r="V137" s="24" t="s">
        <v>18</v>
      </c>
      <c r="W137" s="24">
        <v>1</v>
      </c>
      <c r="X137" s="24" t="s">
        <v>17</v>
      </c>
      <c r="Y137" s="24">
        <v>1</v>
      </c>
      <c r="Z137" s="24" t="s">
        <v>15</v>
      </c>
      <c r="AA137" s="24">
        <v>1</v>
      </c>
      <c r="AB137" s="28">
        <v>10</v>
      </c>
      <c r="AC137" s="28">
        <v>12</v>
      </c>
      <c r="AD137" s="28">
        <v>18</v>
      </c>
      <c r="AE137" s="28">
        <v>50</v>
      </c>
      <c r="AF137" s="24">
        <v>8</v>
      </c>
      <c r="AG137" s="28">
        <v>60</v>
      </c>
      <c r="AH137" s="32" t="s">
        <v>271</v>
      </c>
      <c r="AI137" s="55" t="s">
        <v>460</v>
      </c>
      <c r="AJ137" s="25"/>
      <c r="AK137" s="57" t="s">
        <v>30</v>
      </c>
      <c r="AL137" s="25">
        <v>6</v>
      </c>
      <c r="AM137" s="25">
        <v>7</v>
      </c>
      <c r="AN137" s="25" t="s">
        <v>40</v>
      </c>
    </row>
    <row r="138" spans="1:40" s="57" customFormat="1" ht="24.9" thickBot="1" x14ac:dyDescent="0.45">
      <c r="A138" s="45">
        <v>40724</v>
      </c>
      <c r="B138" s="25">
        <v>4</v>
      </c>
      <c r="C138" s="25" t="s">
        <v>1</v>
      </c>
      <c r="D138" s="25">
        <v>37</v>
      </c>
      <c r="E138" s="25" t="s">
        <v>267</v>
      </c>
      <c r="F138" s="25">
        <v>2</v>
      </c>
      <c r="G138" s="25">
        <v>7</v>
      </c>
      <c r="H138" s="25">
        <v>15</v>
      </c>
      <c r="I138" s="24">
        <v>24</v>
      </c>
      <c r="J138" s="24">
        <v>27</v>
      </c>
      <c r="K138" s="50">
        <f t="shared" si="10"/>
        <v>8</v>
      </c>
      <c r="L138" s="50">
        <f t="shared" si="11"/>
        <v>9</v>
      </c>
      <c r="M138" s="50">
        <f t="shared" si="12"/>
        <v>17</v>
      </c>
      <c r="N138" s="50">
        <f t="shared" si="13"/>
        <v>20</v>
      </c>
      <c r="O138" s="25">
        <v>3</v>
      </c>
      <c r="P138" s="25">
        <v>20</v>
      </c>
      <c r="Q138" s="24">
        <v>38</v>
      </c>
      <c r="R138" s="24">
        <v>5.5</v>
      </c>
      <c r="S138" s="51">
        <f t="shared" si="14"/>
        <v>641.14874999999995</v>
      </c>
      <c r="T138" s="30" t="s">
        <v>17</v>
      </c>
      <c r="U138" s="52" t="s">
        <v>15</v>
      </c>
      <c r="V138" s="24" t="s">
        <v>17</v>
      </c>
      <c r="W138" s="24">
        <v>1</v>
      </c>
      <c r="X138" s="24" t="s">
        <v>17</v>
      </c>
      <c r="Y138" s="24">
        <v>1</v>
      </c>
      <c r="Z138" s="24" t="s">
        <v>15</v>
      </c>
      <c r="AA138" s="24">
        <v>1</v>
      </c>
      <c r="AB138" s="28">
        <v>11</v>
      </c>
      <c r="AC138" s="32">
        <v>0.1</v>
      </c>
      <c r="AD138" s="28">
        <v>60</v>
      </c>
      <c r="AE138" s="32">
        <v>0.1</v>
      </c>
      <c r="AF138" s="24">
        <v>10</v>
      </c>
      <c r="AG138" s="28">
        <v>67</v>
      </c>
      <c r="AH138" s="32" t="s">
        <v>270</v>
      </c>
      <c r="AI138" s="55" t="s">
        <v>460</v>
      </c>
      <c r="AJ138" s="25"/>
      <c r="AK138" s="57" t="s">
        <v>30</v>
      </c>
      <c r="AL138" s="25">
        <v>7</v>
      </c>
      <c r="AM138" s="25">
        <v>3</v>
      </c>
      <c r="AN138" s="25" t="s">
        <v>40</v>
      </c>
    </row>
    <row r="139" spans="1:40" s="57" customFormat="1" ht="24.9" thickBot="1" x14ac:dyDescent="0.45">
      <c r="A139" s="45">
        <v>40724</v>
      </c>
      <c r="B139" s="25">
        <v>4</v>
      </c>
      <c r="C139" s="25" t="s">
        <v>1</v>
      </c>
      <c r="D139" s="25">
        <v>38</v>
      </c>
      <c r="E139" s="25" t="s">
        <v>66</v>
      </c>
      <c r="F139" s="25">
        <v>2</v>
      </c>
      <c r="G139" s="25">
        <v>8</v>
      </c>
      <c r="H139" s="25">
        <v>13</v>
      </c>
      <c r="I139" s="24">
        <v>15</v>
      </c>
      <c r="J139" s="24">
        <v>14</v>
      </c>
      <c r="K139" s="50">
        <f t="shared" si="10"/>
        <v>5</v>
      </c>
      <c r="L139" s="50">
        <f t="shared" si="11"/>
        <v>2</v>
      </c>
      <c r="M139" s="50">
        <f t="shared" si="12"/>
        <v>7</v>
      </c>
      <c r="N139" s="50">
        <f t="shared" si="13"/>
        <v>6</v>
      </c>
      <c r="O139" s="25">
        <v>5</v>
      </c>
      <c r="P139" s="25">
        <v>12</v>
      </c>
      <c r="Q139" s="24">
        <v>12</v>
      </c>
      <c r="R139" s="24">
        <v>4</v>
      </c>
      <c r="S139" s="51">
        <f t="shared" si="14"/>
        <v>175.84</v>
      </c>
      <c r="T139" s="30" t="s">
        <v>18</v>
      </c>
      <c r="U139" s="52" t="s">
        <v>17</v>
      </c>
      <c r="V139" s="24" t="s">
        <v>18</v>
      </c>
      <c r="W139" s="24">
        <v>1</v>
      </c>
      <c r="X139" s="24" t="s">
        <v>14</v>
      </c>
      <c r="Y139" s="24">
        <v>0</v>
      </c>
      <c r="Z139" s="24" t="s">
        <v>14</v>
      </c>
      <c r="AA139" s="24">
        <v>0</v>
      </c>
      <c r="AB139" s="28">
        <v>30</v>
      </c>
      <c r="AC139" s="28">
        <v>5</v>
      </c>
      <c r="AD139" s="28">
        <v>50</v>
      </c>
      <c r="AE139" s="28">
        <v>15</v>
      </c>
      <c r="AF139" s="24">
        <v>50</v>
      </c>
      <c r="AG139" s="28">
        <v>80</v>
      </c>
      <c r="AH139" s="32" t="s">
        <v>269</v>
      </c>
      <c r="AI139" s="55" t="s">
        <v>460</v>
      </c>
      <c r="AJ139" s="25"/>
      <c r="AK139" s="57" t="s">
        <v>30</v>
      </c>
      <c r="AL139" s="25">
        <v>8</v>
      </c>
      <c r="AM139" s="25">
        <v>5</v>
      </c>
      <c r="AN139" s="25" t="s">
        <v>40</v>
      </c>
    </row>
    <row r="140" spans="1:40" s="57" customFormat="1" ht="24.9" thickBot="1" x14ac:dyDescent="0.45">
      <c r="A140" s="45">
        <v>40724</v>
      </c>
      <c r="B140" s="25">
        <v>4</v>
      </c>
      <c r="C140" s="25" t="s">
        <v>1</v>
      </c>
      <c r="D140" s="25">
        <v>39</v>
      </c>
      <c r="E140" s="25" t="s">
        <v>47</v>
      </c>
      <c r="F140" s="25">
        <v>1</v>
      </c>
      <c r="G140" s="25">
        <v>12</v>
      </c>
      <c r="H140" s="30">
        <v>0</v>
      </c>
      <c r="I140" s="24"/>
      <c r="J140" s="24"/>
      <c r="K140" s="50">
        <f t="shared" si="10"/>
        <v>-12</v>
      </c>
      <c r="L140" s="50">
        <f t="shared" si="11"/>
        <v>0</v>
      </c>
      <c r="M140" s="50">
        <f t="shared" si="12"/>
        <v>-12</v>
      </c>
      <c r="N140" s="50">
        <f t="shared" si="13"/>
        <v>-12</v>
      </c>
      <c r="O140" s="25">
        <v>7</v>
      </c>
      <c r="P140" s="30">
        <v>0</v>
      </c>
      <c r="Q140" s="24"/>
      <c r="R140" s="24"/>
      <c r="S140" s="51">
        <f t="shared" si="14"/>
        <v>0</v>
      </c>
      <c r="T140" s="30" t="s">
        <v>14</v>
      </c>
      <c r="U140" s="30" t="s">
        <v>14</v>
      </c>
      <c r="V140" s="24" t="s">
        <v>14</v>
      </c>
      <c r="W140" s="24">
        <v>0</v>
      </c>
      <c r="X140" s="24" t="s">
        <v>14</v>
      </c>
      <c r="Y140" s="24">
        <v>0</v>
      </c>
      <c r="Z140" s="24" t="s">
        <v>14</v>
      </c>
      <c r="AA140" s="24">
        <v>0</v>
      </c>
      <c r="AB140" s="28">
        <v>5</v>
      </c>
      <c r="AC140" s="28">
        <v>2</v>
      </c>
      <c r="AD140" s="28">
        <v>10</v>
      </c>
      <c r="AE140" s="28">
        <v>10</v>
      </c>
      <c r="AF140" s="24"/>
      <c r="AG140" s="28">
        <v>35</v>
      </c>
      <c r="AH140" s="32" t="s">
        <v>268</v>
      </c>
      <c r="AI140" s="55" t="s">
        <v>460</v>
      </c>
      <c r="AJ140" s="25"/>
      <c r="AK140" s="57" t="s">
        <v>30</v>
      </c>
      <c r="AL140" s="25">
        <v>12</v>
      </c>
      <c r="AM140" s="25">
        <v>7</v>
      </c>
      <c r="AN140" s="25" t="s">
        <v>40</v>
      </c>
    </row>
    <row r="141" spans="1:40" s="57" customFormat="1" ht="24.9" thickBot="1" x14ac:dyDescent="0.45">
      <c r="A141" s="45">
        <v>40724</v>
      </c>
      <c r="B141" s="25">
        <v>4</v>
      </c>
      <c r="C141" s="25" t="s">
        <v>1</v>
      </c>
      <c r="D141" s="25">
        <v>40</v>
      </c>
      <c r="E141" s="25" t="s">
        <v>267</v>
      </c>
      <c r="F141" s="25">
        <v>1</v>
      </c>
      <c r="G141" s="25">
        <v>7</v>
      </c>
      <c r="H141" s="25">
        <v>12.5</v>
      </c>
      <c r="I141" s="24">
        <v>15.5</v>
      </c>
      <c r="J141" s="24">
        <v>17</v>
      </c>
      <c r="K141" s="50">
        <f t="shared" si="10"/>
        <v>5.5</v>
      </c>
      <c r="L141" s="50">
        <f t="shared" si="11"/>
        <v>3</v>
      </c>
      <c r="M141" s="50">
        <f t="shared" si="12"/>
        <v>8.5</v>
      </c>
      <c r="N141" s="50">
        <f t="shared" si="13"/>
        <v>10</v>
      </c>
      <c r="O141" s="25">
        <v>3</v>
      </c>
      <c r="P141" s="25">
        <v>21</v>
      </c>
      <c r="Q141" s="24">
        <v>25</v>
      </c>
      <c r="R141" s="24">
        <v>6</v>
      </c>
      <c r="S141" s="51">
        <f t="shared" si="14"/>
        <v>480.42</v>
      </c>
      <c r="T141" s="30" t="s">
        <v>13</v>
      </c>
      <c r="U141" s="52" t="s">
        <v>15</v>
      </c>
      <c r="V141" s="24" t="s">
        <v>15</v>
      </c>
      <c r="W141" s="24">
        <v>1</v>
      </c>
      <c r="X141" s="24" t="s">
        <v>17</v>
      </c>
      <c r="Y141" s="24">
        <v>1</v>
      </c>
      <c r="Z141" s="24" t="s">
        <v>15</v>
      </c>
      <c r="AA141" s="24">
        <v>1</v>
      </c>
      <c r="AB141" s="28">
        <v>25</v>
      </c>
      <c r="AC141" s="28">
        <v>4</v>
      </c>
      <c r="AD141" s="28">
        <v>30</v>
      </c>
      <c r="AE141" s="28">
        <v>30</v>
      </c>
      <c r="AF141" s="24">
        <v>9</v>
      </c>
      <c r="AG141" s="28">
        <v>90</v>
      </c>
      <c r="AH141" s="32" t="s">
        <v>266</v>
      </c>
      <c r="AI141" s="55" t="s">
        <v>460</v>
      </c>
      <c r="AJ141" s="25"/>
      <c r="AK141" s="57" t="s">
        <v>30</v>
      </c>
      <c r="AL141" s="25">
        <v>7</v>
      </c>
      <c r="AM141" s="25">
        <v>3</v>
      </c>
      <c r="AN141" s="25" t="s">
        <v>49</v>
      </c>
    </row>
    <row r="142" spans="1:40" s="57" customFormat="1" ht="24.9" thickBot="1" x14ac:dyDescent="0.45">
      <c r="A142" s="45">
        <v>40724</v>
      </c>
      <c r="B142" s="25">
        <v>4</v>
      </c>
      <c r="C142" s="25" t="s">
        <v>1</v>
      </c>
      <c r="D142" s="25">
        <v>41</v>
      </c>
      <c r="E142" s="25" t="s">
        <v>47</v>
      </c>
      <c r="F142" s="25">
        <v>2</v>
      </c>
      <c r="G142" s="25">
        <v>9</v>
      </c>
      <c r="H142" s="25">
        <v>11</v>
      </c>
      <c r="I142" s="24">
        <v>18</v>
      </c>
      <c r="J142" s="24">
        <v>20</v>
      </c>
      <c r="K142" s="50">
        <f t="shared" si="10"/>
        <v>2</v>
      </c>
      <c r="L142" s="50">
        <f t="shared" si="11"/>
        <v>7</v>
      </c>
      <c r="M142" s="50">
        <f t="shared" si="12"/>
        <v>9</v>
      </c>
      <c r="N142" s="50">
        <f t="shared" si="13"/>
        <v>11</v>
      </c>
      <c r="O142" s="25">
        <v>5</v>
      </c>
      <c r="P142" s="25">
        <v>16</v>
      </c>
      <c r="Q142" s="24">
        <v>18</v>
      </c>
      <c r="R142" s="24">
        <v>9.5</v>
      </c>
      <c r="S142" s="51">
        <f t="shared" si="14"/>
        <v>1416.925</v>
      </c>
      <c r="T142" s="30" t="s">
        <v>15</v>
      </c>
      <c r="U142" s="52" t="s">
        <v>15</v>
      </c>
      <c r="V142" s="24" t="s">
        <v>13</v>
      </c>
      <c r="W142" s="24">
        <v>1</v>
      </c>
      <c r="X142" s="24" t="s">
        <v>15</v>
      </c>
      <c r="Y142" s="24">
        <v>1</v>
      </c>
      <c r="Z142" s="24" t="s">
        <v>15</v>
      </c>
      <c r="AA142" s="24">
        <v>1</v>
      </c>
      <c r="AB142" s="28">
        <v>5</v>
      </c>
      <c r="AC142" s="28">
        <v>1</v>
      </c>
      <c r="AD142" s="28">
        <v>15</v>
      </c>
      <c r="AE142" s="28">
        <v>70</v>
      </c>
      <c r="AF142" s="24">
        <v>5</v>
      </c>
      <c r="AG142" s="28">
        <v>30</v>
      </c>
      <c r="AH142" s="32" t="s">
        <v>265</v>
      </c>
      <c r="AI142" s="55" t="s">
        <v>460</v>
      </c>
      <c r="AJ142" s="25"/>
      <c r="AK142" s="57" t="s">
        <v>30</v>
      </c>
      <c r="AL142" s="25">
        <v>9</v>
      </c>
      <c r="AM142" s="25">
        <v>5</v>
      </c>
      <c r="AN142" s="25" t="s">
        <v>49</v>
      </c>
    </row>
    <row r="143" spans="1:40" s="57" customFormat="1" ht="24.9" thickBot="1" x14ac:dyDescent="0.45">
      <c r="A143" s="45">
        <v>40724</v>
      </c>
      <c r="B143" s="25">
        <v>4</v>
      </c>
      <c r="C143" s="25" t="s">
        <v>1</v>
      </c>
      <c r="D143" s="25">
        <v>42</v>
      </c>
      <c r="E143" s="25" t="s">
        <v>47</v>
      </c>
      <c r="F143" s="25">
        <v>2</v>
      </c>
      <c r="G143" s="25">
        <v>7</v>
      </c>
      <c r="H143" s="25">
        <v>9.5</v>
      </c>
      <c r="I143" s="24">
        <v>14.5</v>
      </c>
      <c r="J143" s="24">
        <v>19</v>
      </c>
      <c r="K143" s="50">
        <f t="shared" si="10"/>
        <v>2.5</v>
      </c>
      <c r="L143" s="50">
        <f t="shared" si="11"/>
        <v>5</v>
      </c>
      <c r="M143" s="50">
        <f t="shared" si="12"/>
        <v>7.5</v>
      </c>
      <c r="N143" s="50">
        <f t="shared" si="13"/>
        <v>12</v>
      </c>
      <c r="O143" s="25">
        <v>1</v>
      </c>
      <c r="P143" s="25">
        <v>2</v>
      </c>
      <c r="Q143" s="24">
        <v>18</v>
      </c>
      <c r="R143" s="24">
        <v>5</v>
      </c>
      <c r="S143" s="51">
        <f t="shared" si="14"/>
        <v>372.875</v>
      </c>
      <c r="T143" s="30" t="s">
        <v>18</v>
      </c>
      <c r="U143" s="52" t="s">
        <v>17</v>
      </c>
      <c r="V143" s="24" t="s">
        <v>15</v>
      </c>
      <c r="W143" s="24">
        <v>1</v>
      </c>
      <c r="X143" s="24" t="s">
        <v>15</v>
      </c>
      <c r="Y143" s="24">
        <v>1</v>
      </c>
      <c r="Z143" s="24" t="s">
        <v>15</v>
      </c>
      <c r="AA143" s="24">
        <v>1</v>
      </c>
      <c r="AB143" s="28">
        <v>18</v>
      </c>
      <c r="AC143" s="32">
        <v>0.1</v>
      </c>
      <c r="AD143" s="28">
        <v>38</v>
      </c>
      <c r="AE143" s="28">
        <v>7</v>
      </c>
      <c r="AF143" s="24">
        <v>40</v>
      </c>
      <c r="AG143" s="28">
        <v>16</v>
      </c>
      <c r="AH143" s="32" t="s">
        <v>264</v>
      </c>
      <c r="AI143" s="55" t="s">
        <v>460</v>
      </c>
      <c r="AJ143" s="25"/>
      <c r="AK143" s="57" t="s">
        <v>30</v>
      </c>
      <c r="AL143" s="25">
        <v>7</v>
      </c>
      <c r="AM143" s="25">
        <v>1</v>
      </c>
      <c r="AN143" s="25" t="s">
        <v>49</v>
      </c>
    </row>
    <row r="144" spans="1:40" s="57" customFormat="1" ht="24.9" thickBot="1" x14ac:dyDescent="0.45">
      <c r="A144" s="45">
        <v>40724</v>
      </c>
      <c r="B144" s="25">
        <v>4</v>
      </c>
      <c r="C144" s="25" t="s">
        <v>1</v>
      </c>
      <c r="D144" s="25">
        <v>43</v>
      </c>
      <c r="E144" s="25" t="s">
        <v>47</v>
      </c>
      <c r="F144" s="25">
        <v>2</v>
      </c>
      <c r="G144" s="25">
        <v>6</v>
      </c>
      <c r="H144" s="25">
        <v>12.5</v>
      </c>
      <c r="I144" s="24">
        <v>17</v>
      </c>
      <c r="J144" s="24">
        <v>17</v>
      </c>
      <c r="K144" s="50">
        <f t="shared" si="10"/>
        <v>6.5</v>
      </c>
      <c r="L144" s="50">
        <f t="shared" si="11"/>
        <v>4.5</v>
      </c>
      <c r="M144" s="50">
        <f t="shared" si="12"/>
        <v>11</v>
      </c>
      <c r="N144" s="50">
        <f t="shared" si="13"/>
        <v>11</v>
      </c>
      <c r="O144" s="25">
        <v>0</v>
      </c>
      <c r="P144" s="25">
        <v>17</v>
      </c>
      <c r="Q144" s="24">
        <v>23</v>
      </c>
      <c r="R144" s="24">
        <v>5</v>
      </c>
      <c r="S144" s="51">
        <f t="shared" si="14"/>
        <v>333.625</v>
      </c>
      <c r="T144" s="30" t="s">
        <v>15</v>
      </c>
      <c r="U144" s="52" t="s">
        <v>15</v>
      </c>
      <c r="V144" s="24" t="s">
        <v>15</v>
      </c>
      <c r="W144" s="24">
        <v>1</v>
      </c>
      <c r="X144" s="24" t="s">
        <v>15</v>
      </c>
      <c r="Y144" s="24">
        <v>1</v>
      </c>
      <c r="Z144" s="24" t="s">
        <v>15</v>
      </c>
      <c r="AA144" s="24">
        <v>1</v>
      </c>
      <c r="AB144" s="28">
        <v>2</v>
      </c>
      <c r="AC144" s="32">
        <v>0.1</v>
      </c>
      <c r="AD144" s="28">
        <v>15</v>
      </c>
      <c r="AE144" s="28">
        <v>5</v>
      </c>
      <c r="AF144" s="24">
        <v>30</v>
      </c>
      <c r="AG144" s="28">
        <v>110</v>
      </c>
      <c r="AH144" s="32" t="s">
        <v>263</v>
      </c>
      <c r="AI144" s="55" t="s">
        <v>460</v>
      </c>
      <c r="AJ144" s="25"/>
      <c r="AK144" s="57" t="s">
        <v>30</v>
      </c>
      <c r="AL144" s="25">
        <v>6</v>
      </c>
      <c r="AM144" s="25">
        <v>0</v>
      </c>
      <c r="AN144" s="25" t="s">
        <v>49</v>
      </c>
    </row>
    <row r="145" spans="1:40" s="57" customFormat="1" ht="24.9" thickBot="1" x14ac:dyDescent="0.45">
      <c r="A145" s="45">
        <v>40724</v>
      </c>
      <c r="B145" s="25">
        <v>4</v>
      </c>
      <c r="C145" s="25" t="s">
        <v>1</v>
      </c>
      <c r="D145" s="25">
        <v>44</v>
      </c>
      <c r="E145" s="25" t="s">
        <v>47</v>
      </c>
      <c r="F145" s="25">
        <v>3</v>
      </c>
      <c r="G145" s="25">
        <v>7</v>
      </c>
      <c r="H145" s="25">
        <v>10</v>
      </c>
      <c r="I145" s="24"/>
      <c r="J145" s="24"/>
      <c r="K145" s="50">
        <f t="shared" si="10"/>
        <v>3</v>
      </c>
      <c r="L145" s="50">
        <f t="shared" si="11"/>
        <v>-10</v>
      </c>
      <c r="M145" s="50">
        <f t="shared" si="12"/>
        <v>-7</v>
      </c>
      <c r="N145" s="50">
        <f t="shared" si="13"/>
        <v>-7</v>
      </c>
      <c r="O145" s="25">
        <v>1</v>
      </c>
      <c r="P145" s="25">
        <v>7</v>
      </c>
      <c r="Q145" s="24"/>
      <c r="R145" s="24"/>
      <c r="S145" s="51">
        <f t="shared" si="14"/>
        <v>0</v>
      </c>
      <c r="T145" s="30" t="s">
        <v>17</v>
      </c>
      <c r="U145" s="52" t="s">
        <v>14</v>
      </c>
      <c r="V145" s="24" t="s">
        <v>14</v>
      </c>
      <c r="W145" s="24">
        <v>0</v>
      </c>
      <c r="X145" s="24" t="s">
        <v>14</v>
      </c>
      <c r="Y145" s="24">
        <v>0</v>
      </c>
      <c r="Z145" s="24" t="s">
        <v>14</v>
      </c>
      <c r="AA145" s="24">
        <v>0</v>
      </c>
      <c r="AB145" s="28">
        <v>0</v>
      </c>
      <c r="AC145" s="32">
        <v>0.1</v>
      </c>
      <c r="AD145" s="28">
        <v>0</v>
      </c>
      <c r="AE145" s="28">
        <v>17</v>
      </c>
      <c r="AF145" s="24"/>
      <c r="AG145" s="28">
        <v>3</v>
      </c>
      <c r="AH145" s="32" t="s">
        <v>262</v>
      </c>
      <c r="AI145" s="55" t="s">
        <v>460</v>
      </c>
      <c r="AJ145" s="25"/>
      <c r="AK145" s="57" t="s">
        <v>30</v>
      </c>
      <c r="AL145" s="25">
        <v>7</v>
      </c>
      <c r="AM145" s="25">
        <v>1</v>
      </c>
      <c r="AN145" s="25" t="s">
        <v>40</v>
      </c>
    </row>
    <row r="146" spans="1:40" s="57" customFormat="1" ht="24.9" thickBot="1" x14ac:dyDescent="0.45">
      <c r="A146" s="45">
        <v>40724</v>
      </c>
      <c r="B146" s="25">
        <v>4</v>
      </c>
      <c r="C146" s="25" t="s">
        <v>1</v>
      </c>
      <c r="D146" s="25">
        <v>45</v>
      </c>
      <c r="E146" s="25" t="s">
        <v>47</v>
      </c>
      <c r="F146" s="25">
        <v>3</v>
      </c>
      <c r="G146" s="25">
        <v>7.5</v>
      </c>
      <c r="H146" s="25">
        <v>10.5</v>
      </c>
      <c r="I146" s="24">
        <v>7</v>
      </c>
      <c r="J146" s="24">
        <v>25</v>
      </c>
      <c r="K146" s="50">
        <f t="shared" si="10"/>
        <v>3</v>
      </c>
      <c r="L146" s="50">
        <f t="shared" si="11"/>
        <v>-3.5</v>
      </c>
      <c r="M146" s="50">
        <f t="shared" si="12"/>
        <v>-0.5</v>
      </c>
      <c r="N146" s="50">
        <f t="shared" si="13"/>
        <v>17.5</v>
      </c>
      <c r="O146" s="25">
        <v>0</v>
      </c>
      <c r="P146" s="25">
        <v>13</v>
      </c>
      <c r="Q146" s="24">
        <v>10</v>
      </c>
      <c r="R146" s="24">
        <v>10.5</v>
      </c>
      <c r="S146" s="51">
        <f t="shared" si="14"/>
        <v>2163.65625</v>
      </c>
      <c r="T146" s="30" t="s">
        <v>17</v>
      </c>
      <c r="U146" s="52" t="s">
        <v>15</v>
      </c>
      <c r="V146" s="24" t="s">
        <v>17</v>
      </c>
      <c r="W146" s="24">
        <v>1</v>
      </c>
      <c r="X146" s="24" t="s">
        <v>15</v>
      </c>
      <c r="Y146" s="24">
        <v>1</v>
      </c>
      <c r="Z146" s="24" t="s">
        <v>13</v>
      </c>
      <c r="AA146" s="24">
        <v>1</v>
      </c>
      <c r="AB146" s="28">
        <v>1</v>
      </c>
      <c r="AC146" s="32">
        <v>0.1</v>
      </c>
      <c r="AD146" s="28">
        <v>15</v>
      </c>
      <c r="AE146" s="32">
        <v>0.1</v>
      </c>
      <c r="AF146" s="24">
        <v>0</v>
      </c>
      <c r="AG146" s="28">
        <v>20</v>
      </c>
      <c r="AH146" s="32" t="s">
        <v>261</v>
      </c>
      <c r="AI146" s="55" t="s">
        <v>460</v>
      </c>
      <c r="AJ146" s="30" t="s">
        <v>260</v>
      </c>
      <c r="AK146" s="57" t="s">
        <v>30</v>
      </c>
      <c r="AL146" s="25">
        <v>7.5</v>
      </c>
      <c r="AM146" s="25">
        <v>0</v>
      </c>
      <c r="AN146" s="25" t="s">
        <v>259</v>
      </c>
    </row>
    <row r="147" spans="1:40" s="57" customFormat="1" ht="24.9" thickBot="1" x14ac:dyDescent="0.45">
      <c r="A147" s="45">
        <v>40724</v>
      </c>
      <c r="B147" s="25">
        <v>4</v>
      </c>
      <c r="C147" s="25" t="s">
        <v>1</v>
      </c>
      <c r="D147" s="25">
        <v>46</v>
      </c>
      <c r="E147" s="25" t="s">
        <v>66</v>
      </c>
      <c r="F147" s="25">
        <v>3</v>
      </c>
      <c r="G147" s="25">
        <v>7.5</v>
      </c>
      <c r="H147" s="25">
        <v>13</v>
      </c>
      <c r="I147" s="24">
        <v>15.5</v>
      </c>
      <c r="J147" s="24">
        <v>18</v>
      </c>
      <c r="K147" s="50">
        <f t="shared" si="10"/>
        <v>5.5</v>
      </c>
      <c r="L147" s="50">
        <f t="shared" si="11"/>
        <v>2.5</v>
      </c>
      <c r="M147" s="50">
        <f t="shared" si="12"/>
        <v>8</v>
      </c>
      <c r="N147" s="50">
        <f t="shared" si="13"/>
        <v>10.5</v>
      </c>
      <c r="O147" s="25">
        <v>4</v>
      </c>
      <c r="P147" s="25">
        <v>17</v>
      </c>
      <c r="Q147" s="24">
        <v>20</v>
      </c>
      <c r="R147" s="24">
        <v>6</v>
      </c>
      <c r="S147" s="51">
        <f t="shared" si="14"/>
        <v>508.68</v>
      </c>
      <c r="T147" s="30" t="s">
        <v>15</v>
      </c>
      <c r="U147" s="52" t="s">
        <v>15</v>
      </c>
      <c r="V147" s="24" t="s">
        <v>17</v>
      </c>
      <c r="W147" s="24">
        <v>1</v>
      </c>
      <c r="X147" s="24" t="s">
        <v>17</v>
      </c>
      <c r="Y147" s="24">
        <v>1</v>
      </c>
      <c r="Z147" s="24" t="s">
        <v>17</v>
      </c>
      <c r="AA147" s="24">
        <v>1</v>
      </c>
      <c r="AB147" s="28">
        <v>5</v>
      </c>
      <c r="AC147" s="28">
        <v>0</v>
      </c>
      <c r="AD147" s="28">
        <v>15</v>
      </c>
      <c r="AE147" s="28">
        <v>0</v>
      </c>
      <c r="AF147" s="24">
        <v>0</v>
      </c>
      <c r="AG147" s="28">
        <v>24</v>
      </c>
      <c r="AH147" s="32" t="s">
        <v>175</v>
      </c>
      <c r="AI147" s="55" t="s">
        <v>460</v>
      </c>
      <c r="AJ147" s="25"/>
      <c r="AK147" s="57" t="s">
        <v>30</v>
      </c>
      <c r="AL147" s="25">
        <v>7.5</v>
      </c>
      <c r="AM147" s="25">
        <v>4</v>
      </c>
      <c r="AN147" s="25" t="s">
        <v>49</v>
      </c>
    </row>
    <row r="148" spans="1:40" s="57" customFormat="1" ht="24.9" thickBot="1" x14ac:dyDescent="0.45">
      <c r="A148" s="45">
        <v>40724</v>
      </c>
      <c r="B148" s="25">
        <v>4</v>
      </c>
      <c r="C148" s="25" t="s">
        <v>1</v>
      </c>
      <c r="D148" s="25">
        <v>47</v>
      </c>
      <c r="E148" s="25" t="s">
        <v>66</v>
      </c>
      <c r="F148" s="25">
        <v>3</v>
      </c>
      <c r="G148" s="25">
        <v>5</v>
      </c>
      <c r="H148" s="25">
        <v>10</v>
      </c>
      <c r="I148" s="24">
        <v>14</v>
      </c>
      <c r="J148" s="24">
        <v>9</v>
      </c>
      <c r="K148" s="50">
        <f t="shared" si="10"/>
        <v>5</v>
      </c>
      <c r="L148" s="50">
        <f t="shared" si="11"/>
        <v>4</v>
      </c>
      <c r="M148" s="50">
        <f t="shared" si="12"/>
        <v>9</v>
      </c>
      <c r="N148" s="50">
        <f t="shared" si="13"/>
        <v>4</v>
      </c>
      <c r="O148" s="25">
        <v>0</v>
      </c>
      <c r="P148" s="25">
        <v>10</v>
      </c>
      <c r="Q148" s="24">
        <v>26</v>
      </c>
      <c r="R148" s="24">
        <v>5</v>
      </c>
      <c r="S148" s="51">
        <f t="shared" si="14"/>
        <v>176.625</v>
      </c>
      <c r="T148" s="30" t="s">
        <v>13</v>
      </c>
      <c r="U148" s="52" t="s">
        <v>15</v>
      </c>
      <c r="V148" s="24" t="s">
        <v>17</v>
      </c>
      <c r="W148" s="24">
        <v>1</v>
      </c>
      <c r="X148" s="24" t="s">
        <v>17</v>
      </c>
      <c r="Y148" s="24">
        <v>1</v>
      </c>
      <c r="Z148" s="24" t="s">
        <v>17</v>
      </c>
      <c r="AA148" s="24">
        <v>1</v>
      </c>
      <c r="AB148" s="28">
        <v>17</v>
      </c>
      <c r="AC148" s="28">
        <v>0</v>
      </c>
      <c r="AD148" s="28">
        <v>40</v>
      </c>
      <c r="AE148" s="28">
        <v>0</v>
      </c>
      <c r="AF148" s="24">
        <v>1</v>
      </c>
      <c r="AG148" s="28">
        <v>150</v>
      </c>
      <c r="AH148" s="32" t="s">
        <v>143</v>
      </c>
      <c r="AI148" s="55" t="s">
        <v>460</v>
      </c>
      <c r="AJ148" s="25"/>
      <c r="AK148" s="57" t="s">
        <v>30</v>
      </c>
      <c r="AL148" s="25">
        <v>5</v>
      </c>
      <c r="AM148" s="25">
        <v>0</v>
      </c>
      <c r="AN148" s="25" t="s">
        <v>49</v>
      </c>
    </row>
    <row r="149" spans="1:40" s="57" customFormat="1" ht="24.9" thickBot="1" x14ac:dyDescent="0.45">
      <c r="A149" s="45">
        <v>40724</v>
      </c>
      <c r="B149" s="25">
        <v>4</v>
      </c>
      <c r="C149" s="25" t="s">
        <v>1</v>
      </c>
      <c r="D149" s="25">
        <v>48</v>
      </c>
      <c r="E149" s="25" t="s">
        <v>47</v>
      </c>
      <c r="F149" s="25">
        <v>3</v>
      </c>
      <c r="G149" s="25">
        <v>4</v>
      </c>
      <c r="H149" s="25">
        <v>10</v>
      </c>
      <c r="I149" s="24">
        <v>19</v>
      </c>
      <c r="J149" s="24">
        <v>17</v>
      </c>
      <c r="K149" s="50">
        <f t="shared" si="10"/>
        <v>6</v>
      </c>
      <c r="L149" s="50">
        <f t="shared" si="11"/>
        <v>9</v>
      </c>
      <c r="M149" s="50">
        <f t="shared" si="12"/>
        <v>15</v>
      </c>
      <c r="N149" s="50">
        <f t="shared" si="13"/>
        <v>13</v>
      </c>
      <c r="O149" s="25">
        <v>0</v>
      </c>
      <c r="P149" s="25">
        <v>9</v>
      </c>
      <c r="Q149" s="24">
        <v>30</v>
      </c>
      <c r="R149" s="24">
        <v>2</v>
      </c>
      <c r="S149" s="51">
        <f t="shared" si="14"/>
        <v>53.38</v>
      </c>
      <c r="T149" s="30" t="s">
        <v>15</v>
      </c>
      <c r="U149" s="52" t="s">
        <v>15</v>
      </c>
      <c r="V149" s="24" t="s">
        <v>17</v>
      </c>
      <c r="W149" s="24">
        <v>1</v>
      </c>
      <c r="X149" s="24" t="s">
        <v>18</v>
      </c>
      <c r="Y149" s="24">
        <v>1</v>
      </c>
      <c r="Z149" s="24" t="s">
        <v>15</v>
      </c>
      <c r="AA149" s="24">
        <v>1</v>
      </c>
      <c r="AB149" s="28">
        <v>5</v>
      </c>
      <c r="AC149" s="28">
        <v>0</v>
      </c>
      <c r="AD149" s="28">
        <v>15</v>
      </c>
      <c r="AE149" s="28">
        <v>0</v>
      </c>
      <c r="AF149" s="24">
        <v>5</v>
      </c>
      <c r="AG149" s="28">
        <v>30</v>
      </c>
      <c r="AH149" s="32" t="s">
        <v>258</v>
      </c>
      <c r="AI149" s="55" t="s">
        <v>460</v>
      </c>
      <c r="AJ149" s="25"/>
      <c r="AK149" s="57" t="s">
        <v>30</v>
      </c>
      <c r="AL149" s="25">
        <v>4</v>
      </c>
      <c r="AM149" s="25">
        <v>0</v>
      </c>
      <c r="AN149" s="25" t="s">
        <v>40</v>
      </c>
    </row>
    <row r="150" spans="1:40" s="57" customFormat="1" ht="24.9" thickBot="1" x14ac:dyDescent="0.45">
      <c r="A150" s="45">
        <v>40724</v>
      </c>
      <c r="B150" s="25">
        <v>4</v>
      </c>
      <c r="C150" s="25" t="s">
        <v>1</v>
      </c>
      <c r="D150" s="25">
        <v>49</v>
      </c>
      <c r="E150" s="25" t="s">
        <v>66</v>
      </c>
      <c r="F150" s="25">
        <v>2</v>
      </c>
      <c r="G150" s="25">
        <v>7</v>
      </c>
      <c r="H150" s="25">
        <v>12</v>
      </c>
      <c r="I150" s="24">
        <v>20</v>
      </c>
      <c r="J150" s="24">
        <v>25.5</v>
      </c>
      <c r="K150" s="50">
        <f t="shared" si="10"/>
        <v>5</v>
      </c>
      <c r="L150" s="50">
        <f t="shared" si="11"/>
        <v>8</v>
      </c>
      <c r="M150" s="50">
        <f t="shared" si="12"/>
        <v>13</v>
      </c>
      <c r="N150" s="50">
        <f t="shared" si="13"/>
        <v>18.5</v>
      </c>
      <c r="O150" s="25">
        <v>3</v>
      </c>
      <c r="P150" s="25">
        <v>13</v>
      </c>
      <c r="Q150" s="24">
        <v>29</v>
      </c>
      <c r="R150" s="24">
        <v>7</v>
      </c>
      <c r="S150" s="51">
        <f t="shared" si="14"/>
        <v>980.85750000000007</v>
      </c>
      <c r="T150" s="30" t="s">
        <v>17</v>
      </c>
      <c r="U150" s="52" t="s">
        <v>15</v>
      </c>
      <c r="V150" s="24" t="s">
        <v>15</v>
      </c>
      <c r="W150" s="24">
        <v>1</v>
      </c>
      <c r="X150" s="24" t="s">
        <v>15</v>
      </c>
      <c r="Y150" s="24">
        <v>1</v>
      </c>
      <c r="Z150" s="24" t="s">
        <v>15</v>
      </c>
      <c r="AA150" s="24">
        <v>1</v>
      </c>
      <c r="AB150" s="28">
        <v>5</v>
      </c>
      <c r="AC150" s="28">
        <v>0</v>
      </c>
      <c r="AD150" s="28">
        <v>27</v>
      </c>
      <c r="AE150" s="28">
        <v>0</v>
      </c>
      <c r="AF150" s="24">
        <v>5</v>
      </c>
      <c r="AG150" s="28">
        <v>40</v>
      </c>
      <c r="AH150" s="32" t="s">
        <v>258</v>
      </c>
      <c r="AI150" s="55" t="s">
        <v>460</v>
      </c>
      <c r="AJ150" s="25"/>
      <c r="AK150" s="57" t="s">
        <v>30</v>
      </c>
      <c r="AL150" s="25">
        <v>7</v>
      </c>
      <c r="AM150" s="25">
        <v>3</v>
      </c>
      <c r="AN150" s="25" t="s">
        <v>49</v>
      </c>
    </row>
    <row r="151" spans="1:40" s="57" customFormat="1" ht="24.9" thickBot="1" x14ac:dyDescent="0.45">
      <c r="A151" s="45">
        <v>40724</v>
      </c>
      <c r="B151" s="25">
        <v>4</v>
      </c>
      <c r="C151" s="25" t="s">
        <v>1</v>
      </c>
      <c r="D151" s="25">
        <v>50</v>
      </c>
      <c r="E151" s="25" t="s">
        <v>47</v>
      </c>
      <c r="F151" s="25">
        <v>4</v>
      </c>
      <c r="G151" s="25">
        <v>8</v>
      </c>
      <c r="H151" s="25">
        <v>10</v>
      </c>
      <c r="I151" s="24"/>
      <c r="K151" s="50">
        <f t="shared" si="10"/>
        <v>2</v>
      </c>
      <c r="L151" s="50">
        <f t="shared" si="11"/>
        <v>-10</v>
      </c>
      <c r="M151" s="50">
        <f t="shared" si="12"/>
        <v>-8</v>
      </c>
      <c r="N151" s="50">
        <f t="shared" si="13"/>
        <v>-8</v>
      </c>
      <c r="O151" s="25">
        <v>0</v>
      </c>
      <c r="P151" s="25">
        <v>5</v>
      </c>
      <c r="Q151" s="24"/>
      <c r="R151" s="24"/>
      <c r="S151" s="51">
        <f t="shared" si="14"/>
        <v>0</v>
      </c>
      <c r="T151" s="30" t="s">
        <v>17</v>
      </c>
      <c r="U151" s="52" t="s">
        <v>14</v>
      </c>
      <c r="V151" s="24" t="s">
        <v>14</v>
      </c>
      <c r="W151" s="24">
        <v>0</v>
      </c>
      <c r="X151" s="24" t="s">
        <v>14</v>
      </c>
      <c r="Y151" s="24">
        <v>0</v>
      </c>
      <c r="Z151" s="24" t="s">
        <v>14</v>
      </c>
      <c r="AA151" s="24">
        <v>0</v>
      </c>
      <c r="AB151" s="28">
        <v>2</v>
      </c>
      <c r="AC151" s="28">
        <v>0</v>
      </c>
      <c r="AD151" s="28">
        <v>5</v>
      </c>
      <c r="AE151" s="28">
        <v>0</v>
      </c>
      <c r="AF151" s="24"/>
      <c r="AG151" s="28">
        <v>45</v>
      </c>
      <c r="AH151" s="32" t="s">
        <v>198</v>
      </c>
      <c r="AI151" s="55" t="s">
        <v>460</v>
      </c>
      <c r="AJ151" s="25"/>
      <c r="AK151" s="57" t="s">
        <v>30</v>
      </c>
      <c r="AL151" s="25">
        <v>8</v>
      </c>
      <c r="AM151" s="25">
        <v>0</v>
      </c>
      <c r="AN151" s="25" t="s">
        <v>40</v>
      </c>
    </row>
    <row r="152" spans="1:40" s="57" customFormat="1" ht="24.9" thickBot="1" x14ac:dyDescent="0.45">
      <c r="A152" s="45">
        <v>40724</v>
      </c>
      <c r="B152" s="25">
        <v>4</v>
      </c>
      <c r="C152" s="25" t="s">
        <v>1</v>
      </c>
      <c r="D152" s="25">
        <v>51</v>
      </c>
      <c r="E152" s="25" t="s">
        <v>47</v>
      </c>
      <c r="F152" s="25">
        <v>2</v>
      </c>
      <c r="G152" s="25">
        <v>10.5</v>
      </c>
      <c r="H152" s="30">
        <v>0</v>
      </c>
      <c r="I152" s="50"/>
      <c r="K152" s="50">
        <f t="shared" si="10"/>
        <v>-10.5</v>
      </c>
      <c r="L152" s="50">
        <f t="shared" si="11"/>
        <v>0</v>
      </c>
      <c r="M152" s="50">
        <f t="shared" si="12"/>
        <v>-10.5</v>
      </c>
      <c r="N152" s="50">
        <f t="shared" si="13"/>
        <v>-10.5</v>
      </c>
      <c r="O152" s="25">
        <v>9</v>
      </c>
      <c r="P152" s="30">
        <v>0</v>
      </c>
      <c r="Q152" s="50"/>
      <c r="R152" s="24"/>
      <c r="S152" s="51">
        <f t="shared" si="14"/>
        <v>0</v>
      </c>
      <c r="T152" s="30" t="s">
        <v>14</v>
      </c>
      <c r="U152" s="30" t="s">
        <v>14</v>
      </c>
      <c r="V152" s="50" t="s">
        <v>14</v>
      </c>
      <c r="W152" s="50">
        <v>0</v>
      </c>
      <c r="X152" s="24" t="s">
        <v>14</v>
      </c>
      <c r="Y152" s="24">
        <v>0</v>
      </c>
      <c r="Z152" s="24" t="s">
        <v>14</v>
      </c>
      <c r="AA152" s="24">
        <v>0</v>
      </c>
      <c r="AB152" s="28">
        <v>1</v>
      </c>
      <c r="AC152" s="28">
        <v>1</v>
      </c>
      <c r="AD152" s="28">
        <v>1</v>
      </c>
      <c r="AE152" s="28">
        <v>15</v>
      </c>
      <c r="AF152" s="24"/>
      <c r="AG152" s="28">
        <v>10</v>
      </c>
      <c r="AH152" s="32" t="s">
        <v>257</v>
      </c>
      <c r="AI152" s="55" t="s">
        <v>460</v>
      </c>
      <c r="AJ152" s="25"/>
      <c r="AK152" s="57" t="s">
        <v>30</v>
      </c>
      <c r="AL152" s="25">
        <v>10.5</v>
      </c>
      <c r="AM152" s="25">
        <v>9</v>
      </c>
      <c r="AN152" s="25">
        <v>0</v>
      </c>
    </row>
    <row r="153" spans="1:40" s="57" customFormat="1" ht="24.9" thickBot="1" x14ac:dyDescent="0.45">
      <c r="A153" s="45">
        <v>40724</v>
      </c>
      <c r="B153" s="25">
        <v>4</v>
      </c>
      <c r="C153" s="25" t="s">
        <v>1</v>
      </c>
      <c r="D153" s="25">
        <v>52</v>
      </c>
      <c r="E153" s="25" t="s">
        <v>47</v>
      </c>
      <c r="F153" s="25">
        <v>1</v>
      </c>
      <c r="G153" s="25">
        <v>7</v>
      </c>
      <c r="H153" s="30">
        <v>0</v>
      </c>
      <c r="I153" s="24"/>
      <c r="K153" s="50">
        <f t="shared" si="10"/>
        <v>-7</v>
      </c>
      <c r="L153" s="50">
        <f t="shared" si="11"/>
        <v>0</v>
      </c>
      <c r="M153" s="50">
        <f t="shared" si="12"/>
        <v>-7</v>
      </c>
      <c r="N153" s="50">
        <f t="shared" si="13"/>
        <v>-7</v>
      </c>
      <c r="O153" s="25">
        <v>8</v>
      </c>
      <c r="P153" s="30">
        <v>0</v>
      </c>
      <c r="Q153" s="24"/>
      <c r="R153" s="24"/>
      <c r="S153" s="51">
        <f t="shared" si="14"/>
        <v>0</v>
      </c>
      <c r="T153" s="30" t="s">
        <v>14</v>
      </c>
      <c r="U153" s="30" t="s">
        <v>14</v>
      </c>
      <c r="V153" s="24" t="s">
        <v>14</v>
      </c>
      <c r="W153" s="24">
        <v>0</v>
      </c>
      <c r="X153" s="50" t="s">
        <v>14</v>
      </c>
      <c r="Y153" s="50">
        <v>0</v>
      </c>
      <c r="Z153" s="24" t="s">
        <v>14</v>
      </c>
      <c r="AA153" s="24">
        <v>0</v>
      </c>
      <c r="AB153" s="28">
        <v>15</v>
      </c>
      <c r="AC153" s="58">
        <v>2</v>
      </c>
      <c r="AD153" s="58">
        <v>25</v>
      </c>
      <c r="AE153" s="58">
        <v>2</v>
      </c>
      <c r="AF153" s="24"/>
      <c r="AG153" s="58">
        <v>40</v>
      </c>
      <c r="AH153" s="32" t="s">
        <v>256</v>
      </c>
      <c r="AI153" s="55" t="s">
        <v>460</v>
      </c>
      <c r="AJ153" s="49"/>
      <c r="AK153" s="57" t="s">
        <v>30</v>
      </c>
      <c r="AL153" s="25">
        <v>7</v>
      </c>
      <c r="AM153" s="25">
        <v>8</v>
      </c>
      <c r="AN153" s="25">
        <v>0</v>
      </c>
    </row>
    <row r="154" spans="1:40" s="57" customFormat="1" ht="24.9" thickBot="1" x14ac:dyDescent="0.45">
      <c r="A154" s="45">
        <v>40724</v>
      </c>
      <c r="B154" s="25">
        <v>4</v>
      </c>
      <c r="C154" s="25" t="s">
        <v>1</v>
      </c>
      <c r="D154" s="25">
        <v>53</v>
      </c>
      <c r="E154" s="25" t="s">
        <v>47</v>
      </c>
      <c r="F154" s="25">
        <v>2</v>
      </c>
      <c r="G154" s="25">
        <v>6</v>
      </c>
      <c r="H154" s="25">
        <v>14.5</v>
      </c>
      <c r="I154" s="24">
        <v>23.5</v>
      </c>
      <c r="J154" s="24">
        <v>27.5</v>
      </c>
      <c r="K154" s="50">
        <f t="shared" si="10"/>
        <v>8.5</v>
      </c>
      <c r="L154" s="50">
        <f t="shared" si="11"/>
        <v>9</v>
      </c>
      <c r="M154" s="50">
        <f t="shared" si="12"/>
        <v>17.5</v>
      </c>
      <c r="N154" s="50">
        <f t="shared" si="13"/>
        <v>21.5</v>
      </c>
      <c r="O154" s="25">
        <v>3</v>
      </c>
      <c r="P154" s="25">
        <v>14</v>
      </c>
      <c r="Q154" s="24">
        <v>29</v>
      </c>
      <c r="R154" s="24">
        <v>10</v>
      </c>
      <c r="S154" s="51">
        <f t="shared" si="14"/>
        <v>2158.75</v>
      </c>
      <c r="T154" s="30" t="s">
        <v>17</v>
      </c>
      <c r="U154" s="52" t="s">
        <v>15</v>
      </c>
      <c r="V154" s="24" t="s">
        <v>15</v>
      </c>
      <c r="W154" s="24">
        <v>1</v>
      </c>
      <c r="X154" s="24" t="s">
        <v>17</v>
      </c>
      <c r="Y154" s="24">
        <v>1</v>
      </c>
      <c r="Z154" s="24" t="s">
        <v>17</v>
      </c>
      <c r="AA154" s="24">
        <v>1</v>
      </c>
      <c r="AB154" s="32">
        <v>0.1</v>
      </c>
      <c r="AC154" s="32">
        <v>0.1</v>
      </c>
      <c r="AD154" s="28">
        <v>22</v>
      </c>
      <c r="AE154" s="28">
        <v>3</v>
      </c>
      <c r="AF154" s="24">
        <v>12</v>
      </c>
      <c r="AG154" s="28">
        <v>26</v>
      </c>
      <c r="AH154" s="68" t="s">
        <v>255</v>
      </c>
      <c r="AI154" s="55" t="s">
        <v>460</v>
      </c>
      <c r="AJ154" s="25"/>
      <c r="AK154" s="57" t="s">
        <v>30</v>
      </c>
      <c r="AL154" s="25">
        <v>6</v>
      </c>
      <c r="AM154" s="25">
        <v>3</v>
      </c>
      <c r="AN154" s="25">
        <v>0</v>
      </c>
    </row>
    <row r="155" spans="1:40" s="57" customFormat="1" ht="24.9" thickBot="1" x14ac:dyDescent="0.45">
      <c r="A155" s="45">
        <v>40724</v>
      </c>
      <c r="B155" s="25">
        <v>4</v>
      </c>
      <c r="C155" s="25" t="s">
        <v>1</v>
      </c>
      <c r="D155" s="25">
        <v>54</v>
      </c>
      <c r="E155" s="25" t="s">
        <v>47</v>
      </c>
      <c r="F155" s="25">
        <v>1</v>
      </c>
      <c r="G155" s="25">
        <v>8</v>
      </c>
      <c r="H155" s="25">
        <v>11</v>
      </c>
      <c r="J155" s="24"/>
      <c r="K155" s="50">
        <f t="shared" si="10"/>
        <v>3</v>
      </c>
      <c r="L155" s="50">
        <f t="shared" si="11"/>
        <v>-11</v>
      </c>
      <c r="M155" s="50">
        <f t="shared" si="12"/>
        <v>-8</v>
      </c>
      <c r="N155" s="50">
        <f t="shared" si="13"/>
        <v>-8</v>
      </c>
      <c r="O155" s="25">
        <v>4</v>
      </c>
      <c r="P155" s="25">
        <v>12</v>
      </c>
      <c r="Q155" s="24"/>
      <c r="S155" s="51">
        <f t="shared" si="14"/>
        <v>0</v>
      </c>
      <c r="T155" s="30" t="s">
        <v>17</v>
      </c>
      <c r="U155" s="52" t="s">
        <v>14</v>
      </c>
      <c r="V155" s="24" t="s">
        <v>14</v>
      </c>
      <c r="W155" s="24">
        <v>0</v>
      </c>
      <c r="X155" s="24" t="s">
        <v>14</v>
      </c>
      <c r="Y155" s="24">
        <v>0</v>
      </c>
      <c r="Z155" s="24" t="s">
        <v>14</v>
      </c>
      <c r="AA155" s="24">
        <v>0</v>
      </c>
      <c r="AB155" s="28">
        <v>0</v>
      </c>
      <c r="AC155" s="32">
        <v>3</v>
      </c>
      <c r="AD155" s="28">
        <v>2</v>
      </c>
      <c r="AE155" s="28">
        <v>4</v>
      </c>
      <c r="AF155" s="24"/>
      <c r="AG155" s="28">
        <v>10</v>
      </c>
      <c r="AH155" s="32" t="s">
        <v>254</v>
      </c>
      <c r="AI155" s="55" t="s">
        <v>460</v>
      </c>
      <c r="AJ155" s="25"/>
      <c r="AK155" s="57" t="s">
        <v>30</v>
      </c>
      <c r="AL155" s="25">
        <v>8</v>
      </c>
      <c r="AM155" s="25">
        <v>4</v>
      </c>
      <c r="AN155" s="25">
        <v>0</v>
      </c>
    </row>
    <row r="156" spans="1:40" s="57" customFormat="1" ht="24.9" thickBot="1" x14ac:dyDescent="0.45">
      <c r="A156" s="45">
        <v>40724</v>
      </c>
      <c r="B156" s="25">
        <v>4</v>
      </c>
      <c r="C156" s="25" t="s">
        <v>1</v>
      </c>
      <c r="D156" s="25">
        <v>55</v>
      </c>
      <c r="E156" s="25" t="s">
        <v>47</v>
      </c>
      <c r="F156" s="25">
        <v>1</v>
      </c>
      <c r="G156" s="25">
        <v>10</v>
      </c>
      <c r="H156" s="25">
        <v>20.5</v>
      </c>
      <c r="I156" s="24">
        <v>27</v>
      </c>
      <c r="J156" s="24">
        <v>30</v>
      </c>
      <c r="K156" s="50">
        <f t="shared" si="10"/>
        <v>10.5</v>
      </c>
      <c r="L156" s="50">
        <f t="shared" si="11"/>
        <v>6.5</v>
      </c>
      <c r="M156" s="50">
        <f t="shared" si="12"/>
        <v>17</v>
      </c>
      <c r="N156" s="50">
        <f t="shared" si="13"/>
        <v>20</v>
      </c>
      <c r="O156" s="25">
        <v>9</v>
      </c>
      <c r="P156" s="25">
        <v>29</v>
      </c>
      <c r="Q156" s="24">
        <v>33</v>
      </c>
      <c r="R156" s="24">
        <v>11</v>
      </c>
      <c r="S156" s="51">
        <f t="shared" si="14"/>
        <v>2849.55</v>
      </c>
      <c r="T156" s="30" t="s">
        <v>15</v>
      </c>
      <c r="U156" s="52" t="s">
        <v>13</v>
      </c>
      <c r="V156" s="24" t="s">
        <v>13</v>
      </c>
      <c r="W156" s="24">
        <v>1</v>
      </c>
      <c r="X156" s="24" t="s">
        <v>17</v>
      </c>
      <c r="Y156" s="24">
        <v>1</v>
      </c>
      <c r="Z156" s="24" t="s">
        <v>18</v>
      </c>
      <c r="AA156" s="24">
        <v>1</v>
      </c>
      <c r="AB156" s="28">
        <v>8</v>
      </c>
      <c r="AC156" s="28">
        <v>10</v>
      </c>
      <c r="AD156" s="28">
        <v>15</v>
      </c>
      <c r="AE156" s="28">
        <v>15</v>
      </c>
      <c r="AF156" s="24">
        <v>20</v>
      </c>
      <c r="AG156" s="28">
        <v>50</v>
      </c>
      <c r="AH156" s="32" t="s">
        <v>253</v>
      </c>
      <c r="AI156" s="55" t="s">
        <v>460</v>
      </c>
      <c r="AJ156" s="25"/>
      <c r="AK156" s="57" t="s">
        <v>30</v>
      </c>
      <c r="AL156" s="25">
        <v>10</v>
      </c>
      <c r="AM156" s="25">
        <v>9</v>
      </c>
      <c r="AN156" s="25">
        <v>0</v>
      </c>
    </row>
    <row r="157" spans="1:40" s="57" customFormat="1" ht="24.9" thickBot="1" x14ac:dyDescent="0.45">
      <c r="A157" s="45">
        <v>40724</v>
      </c>
      <c r="B157" s="25">
        <v>4</v>
      </c>
      <c r="C157" s="25" t="s">
        <v>1</v>
      </c>
      <c r="D157" s="25">
        <v>56</v>
      </c>
      <c r="E157" s="25" t="s">
        <v>47</v>
      </c>
      <c r="F157" s="25">
        <v>1</v>
      </c>
      <c r="G157" s="25">
        <v>11</v>
      </c>
      <c r="H157" s="25">
        <v>17</v>
      </c>
      <c r="I157" s="24">
        <v>27.5</v>
      </c>
      <c r="J157" s="24">
        <v>31</v>
      </c>
      <c r="K157" s="50">
        <f t="shared" si="10"/>
        <v>6</v>
      </c>
      <c r="L157" s="50">
        <f t="shared" si="11"/>
        <v>10.5</v>
      </c>
      <c r="M157" s="50">
        <f t="shared" si="12"/>
        <v>16.5</v>
      </c>
      <c r="N157" s="50">
        <f t="shared" si="13"/>
        <v>20</v>
      </c>
      <c r="O157" s="25">
        <v>5</v>
      </c>
      <c r="P157" s="25">
        <v>17</v>
      </c>
      <c r="Q157" s="24">
        <v>37</v>
      </c>
      <c r="R157" s="24">
        <v>9</v>
      </c>
      <c r="S157" s="51">
        <f t="shared" si="14"/>
        <v>1971.135</v>
      </c>
      <c r="T157" s="30" t="s">
        <v>17</v>
      </c>
      <c r="U157" s="52" t="s">
        <v>15</v>
      </c>
      <c r="V157" s="24" t="s">
        <v>13</v>
      </c>
      <c r="W157" s="24">
        <v>1</v>
      </c>
      <c r="X157" s="24" t="s">
        <v>17</v>
      </c>
      <c r="Y157" s="24">
        <v>1</v>
      </c>
      <c r="Z157" s="24" t="s">
        <v>17</v>
      </c>
      <c r="AA157" s="24">
        <v>1</v>
      </c>
      <c r="AB157" s="28">
        <v>30</v>
      </c>
      <c r="AC157" s="28">
        <v>4</v>
      </c>
      <c r="AD157" s="28">
        <v>50</v>
      </c>
      <c r="AE157" s="28">
        <v>35</v>
      </c>
      <c r="AF157" s="24">
        <v>7</v>
      </c>
      <c r="AG157" s="28">
        <v>40</v>
      </c>
      <c r="AH157" s="32" t="s">
        <v>252</v>
      </c>
      <c r="AI157" s="55" t="s">
        <v>460</v>
      </c>
      <c r="AJ157" s="25"/>
      <c r="AK157" s="57" t="s">
        <v>30</v>
      </c>
      <c r="AL157" s="25">
        <v>11</v>
      </c>
      <c r="AM157" s="25">
        <v>5</v>
      </c>
      <c r="AN157" s="25">
        <v>0</v>
      </c>
    </row>
    <row r="158" spans="1:40" s="57" customFormat="1" ht="24.9" thickBot="1" x14ac:dyDescent="0.45">
      <c r="A158" s="45">
        <v>40724</v>
      </c>
      <c r="B158" s="25">
        <v>4</v>
      </c>
      <c r="C158" s="25" t="s">
        <v>1</v>
      </c>
      <c r="D158" s="25">
        <v>57</v>
      </c>
      <c r="E158" s="25" t="s">
        <v>47</v>
      </c>
      <c r="F158" s="25">
        <v>1</v>
      </c>
      <c r="G158" s="25">
        <v>9</v>
      </c>
      <c r="H158" s="25">
        <v>25</v>
      </c>
      <c r="I158" s="24">
        <v>48</v>
      </c>
      <c r="J158" s="24">
        <v>56</v>
      </c>
      <c r="K158" s="50">
        <f t="shared" si="10"/>
        <v>16</v>
      </c>
      <c r="L158" s="50">
        <f t="shared" si="11"/>
        <v>23</v>
      </c>
      <c r="M158" s="50">
        <f t="shared" si="12"/>
        <v>39</v>
      </c>
      <c r="N158" s="50">
        <f t="shared" si="13"/>
        <v>47</v>
      </c>
      <c r="O158" s="25">
        <v>8</v>
      </c>
      <c r="P158" s="25">
        <v>37</v>
      </c>
      <c r="Q158" s="24">
        <v>57</v>
      </c>
      <c r="R158" s="24">
        <v>13</v>
      </c>
      <c r="S158" s="51">
        <f t="shared" si="14"/>
        <v>7429.24</v>
      </c>
      <c r="T158" s="30" t="s">
        <v>15</v>
      </c>
      <c r="U158" s="52" t="s">
        <v>13</v>
      </c>
      <c r="V158" s="24" t="s">
        <v>13</v>
      </c>
      <c r="W158" s="24">
        <v>1</v>
      </c>
      <c r="X158" s="24" t="s">
        <v>17</v>
      </c>
      <c r="Y158" s="24">
        <v>1</v>
      </c>
      <c r="Z158" s="24" t="s">
        <v>17</v>
      </c>
      <c r="AA158" s="24">
        <v>1</v>
      </c>
      <c r="AB158" s="28">
        <v>0</v>
      </c>
      <c r="AC158" s="28">
        <v>20</v>
      </c>
      <c r="AD158" s="28">
        <v>3</v>
      </c>
      <c r="AE158" s="28">
        <v>35</v>
      </c>
      <c r="AF158" s="24">
        <v>8</v>
      </c>
      <c r="AG158" s="28">
        <v>40</v>
      </c>
      <c r="AH158" s="32" t="s">
        <v>251</v>
      </c>
      <c r="AI158" s="55" t="s">
        <v>460</v>
      </c>
      <c r="AJ158" s="25"/>
      <c r="AK158" s="57" t="s">
        <v>30</v>
      </c>
      <c r="AL158" s="25">
        <v>9</v>
      </c>
      <c r="AM158" s="25">
        <v>8</v>
      </c>
      <c r="AN158" s="25">
        <v>0</v>
      </c>
    </row>
    <row r="159" spans="1:40" s="57" customFormat="1" ht="24.9" thickBot="1" x14ac:dyDescent="0.45">
      <c r="A159" s="45">
        <v>40724</v>
      </c>
      <c r="B159" s="25">
        <v>4</v>
      </c>
      <c r="C159" s="25" t="s">
        <v>1</v>
      </c>
      <c r="D159" s="25">
        <v>58</v>
      </c>
      <c r="E159" s="25" t="s">
        <v>47</v>
      </c>
      <c r="F159" s="25">
        <v>1</v>
      </c>
      <c r="G159" s="25">
        <v>8</v>
      </c>
      <c r="H159" s="25">
        <v>11.5</v>
      </c>
      <c r="I159" s="24">
        <v>20</v>
      </c>
      <c r="J159" s="24">
        <v>22</v>
      </c>
      <c r="K159" s="50">
        <f t="shared" si="10"/>
        <v>3.5</v>
      </c>
      <c r="L159" s="50">
        <f t="shared" si="11"/>
        <v>8.5</v>
      </c>
      <c r="M159" s="50">
        <f t="shared" si="12"/>
        <v>12</v>
      </c>
      <c r="N159" s="50">
        <f t="shared" si="13"/>
        <v>14</v>
      </c>
      <c r="O159" s="25">
        <v>5</v>
      </c>
      <c r="P159" s="25">
        <v>8</v>
      </c>
      <c r="Q159" s="24">
        <v>29</v>
      </c>
      <c r="R159" s="24">
        <v>4.5</v>
      </c>
      <c r="S159" s="51">
        <f t="shared" si="14"/>
        <v>349.71750000000003</v>
      </c>
      <c r="T159" s="30" t="s">
        <v>17</v>
      </c>
      <c r="U159" s="52" t="s">
        <v>15</v>
      </c>
      <c r="V159" s="24" t="s">
        <v>13</v>
      </c>
      <c r="W159" s="24">
        <v>1</v>
      </c>
      <c r="X159" s="24" t="s">
        <v>17</v>
      </c>
      <c r="Y159" s="24">
        <v>1</v>
      </c>
      <c r="Z159" s="24" t="s">
        <v>18</v>
      </c>
      <c r="AA159" s="24">
        <v>1</v>
      </c>
      <c r="AB159" s="28">
        <v>15</v>
      </c>
      <c r="AC159" s="28">
        <v>5</v>
      </c>
      <c r="AD159" s="28">
        <v>20</v>
      </c>
      <c r="AE159" s="28">
        <v>20</v>
      </c>
      <c r="AF159" s="24">
        <v>20</v>
      </c>
      <c r="AG159" s="28">
        <v>50</v>
      </c>
      <c r="AH159" s="32" t="s">
        <v>250</v>
      </c>
      <c r="AI159" s="55" t="s">
        <v>460</v>
      </c>
      <c r="AJ159" s="25"/>
      <c r="AK159" s="57" t="s">
        <v>30</v>
      </c>
      <c r="AL159" s="25">
        <v>8</v>
      </c>
      <c r="AM159" s="25">
        <v>5</v>
      </c>
      <c r="AN159" s="25">
        <v>0</v>
      </c>
    </row>
    <row r="160" spans="1:40" s="57" customFormat="1" ht="24.9" thickBot="1" x14ac:dyDescent="0.45">
      <c r="A160" s="45">
        <v>40724</v>
      </c>
      <c r="B160" s="25">
        <v>4</v>
      </c>
      <c r="C160" s="25" t="s">
        <v>1</v>
      </c>
      <c r="D160" s="25">
        <v>59</v>
      </c>
      <c r="E160" s="25" t="s">
        <v>47</v>
      </c>
      <c r="F160" s="25">
        <v>2</v>
      </c>
      <c r="G160" s="25">
        <v>8.5</v>
      </c>
      <c r="H160" s="25">
        <v>11.5</v>
      </c>
      <c r="I160" s="24">
        <v>13.5</v>
      </c>
      <c r="J160" s="24">
        <v>13</v>
      </c>
      <c r="K160" s="50">
        <f t="shared" si="10"/>
        <v>3</v>
      </c>
      <c r="L160" s="50">
        <f t="shared" si="11"/>
        <v>2</v>
      </c>
      <c r="M160" s="50">
        <f t="shared" si="12"/>
        <v>5</v>
      </c>
      <c r="N160" s="50">
        <f t="shared" si="13"/>
        <v>4.5</v>
      </c>
      <c r="O160" s="25">
        <v>4</v>
      </c>
      <c r="P160" s="25">
        <v>11</v>
      </c>
      <c r="Q160" s="24">
        <v>14</v>
      </c>
      <c r="R160" s="24">
        <v>50</v>
      </c>
      <c r="S160" s="51">
        <f t="shared" si="14"/>
        <v>25512.5</v>
      </c>
      <c r="T160" s="30" t="s">
        <v>17</v>
      </c>
      <c r="U160" s="52" t="s">
        <v>17</v>
      </c>
      <c r="V160" s="24" t="s">
        <v>15</v>
      </c>
      <c r="W160" s="24">
        <v>1</v>
      </c>
      <c r="X160" s="24" t="s">
        <v>17</v>
      </c>
      <c r="Y160" s="24">
        <v>1</v>
      </c>
      <c r="Z160" s="24" t="s">
        <v>18</v>
      </c>
      <c r="AA160" s="24">
        <v>1</v>
      </c>
      <c r="AB160" s="28">
        <v>5</v>
      </c>
      <c r="AC160" s="28">
        <v>1</v>
      </c>
      <c r="AD160" s="28">
        <v>10</v>
      </c>
      <c r="AE160" s="28">
        <v>5</v>
      </c>
      <c r="AF160" s="24">
        <v>5</v>
      </c>
      <c r="AG160" s="28">
        <v>50</v>
      </c>
      <c r="AH160" s="61" t="s">
        <v>249</v>
      </c>
      <c r="AI160" s="55" t="s">
        <v>460</v>
      </c>
      <c r="AJ160" s="25"/>
      <c r="AK160" s="57" t="s">
        <v>30</v>
      </c>
      <c r="AL160" s="25">
        <v>8.5</v>
      </c>
      <c r="AM160" s="25">
        <v>4</v>
      </c>
      <c r="AN160" s="25">
        <v>0</v>
      </c>
    </row>
    <row r="161" spans="1:40" s="57" customFormat="1" ht="24.9" thickBot="1" x14ac:dyDescent="0.45">
      <c r="A161" s="45">
        <v>40724</v>
      </c>
      <c r="B161" s="25">
        <v>4</v>
      </c>
      <c r="C161" s="25" t="s">
        <v>1</v>
      </c>
      <c r="D161" s="25">
        <v>60</v>
      </c>
      <c r="E161" s="25" t="s">
        <v>47</v>
      </c>
      <c r="F161" s="25">
        <v>3</v>
      </c>
      <c r="G161" s="25">
        <v>10</v>
      </c>
      <c r="H161" s="25">
        <v>12</v>
      </c>
      <c r="I161" s="24">
        <v>13</v>
      </c>
      <c r="J161" s="24">
        <v>12</v>
      </c>
      <c r="K161" s="50">
        <f t="shared" si="10"/>
        <v>2</v>
      </c>
      <c r="L161" s="50">
        <f t="shared" si="11"/>
        <v>1</v>
      </c>
      <c r="M161" s="50">
        <f t="shared" si="12"/>
        <v>3</v>
      </c>
      <c r="N161" s="50">
        <f t="shared" si="13"/>
        <v>2</v>
      </c>
      <c r="O161" s="25">
        <v>5</v>
      </c>
      <c r="P161" s="25">
        <v>8</v>
      </c>
      <c r="Q161" s="24">
        <v>6</v>
      </c>
      <c r="R161" s="24">
        <v>3</v>
      </c>
      <c r="S161" s="51">
        <f t="shared" si="14"/>
        <v>84.78</v>
      </c>
      <c r="T161" s="30" t="s">
        <v>17</v>
      </c>
      <c r="U161" s="52" t="s">
        <v>18</v>
      </c>
      <c r="V161" s="24" t="s">
        <v>17</v>
      </c>
      <c r="W161" s="24">
        <v>1</v>
      </c>
      <c r="X161" s="24" t="s">
        <v>18</v>
      </c>
      <c r="Y161" s="24">
        <v>1</v>
      </c>
      <c r="Z161" s="24" t="s">
        <v>18</v>
      </c>
      <c r="AA161" s="24">
        <v>1</v>
      </c>
      <c r="AB161" s="28">
        <v>0</v>
      </c>
      <c r="AC161" s="28">
        <v>1</v>
      </c>
      <c r="AD161" s="28">
        <v>1</v>
      </c>
      <c r="AE161" s="28">
        <v>1</v>
      </c>
      <c r="AF161" s="24">
        <v>1</v>
      </c>
      <c r="AG161" s="28">
        <v>5</v>
      </c>
      <c r="AH161" s="32" t="s">
        <v>248</v>
      </c>
      <c r="AI161" s="55" t="s">
        <v>460</v>
      </c>
      <c r="AJ161" s="25"/>
      <c r="AK161" s="57" t="s">
        <v>30</v>
      </c>
      <c r="AL161" s="25">
        <v>10</v>
      </c>
      <c r="AM161" s="25">
        <v>5</v>
      </c>
      <c r="AN161" s="25">
        <v>0</v>
      </c>
    </row>
    <row r="162" spans="1:40" s="57" customFormat="1" ht="24.9" thickBot="1" x14ac:dyDescent="0.45">
      <c r="A162" s="45">
        <v>40724</v>
      </c>
      <c r="B162" s="25">
        <v>4</v>
      </c>
      <c r="C162" s="25" t="s">
        <v>1</v>
      </c>
      <c r="D162" s="25">
        <v>61</v>
      </c>
      <c r="E162" s="25" t="s">
        <v>47</v>
      </c>
      <c r="F162" s="25">
        <v>2</v>
      </c>
      <c r="G162" s="25">
        <v>7</v>
      </c>
      <c r="H162" s="25">
        <v>9.5</v>
      </c>
      <c r="I162" s="24">
        <v>9</v>
      </c>
      <c r="J162" s="24">
        <v>7.5</v>
      </c>
      <c r="K162" s="50">
        <f t="shared" si="10"/>
        <v>2.5</v>
      </c>
      <c r="L162" s="50">
        <f t="shared" si="11"/>
        <v>-0.5</v>
      </c>
      <c r="M162" s="50">
        <f t="shared" si="12"/>
        <v>2</v>
      </c>
      <c r="N162" s="50">
        <f t="shared" si="13"/>
        <v>0.5</v>
      </c>
      <c r="O162" s="25">
        <v>4</v>
      </c>
      <c r="P162" s="25">
        <v>7</v>
      </c>
      <c r="Q162" s="24">
        <v>6</v>
      </c>
      <c r="R162" s="24">
        <v>2.5</v>
      </c>
      <c r="S162" s="51">
        <f t="shared" si="14"/>
        <v>36.796875</v>
      </c>
      <c r="T162" s="30" t="s">
        <v>17</v>
      </c>
      <c r="U162" s="52" t="s">
        <v>18</v>
      </c>
      <c r="V162" s="24" t="s">
        <v>18</v>
      </c>
      <c r="W162" s="24">
        <v>1</v>
      </c>
      <c r="X162" s="24" t="s">
        <v>14</v>
      </c>
      <c r="Y162" s="24">
        <v>0</v>
      </c>
      <c r="Z162" s="24" t="s">
        <v>14</v>
      </c>
      <c r="AA162" s="24">
        <v>0</v>
      </c>
      <c r="AB162" s="28">
        <v>1</v>
      </c>
      <c r="AC162" s="28">
        <v>0</v>
      </c>
      <c r="AD162" s="28">
        <v>5</v>
      </c>
      <c r="AE162" s="28">
        <v>0</v>
      </c>
      <c r="AF162" s="24">
        <v>1</v>
      </c>
      <c r="AG162" s="28">
        <v>60</v>
      </c>
      <c r="AH162" s="32" t="s">
        <v>247</v>
      </c>
      <c r="AI162" s="55" t="s">
        <v>460</v>
      </c>
      <c r="AJ162" s="25"/>
      <c r="AK162" s="57" t="s">
        <v>30</v>
      </c>
      <c r="AL162" s="25">
        <v>7</v>
      </c>
      <c r="AM162" s="25">
        <v>4</v>
      </c>
      <c r="AN162" s="25">
        <v>0</v>
      </c>
    </row>
    <row r="163" spans="1:40" s="57" customFormat="1" ht="24.9" thickBot="1" x14ac:dyDescent="0.45">
      <c r="A163" s="45">
        <v>40724</v>
      </c>
      <c r="B163" s="25">
        <v>4</v>
      </c>
      <c r="C163" s="25" t="s">
        <v>1</v>
      </c>
      <c r="D163" s="25">
        <v>62</v>
      </c>
      <c r="E163" s="25" t="s">
        <v>47</v>
      </c>
      <c r="F163" s="25">
        <v>3</v>
      </c>
      <c r="G163" s="25">
        <v>7</v>
      </c>
      <c r="H163" s="25">
        <v>11</v>
      </c>
      <c r="I163" s="24">
        <v>14</v>
      </c>
      <c r="J163" s="24">
        <v>14</v>
      </c>
      <c r="K163" s="50">
        <f t="shared" si="10"/>
        <v>4</v>
      </c>
      <c r="L163" s="50">
        <f t="shared" si="11"/>
        <v>3</v>
      </c>
      <c r="M163" s="50">
        <f t="shared" si="12"/>
        <v>7</v>
      </c>
      <c r="N163" s="50">
        <f t="shared" si="13"/>
        <v>7</v>
      </c>
      <c r="O163" s="25">
        <v>7</v>
      </c>
      <c r="P163" s="25">
        <v>14</v>
      </c>
      <c r="Q163" s="24">
        <v>16</v>
      </c>
      <c r="R163" s="24">
        <v>5.5</v>
      </c>
      <c r="S163" s="51">
        <f t="shared" si="14"/>
        <v>332.44749999999999</v>
      </c>
      <c r="T163" s="30" t="s">
        <v>17</v>
      </c>
      <c r="U163" s="52" t="s">
        <v>15</v>
      </c>
      <c r="V163" s="24" t="s">
        <v>15</v>
      </c>
      <c r="W163" s="24">
        <v>1</v>
      </c>
      <c r="X163" s="24" t="s">
        <v>17</v>
      </c>
      <c r="Y163" s="24">
        <v>1</v>
      </c>
      <c r="Z163" s="24" t="s">
        <v>14</v>
      </c>
      <c r="AA163" s="24">
        <v>0</v>
      </c>
      <c r="AB163" s="28">
        <v>2</v>
      </c>
      <c r="AC163" s="28">
        <v>2</v>
      </c>
      <c r="AD163" s="28">
        <v>8</v>
      </c>
      <c r="AE163" s="32">
        <v>0.1</v>
      </c>
      <c r="AF163" s="24">
        <v>0</v>
      </c>
      <c r="AG163" s="28">
        <v>25</v>
      </c>
      <c r="AH163" s="32" t="s">
        <v>246</v>
      </c>
      <c r="AI163" s="55" t="s">
        <v>460</v>
      </c>
      <c r="AJ163" s="25"/>
      <c r="AK163" s="57" t="s">
        <v>30</v>
      </c>
      <c r="AL163" s="25">
        <v>7</v>
      </c>
      <c r="AM163" s="25">
        <v>7</v>
      </c>
      <c r="AN163" s="25">
        <v>0</v>
      </c>
    </row>
    <row r="164" spans="1:40" s="57" customFormat="1" ht="24.9" thickBot="1" x14ac:dyDescent="0.45">
      <c r="A164" s="45">
        <v>40724</v>
      </c>
      <c r="B164" s="25">
        <v>4</v>
      </c>
      <c r="C164" s="25" t="s">
        <v>1</v>
      </c>
      <c r="D164" s="25">
        <v>63</v>
      </c>
      <c r="E164" s="25" t="s">
        <v>47</v>
      </c>
      <c r="F164" s="25">
        <v>2</v>
      </c>
      <c r="G164" s="25">
        <v>7</v>
      </c>
      <c r="H164" s="25">
        <v>11</v>
      </c>
      <c r="I164" s="24">
        <v>13</v>
      </c>
      <c r="J164" s="24">
        <v>13</v>
      </c>
      <c r="K164" s="50">
        <f t="shared" si="10"/>
        <v>4</v>
      </c>
      <c r="L164" s="50">
        <f t="shared" si="11"/>
        <v>2</v>
      </c>
      <c r="M164" s="50">
        <f t="shared" si="12"/>
        <v>6</v>
      </c>
      <c r="N164" s="50">
        <f t="shared" si="13"/>
        <v>6</v>
      </c>
      <c r="O164" s="25">
        <v>3</v>
      </c>
      <c r="P164" s="25">
        <v>10</v>
      </c>
      <c r="Q164" s="24">
        <v>9</v>
      </c>
      <c r="R164" s="24">
        <v>3</v>
      </c>
      <c r="S164" s="51">
        <f t="shared" si="14"/>
        <v>91.844999999999999</v>
      </c>
      <c r="T164" s="30" t="s">
        <v>15</v>
      </c>
      <c r="U164" s="52" t="s">
        <v>15</v>
      </c>
      <c r="V164" s="24" t="s">
        <v>17</v>
      </c>
      <c r="W164" s="24">
        <v>1</v>
      </c>
      <c r="X164" s="24" t="s">
        <v>17</v>
      </c>
      <c r="Y164" s="24">
        <v>1</v>
      </c>
      <c r="Z164" s="24" t="s">
        <v>17</v>
      </c>
      <c r="AA164" s="24">
        <v>1</v>
      </c>
      <c r="AB164" s="28">
        <v>30</v>
      </c>
      <c r="AC164" s="28">
        <v>0</v>
      </c>
      <c r="AD164" s="28">
        <v>50</v>
      </c>
      <c r="AE164" s="28">
        <v>0</v>
      </c>
      <c r="AF164" s="24">
        <v>5</v>
      </c>
      <c r="AG164" s="28">
        <v>45</v>
      </c>
      <c r="AH164" s="32" t="s">
        <v>175</v>
      </c>
      <c r="AI164" s="55" t="s">
        <v>460</v>
      </c>
      <c r="AJ164" s="25"/>
      <c r="AK164" s="57" t="s">
        <v>30</v>
      </c>
      <c r="AL164" s="25">
        <v>7</v>
      </c>
      <c r="AM164" s="25">
        <v>3</v>
      </c>
      <c r="AN164" s="25">
        <v>0</v>
      </c>
    </row>
    <row r="165" spans="1:40" s="57" customFormat="1" ht="24.9" thickBot="1" x14ac:dyDescent="0.45">
      <c r="A165" s="45">
        <v>40724</v>
      </c>
      <c r="B165" s="25">
        <v>4</v>
      </c>
      <c r="C165" s="25" t="s">
        <v>1</v>
      </c>
      <c r="D165" s="25">
        <v>64</v>
      </c>
      <c r="E165" s="25" t="s">
        <v>47</v>
      </c>
      <c r="F165" s="25">
        <v>2</v>
      </c>
      <c r="G165" s="25">
        <v>4</v>
      </c>
      <c r="H165" s="25">
        <v>6.5</v>
      </c>
      <c r="I165" s="24">
        <v>11.5</v>
      </c>
      <c r="J165" s="24">
        <v>11.5</v>
      </c>
      <c r="K165" s="50">
        <f t="shared" si="10"/>
        <v>2.5</v>
      </c>
      <c r="L165" s="50">
        <f t="shared" si="11"/>
        <v>5</v>
      </c>
      <c r="M165" s="50">
        <f t="shared" si="12"/>
        <v>7.5</v>
      </c>
      <c r="N165" s="50">
        <f t="shared" si="13"/>
        <v>7.5</v>
      </c>
      <c r="O165" s="25">
        <v>4</v>
      </c>
      <c r="P165" s="25">
        <v>7</v>
      </c>
      <c r="Q165" s="24">
        <v>12</v>
      </c>
      <c r="R165" s="24">
        <v>6</v>
      </c>
      <c r="S165" s="51">
        <f t="shared" si="14"/>
        <v>324.99</v>
      </c>
      <c r="T165" s="30" t="s">
        <v>17</v>
      </c>
      <c r="U165" s="52" t="s">
        <v>15</v>
      </c>
      <c r="V165" s="24" t="s">
        <v>17</v>
      </c>
      <c r="W165" s="24">
        <v>1</v>
      </c>
      <c r="X165" s="24" t="s">
        <v>17</v>
      </c>
      <c r="Y165" s="24">
        <v>1</v>
      </c>
      <c r="Z165" s="24" t="s">
        <v>17</v>
      </c>
      <c r="AA165" s="24">
        <v>1</v>
      </c>
      <c r="AB165" s="28">
        <v>0</v>
      </c>
      <c r="AC165" s="28">
        <v>2</v>
      </c>
      <c r="AD165" s="28">
        <v>3</v>
      </c>
      <c r="AE165" s="28">
        <v>10</v>
      </c>
      <c r="AF165" s="24">
        <v>0</v>
      </c>
      <c r="AG165" s="28">
        <v>40</v>
      </c>
      <c r="AH165" s="32" t="s">
        <v>245</v>
      </c>
      <c r="AI165" s="55" t="s">
        <v>460</v>
      </c>
      <c r="AJ165" s="25"/>
      <c r="AK165" s="57" t="s">
        <v>30</v>
      </c>
      <c r="AL165" s="25">
        <v>4</v>
      </c>
      <c r="AM165" s="25">
        <v>4</v>
      </c>
      <c r="AN165" s="25" t="s">
        <v>49</v>
      </c>
    </row>
    <row r="166" spans="1:40" s="57" customFormat="1" ht="24.9" thickBot="1" x14ac:dyDescent="0.45">
      <c r="A166" s="45">
        <v>40724</v>
      </c>
      <c r="B166" s="25">
        <v>4</v>
      </c>
      <c r="C166" s="25" t="s">
        <v>1</v>
      </c>
      <c r="D166" s="25">
        <v>65</v>
      </c>
      <c r="E166" s="25" t="s">
        <v>47</v>
      </c>
      <c r="F166" s="25">
        <v>2</v>
      </c>
      <c r="G166" s="25">
        <v>5</v>
      </c>
      <c r="H166" s="25">
        <v>7.5</v>
      </c>
      <c r="I166" s="24">
        <v>11.5</v>
      </c>
      <c r="J166" s="24">
        <v>14.5</v>
      </c>
      <c r="K166" s="50">
        <f t="shared" si="10"/>
        <v>2.5</v>
      </c>
      <c r="L166" s="50">
        <f t="shared" si="11"/>
        <v>4</v>
      </c>
      <c r="M166" s="50">
        <f t="shared" si="12"/>
        <v>6.5</v>
      </c>
      <c r="N166" s="50">
        <f t="shared" si="13"/>
        <v>9.5</v>
      </c>
      <c r="O166" s="25">
        <v>0</v>
      </c>
      <c r="P166" s="25">
        <v>6</v>
      </c>
      <c r="Q166" s="24">
        <v>14</v>
      </c>
      <c r="R166" s="24">
        <v>3.5</v>
      </c>
      <c r="S166" s="51">
        <f t="shared" si="14"/>
        <v>139.43562500000002</v>
      </c>
      <c r="T166" s="30" t="s">
        <v>15</v>
      </c>
      <c r="U166" s="52" t="s">
        <v>15</v>
      </c>
      <c r="V166" s="24" t="s">
        <v>15</v>
      </c>
      <c r="W166" s="24">
        <v>1</v>
      </c>
      <c r="X166" s="24" t="s">
        <v>17</v>
      </c>
      <c r="Y166" s="24">
        <v>1</v>
      </c>
      <c r="Z166" s="24" t="s">
        <v>17</v>
      </c>
      <c r="AA166" s="24">
        <v>1</v>
      </c>
      <c r="AB166" s="28">
        <v>20</v>
      </c>
      <c r="AC166" s="28">
        <v>0</v>
      </c>
      <c r="AD166" s="28">
        <v>30</v>
      </c>
      <c r="AE166" s="28">
        <v>2</v>
      </c>
      <c r="AF166" s="24">
        <v>1</v>
      </c>
      <c r="AG166" s="28">
        <v>45</v>
      </c>
      <c r="AH166" s="32" t="s">
        <v>244</v>
      </c>
      <c r="AI166" s="55" t="s">
        <v>460</v>
      </c>
      <c r="AJ166" s="25"/>
      <c r="AK166" s="57" t="s">
        <v>30</v>
      </c>
      <c r="AL166" s="25">
        <v>5</v>
      </c>
      <c r="AM166" s="25">
        <v>0</v>
      </c>
      <c r="AN166" s="25" t="s">
        <v>49</v>
      </c>
    </row>
    <row r="167" spans="1:40" s="57" customFormat="1" ht="24.9" thickBot="1" x14ac:dyDescent="0.45">
      <c r="A167" s="45">
        <v>40724</v>
      </c>
      <c r="B167" s="25">
        <v>4</v>
      </c>
      <c r="C167" s="25" t="s">
        <v>1</v>
      </c>
      <c r="D167" s="25">
        <v>66</v>
      </c>
      <c r="E167" s="25" t="s">
        <v>47</v>
      </c>
      <c r="F167" s="25">
        <v>2</v>
      </c>
      <c r="G167" s="25">
        <v>10</v>
      </c>
      <c r="H167" s="30">
        <v>0</v>
      </c>
      <c r="I167" s="24"/>
      <c r="J167" s="24"/>
      <c r="K167" s="50">
        <f t="shared" si="10"/>
        <v>-10</v>
      </c>
      <c r="L167" s="50">
        <f t="shared" si="11"/>
        <v>0</v>
      </c>
      <c r="M167" s="50">
        <f t="shared" si="12"/>
        <v>-10</v>
      </c>
      <c r="N167" s="50">
        <f t="shared" si="13"/>
        <v>-10</v>
      </c>
      <c r="O167" s="25">
        <v>8</v>
      </c>
      <c r="P167" s="30">
        <v>0</v>
      </c>
      <c r="Q167" s="24"/>
      <c r="R167" s="24"/>
      <c r="S167" s="51">
        <f t="shared" si="14"/>
        <v>0</v>
      </c>
      <c r="T167" s="30" t="s">
        <v>14</v>
      </c>
      <c r="U167" s="30" t="s">
        <v>14</v>
      </c>
      <c r="V167" s="24" t="s">
        <v>14</v>
      </c>
      <c r="W167" s="24">
        <v>0</v>
      </c>
      <c r="X167" s="24" t="s">
        <v>14</v>
      </c>
      <c r="Y167" s="24">
        <v>0</v>
      </c>
      <c r="Z167" s="24" t="s">
        <v>14</v>
      </c>
      <c r="AA167" s="24">
        <v>0</v>
      </c>
      <c r="AB167" s="28">
        <v>5</v>
      </c>
      <c r="AC167" s="28">
        <v>1</v>
      </c>
      <c r="AD167" s="28">
        <v>3</v>
      </c>
      <c r="AE167" s="28">
        <v>10</v>
      </c>
      <c r="AF167" s="24"/>
      <c r="AG167" s="28">
        <v>40</v>
      </c>
      <c r="AH167" s="32" t="s">
        <v>243</v>
      </c>
      <c r="AI167" s="55" t="s">
        <v>460</v>
      </c>
      <c r="AJ167" s="25"/>
      <c r="AK167" s="57" t="s">
        <v>30</v>
      </c>
      <c r="AL167" s="25">
        <v>10</v>
      </c>
      <c r="AM167" s="25">
        <v>8</v>
      </c>
      <c r="AN167" s="25">
        <v>0</v>
      </c>
    </row>
    <row r="168" spans="1:40" s="57" customFormat="1" ht="24.9" thickBot="1" x14ac:dyDescent="0.45">
      <c r="A168" s="45">
        <v>40724</v>
      </c>
      <c r="B168" s="25">
        <v>4</v>
      </c>
      <c r="C168" s="25" t="s">
        <v>1</v>
      </c>
      <c r="D168" s="25">
        <v>67</v>
      </c>
      <c r="E168" s="25" t="s">
        <v>47</v>
      </c>
      <c r="F168" s="25">
        <v>1</v>
      </c>
      <c r="G168" s="25">
        <v>6.5</v>
      </c>
      <c r="H168" s="25">
        <v>9</v>
      </c>
      <c r="I168" s="24"/>
      <c r="J168" s="24"/>
      <c r="K168" s="50">
        <f t="shared" si="10"/>
        <v>2.5</v>
      </c>
      <c r="L168" s="50">
        <f t="shared" si="11"/>
        <v>-9</v>
      </c>
      <c r="M168" s="50">
        <f t="shared" si="12"/>
        <v>-6.5</v>
      </c>
      <c r="N168" s="50">
        <f t="shared" si="13"/>
        <v>-6.5</v>
      </c>
      <c r="O168" s="25">
        <v>3</v>
      </c>
      <c r="P168" s="25">
        <v>6</v>
      </c>
      <c r="Q168" s="24"/>
      <c r="R168" s="24"/>
      <c r="S168" s="51">
        <f t="shared" si="14"/>
        <v>0</v>
      </c>
      <c r="T168" s="30" t="s">
        <v>17</v>
      </c>
      <c r="U168" s="52" t="s">
        <v>14</v>
      </c>
      <c r="V168" s="24" t="s">
        <v>14</v>
      </c>
      <c r="W168" s="24">
        <v>0</v>
      </c>
      <c r="X168" s="24" t="s">
        <v>14</v>
      </c>
      <c r="Y168" s="24">
        <v>0</v>
      </c>
      <c r="Z168" s="24" t="s">
        <v>14</v>
      </c>
      <c r="AA168" s="24">
        <v>0</v>
      </c>
      <c r="AB168" s="28">
        <v>0</v>
      </c>
      <c r="AC168" s="28">
        <v>8</v>
      </c>
      <c r="AD168" s="28">
        <v>0</v>
      </c>
      <c r="AE168" s="28">
        <v>25</v>
      </c>
      <c r="AF168" s="24"/>
      <c r="AG168" s="28">
        <v>15</v>
      </c>
      <c r="AH168" s="32" t="s">
        <v>242</v>
      </c>
      <c r="AI168" s="55" t="s">
        <v>460</v>
      </c>
      <c r="AJ168" s="25"/>
      <c r="AK168" s="57" t="s">
        <v>30</v>
      </c>
      <c r="AL168" s="25">
        <v>6.5</v>
      </c>
      <c r="AM168" s="25">
        <v>3</v>
      </c>
      <c r="AN168" s="25" t="s">
        <v>49</v>
      </c>
    </row>
    <row r="169" spans="1:40" s="57" customFormat="1" ht="24.9" thickBot="1" x14ac:dyDescent="0.45">
      <c r="A169" s="45">
        <v>40724</v>
      </c>
      <c r="B169" s="25">
        <v>4</v>
      </c>
      <c r="C169" s="25" t="s">
        <v>1</v>
      </c>
      <c r="D169" s="25">
        <v>68</v>
      </c>
      <c r="E169" s="25" t="s">
        <v>47</v>
      </c>
      <c r="F169" s="25">
        <v>2</v>
      </c>
      <c r="G169" s="25">
        <v>4</v>
      </c>
      <c r="H169" s="25">
        <v>8</v>
      </c>
      <c r="I169" s="24">
        <v>11.5</v>
      </c>
      <c r="J169" s="24"/>
      <c r="K169" s="50">
        <f t="shared" si="10"/>
        <v>4</v>
      </c>
      <c r="L169" s="50">
        <f t="shared" si="11"/>
        <v>3.5</v>
      </c>
      <c r="M169" s="50">
        <f t="shared" si="12"/>
        <v>7.5</v>
      </c>
      <c r="N169" s="50">
        <f t="shared" si="13"/>
        <v>-4</v>
      </c>
      <c r="O169" s="25">
        <v>0</v>
      </c>
      <c r="P169" s="25">
        <v>3</v>
      </c>
      <c r="Q169" s="24">
        <v>11</v>
      </c>
      <c r="R169" s="24"/>
      <c r="S169" s="51">
        <f t="shared" si="14"/>
        <v>0</v>
      </c>
      <c r="T169" s="30" t="s">
        <v>17</v>
      </c>
      <c r="U169" s="52" t="s">
        <v>15</v>
      </c>
      <c r="V169" s="24" t="s">
        <v>18</v>
      </c>
      <c r="W169" s="24">
        <v>1</v>
      </c>
      <c r="X169" s="24" t="s">
        <v>14</v>
      </c>
      <c r="Y169" s="24">
        <v>0</v>
      </c>
      <c r="Z169" s="24" t="s">
        <v>14</v>
      </c>
      <c r="AA169" s="24">
        <v>0</v>
      </c>
      <c r="AB169" s="28">
        <v>0</v>
      </c>
      <c r="AC169" s="28">
        <v>1</v>
      </c>
      <c r="AD169" s="28">
        <v>0</v>
      </c>
      <c r="AE169" s="28">
        <v>5</v>
      </c>
      <c r="AF169" s="24"/>
      <c r="AG169" s="28">
        <v>10</v>
      </c>
      <c r="AH169" s="32" t="s">
        <v>241</v>
      </c>
      <c r="AI169" s="55" t="s">
        <v>460</v>
      </c>
      <c r="AJ169" s="30" t="s">
        <v>96</v>
      </c>
      <c r="AK169" s="57" t="s">
        <v>30</v>
      </c>
      <c r="AL169" s="25">
        <v>4</v>
      </c>
      <c r="AM169" s="25">
        <v>0</v>
      </c>
      <c r="AN169" s="25">
        <v>0</v>
      </c>
    </row>
    <row r="170" spans="1:40" s="57" customFormat="1" ht="24.9" thickBot="1" x14ac:dyDescent="0.45">
      <c r="A170" s="45">
        <v>40724</v>
      </c>
      <c r="B170" s="25">
        <v>4</v>
      </c>
      <c r="C170" s="25" t="s">
        <v>1</v>
      </c>
      <c r="D170" s="25">
        <v>69</v>
      </c>
      <c r="E170" s="25" t="s">
        <v>47</v>
      </c>
      <c r="F170" s="25">
        <v>2</v>
      </c>
      <c r="G170" s="25">
        <v>6</v>
      </c>
      <c r="H170" s="25">
        <v>14.5</v>
      </c>
      <c r="I170" s="24">
        <v>27</v>
      </c>
      <c r="J170" s="24">
        <v>23</v>
      </c>
      <c r="K170" s="50">
        <f t="shared" si="10"/>
        <v>8.5</v>
      </c>
      <c r="L170" s="50">
        <f t="shared" si="11"/>
        <v>12.5</v>
      </c>
      <c r="M170" s="50">
        <f t="shared" si="12"/>
        <v>21</v>
      </c>
      <c r="N170" s="50">
        <f t="shared" si="13"/>
        <v>17</v>
      </c>
      <c r="O170" s="25">
        <v>2</v>
      </c>
      <c r="P170" s="25">
        <v>10</v>
      </c>
      <c r="Q170" s="24">
        <v>27</v>
      </c>
      <c r="R170" s="24">
        <v>10</v>
      </c>
      <c r="S170" s="51">
        <f t="shared" si="14"/>
        <v>1805.5</v>
      </c>
      <c r="T170" s="30" t="s">
        <v>15</v>
      </c>
      <c r="U170" s="52" t="s">
        <v>13</v>
      </c>
      <c r="V170" s="24" t="s">
        <v>15</v>
      </c>
      <c r="W170" s="24">
        <v>1</v>
      </c>
      <c r="X170" s="24" t="s">
        <v>15</v>
      </c>
      <c r="Y170" s="24">
        <v>1</v>
      </c>
      <c r="Z170" s="24" t="s">
        <v>15</v>
      </c>
      <c r="AA170" s="24">
        <v>1</v>
      </c>
      <c r="AB170" s="28">
        <v>10</v>
      </c>
      <c r="AC170" s="28">
        <v>5</v>
      </c>
      <c r="AD170" s="28">
        <v>35</v>
      </c>
      <c r="AE170" s="28">
        <v>5</v>
      </c>
      <c r="AF170" s="24">
        <v>8</v>
      </c>
      <c r="AG170" s="28">
        <v>40</v>
      </c>
      <c r="AH170" s="32" t="s">
        <v>240</v>
      </c>
      <c r="AI170" s="55" t="s">
        <v>460</v>
      </c>
      <c r="AJ170" s="30" t="s">
        <v>96</v>
      </c>
      <c r="AK170" s="57" t="s">
        <v>29</v>
      </c>
      <c r="AL170" s="25">
        <v>6</v>
      </c>
      <c r="AM170" s="25">
        <v>2</v>
      </c>
      <c r="AN170" s="25">
        <v>0</v>
      </c>
    </row>
    <row r="171" spans="1:40" s="57" customFormat="1" ht="24.9" thickBot="1" x14ac:dyDescent="0.45">
      <c r="A171" s="45">
        <v>40724</v>
      </c>
      <c r="B171" s="25">
        <v>4</v>
      </c>
      <c r="C171" s="25" t="s">
        <v>1</v>
      </c>
      <c r="D171" s="25">
        <v>70</v>
      </c>
      <c r="E171" s="25" t="s">
        <v>47</v>
      </c>
      <c r="F171" s="25">
        <v>1</v>
      </c>
      <c r="G171" s="25">
        <v>7.5</v>
      </c>
      <c r="H171" s="25">
        <v>11.5</v>
      </c>
      <c r="I171" s="24">
        <v>17</v>
      </c>
      <c r="J171" s="24">
        <v>11</v>
      </c>
      <c r="K171" s="50">
        <f t="shared" si="10"/>
        <v>4</v>
      </c>
      <c r="L171" s="50">
        <f t="shared" si="11"/>
        <v>5.5</v>
      </c>
      <c r="M171" s="50">
        <f t="shared" si="12"/>
        <v>9.5</v>
      </c>
      <c r="N171" s="50">
        <f t="shared" si="13"/>
        <v>3.5</v>
      </c>
      <c r="O171" s="25">
        <v>4</v>
      </c>
      <c r="P171" s="25">
        <v>10</v>
      </c>
      <c r="Q171" s="24">
        <v>11</v>
      </c>
      <c r="R171" s="24">
        <v>4</v>
      </c>
      <c r="S171" s="51">
        <f t="shared" si="14"/>
        <v>138.16</v>
      </c>
      <c r="T171" s="30" t="s">
        <v>15</v>
      </c>
      <c r="U171" s="52" t="s">
        <v>15</v>
      </c>
      <c r="V171" s="24" t="s">
        <v>15</v>
      </c>
      <c r="W171" s="24">
        <v>1</v>
      </c>
      <c r="X171" s="24" t="s">
        <v>14</v>
      </c>
      <c r="Y171" s="24">
        <v>0</v>
      </c>
      <c r="Z171" s="24" t="s">
        <v>14</v>
      </c>
      <c r="AA171" s="24">
        <v>0</v>
      </c>
      <c r="AB171" s="28">
        <v>3</v>
      </c>
      <c r="AC171" s="28">
        <v>1</v>
      </c>
      <c r="AD171" s="28">
        <v>35</v>
      </c>
      <c r="AE171" s="28">
        <v>5</v>
      </c>
      <c r="AF171" s="24">
        <v>30</v>
      </c>
      <c r="AG171" s="28">
        <v>30</v>
      </c>
      <c r="AH171" s="32" t="s">
        <v>239</v>
      </c>
      <c r="AI171" s="55" t="s">
        <v>460</v>
      </c>
      <c r="AJ171" s="25"/>
      <c r="AK171" s="57" t="s">
        <v>30</v>
      </c>
      <c r="AL171" s="25">
        <v>7.5</v>
      </c>
      <c r="AM171" s="25">
        <v>4</v>
      </c>
      <c r="AN171" s="25" t="s">
        <v>49</v>
      </c>
    </row>
    <row r="172" spans="1:40" s="57" customFormat="1" ht="24.9" thickBot="1" x14ac:dyDescent="0.45">
      <c r="A172" s="45">
        <v>40724</v>
      </c>
      <c r="B172" s="25">
        <v>4</v>
      </c>
      <c r="C172" s="25" t="s">
        <v>1</v>
      </c>
      <c r="D172" s="25">
        <v>71</v>
      </c>
      <c r="E172" s="25" t="s">
        <v>47</v>
      </c>
      <c r="F172" s="25">
        <v>2</v>
      </c>
      <c r="G172" s="25">
        <v>6</v>
      </c>
      <c r="H172" s="25">
        <v>10.5</v>
      </c>
      <c r="I172" s="24">
        <v>26</v>
      </c>
      <c r="J172" s="24">
        <v>33</v>
      </c>
      <c r="K172" s="50">
        <f t="shared" si="10"/>
        <v>4.5</v>
      </c>
      <c r="L172" s="50">
        <f t="shared" si="11"/>
        <v>15.5</v>
      </c>
      <c r="M172" s="50">
        <f t="shared" si="12"/>
        <v>20</v>
      </c>
      <c r="N172" s="50">
        <f t="shared" si="13"/>
        <v>27</v>
      </c>
      <c r="O172" s="25">
        <v>3</v>
      </c>
      <c r="P172" s="25">
        <v>7</v>
      </c>
      <c r="Q172" s="24">
        <v>45</v>
      </c>
      <c r="R172" s="24">
        <v>7</v>
      </c>
      <c r="S172" s="51">
        <f t="shared" si="14"/>
        <v>1269.345</v>
      </c>
      <c r="T172" s="30" t="s">
        <v>15</v>
      </c>
      <c r="U172" s="52" t="s">
        <v>15</v>
      </c>
      <c r="V172" s="24" t="s">
        <v>13</v>
      </c>
      <c r="W172" s="24">
        <v>1</v>
      </c>
      <c r="X172" s="24" t="s">
        <v>17</v>
      </c>
      <c r="Y172" s="24">
        <v>1</v>
      </c>
      <c r="Z172" s="24" t="s">
        <v>18</v>
      </c>
      <c r="AA172" s="24">
        <v>1</v>
      </c>
      <c r="AB172" s="28">
        <v>1</v>
      </c>
      <c r="AC172" s="28">
        <v>20</v>
      </c>
      <c r="AD172" s="28">
        <v>1</v>
      </c>
      <c r="AE172" s="28">
        <v>50</v>
      </c>
      <c r="AF172" s="24">
        <v>10</v>
      </c>
      <c r="AG172" s="28">
        <v>18</v>
      </c>
      <c r="AH172" s="32" t="s">
        <v>238</v>
      </c>
      <c r="AI172" s="55" t="s">
        <v>460</v>
      </c>
      <c r="AJ172" s="30" t="s">
        <v>76</v>
      </c>
      <c r="AK172" s="57" t="s">
        <v>30</v>
      </c>
      <c r="AL172" s="25">
        <v>6</v>
      </c>
      <c r="AM172" s="25">
        <v>3</v>
      </c>
      <c r="AN172" s="25">
        <v>0</v>
      </c>
    </row>
    <row r="173" spans="1:40" s="57" customFormat="1" ht="24.9" thickBot="1" x14ac:dyDescent="0.45">
      <c r="A173" s="45">
        <v>40724</v>
      </c>
      <c r="B173" s="25">
        <v>4</v>
      </c>
      <c r="C173" s="25" t="s">
        <v>1</v>
      </c>
      <c r="D173" s="25">
        <v>72</v>
      </c>
      <c r="E173" s="25" t="s">
        <v>47</v>
      </c>
      <c r="F173" s="25">
        <v>2</v>
      </c>
      <c r="G173" s="25">
        <v>5.5</v>
      </c>
      <c r="H173" s="25">
        <v>11.5</v>
      </c>
      <c r="I173" s="24">
        <v>18</v>
      </c>
      <c r="J173" s="24">
        <v>20.5</v>
      </c>
      <c r="K173" s="50">
        <f t="shared" si="10"/>
        <v>6</v>
      </c>
      <c r="L173" s="50">
        <f t="shared" si="11"/>
        <v>6.5</v>
      </c>
      <c r="M173" s="50">
        <f t="shared" si="12"/>
        <v>12.5</v>
      </c>
      <c r="N173" s="50">
        <f t="shared" si="13"/>
        <v>15</v>
      </c>
      <c r="O173" s="25">
        <v>2</v>
      </c>
      <c r="P173" s="25">
        <v>13</v>
      </c>
      <c r="Q173" s="24">
        <v>28</v>
      </c>
      <c r="R173" s="24">
        <v>7</v>
      </c>
      <c r="S173" s="51">
        <f t="shared" si="14"/>
        <v>788.53250000000003</v>
      </c>
      <c r="T173" s="30" t="s">
        <v>15</v>
      </c>
      <c r="U173" s="52" t="s">
        <v>15</v>
      </c>
      <c r="V173" s="24" t="s">
        <v>13</v>
      </c>
      <c r="W173" s="24">
        <v>1</v>
      </c>
      <c r="X173" s="24" t="s">
        <v>17</v>
      </c>
      <c r="Y173" s="24">
        <v>1</v>
      </c>
      <c r="Z173" s="24" t="s">
        <v>18</v>
      </c>
      <c r="AA173" s="24">
        <v>1</v>
      </c>
      <c r="AB173" s="28">
        <v>5</v>
      </c>
      <c r="AC173" s="28">
        <v>5</v>
      </c>
      <c r="AD173" s="28">
        <v>15</v>
      </c>
      <c r="AE173" s="28">
        <v>20</v>
      </c>
      <c r="AF173" s="24">
        <v>12</v>
      </c>
      <c r="AG173" s="28">
        <v>37</v>
      </c>
      <c r="AH173" s="32" t="s">
        <v>237</v>
      </c>
      <c r="AI173" s="55" t="s">
        <v>460</v>
      </c>
      <c r="AJ173" s="25"/>
      <c r="AK173" s="57" t="s">
        <v>30</v>
      </c>
      <c r="AL173" s="25">
        <v>5.5</v>
      </c>
      <c r="AM173" s="25">
        <v>2</v>
      </c>
      <c r="AN173" s="25">
        <v>0</v>
      </c>
    </row>
    <row r="174" spans="1:40" s="57" customFormat="1" ht="24.9" thickBot="1" x14ac:dyDescent="0.45">
      <c r="A174" s="45">
        <v>40724</v>
      </c>
      <c r="B174" s="25">
        <v>4</v>
      </c>
      <c r="C174" s="25" t="s">
        <v>1</v>
      </c>
      <c r="D174" s="25">
        <v>73</v>
      </c>
      <c r="E174" s="25" t="s">
        <v>47</v>
      </c>
      <c r="F174" s="25">
        <v>2</v>
      </c>
      <c r="G174" s="25">
        <v>9</v>
      </c>
      <c r="H174" s="30">
        <v>0</v>
      </c>
      <c r="I174" s="24"/>
      <c r="J174" s="24"/>
      <c r="K174" s="50">
        <f t="shared" si="10"/>
        <v>-9</v>
      </c>
      <c r="L174" s="50">
        <f t="shared" si="11"/>
        <v>0</v>
      </c>
      <c r="M174" s="50">
        <f t="shared" si="12"/>
        <v>-9</v>
      </c>
      <c r="N174" s="50">
        <f t="shared" si="13"/>
        <v>-9</v>
      </c>
      <c r="O174" s="25">
        <v>6</v>
      </c>
      <c r="P174" s="30">
        <v>0</v>
      </c>
      <c r="Q174" s="24"/>
      <c r="R174" s="24"/>
      <c r="S174" s="51">
        <f t="shared" si="14"/>
        <v>0</v>
      </c>
      <c r="T174" s="30" t="s">
        <v>14</v>
      </c>
      <c r="U174" s="30" t="s">
        <v>14</v>
      </c>
      <c r="V174" s="24" t="s">
        <v>14</v>
      </c>
      <c r="W174" s="24">
        <v>0</v>
      </c>
      <c r="X174" s="24" t="s">
        <v>14</v>
      </c>
      <c r="Y174" s="24">
        <v>0</v>
      </c>
      <c r="Z174" s="24" t="s">
        <v>14</v>
      </c>
      <c r="AA174" s="24">
        <v>0</v>
      </c>
      <c r="AB174" s="28">
        <v>5</v>
      </c>
      <c r="AC174" s="28">
        <v>10</v>
      </c>
      <c r="AD174" s="28">
        <v>20</v>
      </c>
      <c r="AE174" s="28">
        <v>10</v>
      </c>
      <c r="AF174" s="24"/>
      <c r="AG174" s="28">
        <v>40</v>
      </c>
      <c r="AH174" s="32" t="s">
        <v>236</v>
      </c>
      <c r="AI174" s="55" t="s">
        <v>460</v>
      </c>
      <c r="AJ174" s="25"/>
      <c r="AK174" s="57" t="s">
        <v>30</v>
      </c>
      <c r="AL174" s="25">
        <v>9</v>
      </c>
      <c r="AM174" s="25">
        <v>6</v>
      </c>
      <c r="AN174" s="25">
        <v>0</v>
      </c>
    </row>
    <row r="175" spans="1:40" s="57" customFormat="1" ht="24.9" thickBot="1" x14ac:dyDescent="0.45">
      <c r="A175" s="45">
        <v>40724</v>
      </c>
      <c r="B175" s="25">
        <v>4</v>
      </c>
      <c r="C175" s="25" t="s">
        <v>1</v>
      </c>
      <c r="D175" s="25">
        <v>74</v>
      </c>
      <c r="E175" s="25" t="s">
        <v>47</v>
      </c>
      <c r="F175" s="25">
        <v>2</v>
      </c>
      <c r="G175" s="25">
        <v>10</v>
      </c>
      <c r="H175" s="25">
        <v>14.5</v>
      </c>
      <c r="I175" s="24">
        <v>18</v>
      </c>
      <c r="J175" s="24">
        <v>19</v>
      </c>
      <c r="K175" s="50">
        <f t="shared" si="10"/>
        <v>4.5</v>
      </c>
      <c r="L175" s="50">
        <f t="shared" si="11"/>
        <v>3.5</v>
      </c>
      <c r="M175" s="50">
        <f t="shared" si="12"/>
        <v>8</v>
      </c>
      <c r="N175" s="50">
        <f t="shared" si="13"/>
        <v>9</v>
      </c>
      <c r="O175" s="25">
        <v>10</v>
      </c>
      <c r="P175" s="25">
        <v>15</v>
      </c>
      <c r="Q175" s="24">
        <v>30</v>
      </c>
      <c r="R175" s="24">
        <v>6</v>
      </c>
      <c r="S175" s="51">
        <f t="shared" si="14"/>
        <v>536.94000000000005</v>
      </c>
      <c r="T175" s="30" t="s">
        <v>17</v>
      </c>
      <c r="U175" s="52" t="s">
        <v>15</v>
      </c>
      <c r="V175" s="24" t="s">
        <v>15</v>
      </c>
      <c r="W175" s="24">
        <v>1</v>
      </c>
      <c r="X175" s="24" t="s">
        <v>17</v>
      </c>
      <c r="Y175" s="24">
        <v>1</v>
      </c>
      <c r="Z175" s="24" t="s">
        <v>18</v>
      </c>
      <c r="AA175" s="24">
        <v>1</v>
      </c>
      <c r="AB175" s="28">
        <v>1</v>
      </c>
      <c r="AC175" s="28">
        <v>10</v>
      </c>
      <c r="AD175" s="28">
        <v>1</v>
      </c>
      <c r="AE175" s="28">
        <v>35</v>
      </c>
      <c r="AF175" s="24">
        <v>0</v>
      </c>
      <c r="AG175" s="28">
        <v>20</v>
      </c>
      <c r="AH175" s="32" t="s">
        <v>235</v>
      </c>
      <c r="AI175" s="55" t="s">
        <v>460</v>
      </c>
      <c r="AJ175" s="25"/>
      <c r="AK175" s="57" t="s">
        <v>30</v>
      </c>
      <c r="AL175" s="25">
        <v>10</v>
      </c>
      <c r="AM175" s="25">
        <v>10</v>
      </c>
      <c r="AN175" s="25">
        <v>0</v>
      </c>
    </row>
    <row r="176" spans="1:40" s="57" customFormat="1" ht="24.9" thickBot="1" x14ac:dyDescent="0.45">
      <c r="A176" s="45">
        <v>40724</v>
      </c>
      <c r="B176" s="25">
        <v>4</v>
      </c>
      <c r="C176" s="25" t="s">
        <v>1</v>
      </c>
      <c r="D176" s="25">
        <v>75</v>
      </c>
      <c r="E176" s="25" t="s">
        <v>47</v>
      </c>
      <c r="F176" s="25">
        <v>2</v>
      </c>
      <c r="G176" s="25">
        <v>7</v>
      </c>
      <c r="H176" s="25">
        <v>11.5</v>
      </c>
      <c r="I176" s="24">
        <v>14</v>
      </c>
      <c r="J176" s="24">
        <v>14</v>
      </c>
      <c r="K176" s="50">
        <f t="shared" si="10"/>
        <v>4.5</v>
      </c>
      <c r="L176" s="50">
        <f t="shared" si="11"/>
        <v>2.5</v>
      </c>
      <c r="M176" s="50">
        <f t="shared" si="12"/>
        <v>7</v>
      </c>
      <c r="N176" s="50">
        <f t="shared" si="13"/>
        <v>7</v>
      </c>
      <c r="O176" s="25">
        <v>6</v>
      </c>
      <c r="P176" s="25">
        <v>14</v>
      </c>
      <c r="Q176" s="24">
        <v>15</v>
      </c>
      <c r="R176" s="24">
        <v>6.5</v>
      </c>
      <c r="S176" s="51">
        <f t="shared" si="14"/>
        <v>464.32749999999999</v>
      </c>
      <c r="T176" s="30" t="s">
        <v>17</v>
      </c>
      <c r="U176" s="52" t="s">
        <v>15</v>
      </c>
      <c r="V176" s="24" t="s">
        <v>15</v>
      </c>
      <c r="W176" s="24">
        <v>1</v>
      </c>
      <c r="X176" s="24" t="s">
        <v>17</v>
      </c>
      <c r="Y176" s="24">
        <v>1</v>
      </c>
      <c r="Z176" s="24" t="s">
        <v>18</v>
      </c>
      <c r="AA176" s="24">
        <v>1</v>
      </c>
      <c r="AB176" s="28">
        <v>2</v>
      </c>
      <c r="AC176" s="28">
        <v>8</v>
      </c>
      <c r="AD176" s="28">
        <v>3</v>
      </c>
      <c r="AE176" s="28">
        <v>25</v>
      </c>
      <c r="AF176" s="24">
        <v>0</v>
      </c>
      <c r="AG176" s="28">
        <v>30</v>
      </c>
      <c r="AH176" s="32" t="s">
        <v>234</v>
      </c>
      <c r="AI176" s="55" t="s">
        <v>460</v>
      </c>
      <c r="AJ176" s="25"/>
      <c r="AK176" s="57" t="s">
        <v>30</v>
      </c>
      <c r="AL176" s="25">
        <v>7</v>
      </c>
      <c r="AM176" s="25">
        <v>6</v>
      </c>
      <c r="AN176" s="25">
        <v>0</v>
      </c>
    </row>
    <row r="177" spans="1:40" s="57" customFormat="1" ht="24.9" thickBot="1" x14ac:dyDescent="0.45">
      <c r="A177" s="45">
        <v>40724</v>
      </c>
      <c r="B177" s="25">
        <v>4</v>
      </c>
      <c r="C177" s="25" t="s">
        <v>1</v>
      </c>
      <c r="D177" s="25">
        <v>76</v>
      </c>
      <c r="E177" s="25" t="s">
        <v>47</v>
      </c>
      <c r="F177" s="25">
        <v>2</v>
      </c>
      <c r="G177" s="25">
        <v>8.5</v>
      </c>
      <c r="H177" s="25">
        <v>12</v>
      </c>
      <c r="I177" s="24">
        <v>18</v>
      </c>
      <c r="J177" s="24">
        <v>19</v>
      </c>
      <c r="K177" s="50">
        <f t="shared" si="10"/>
        <v>3.5</v>
      </c>
      <c r="L177" s="50">
        <f t="shared" si="11"/>
        <v>6</v>
      </c>
      <c r="M177" s="50">
        <f t="shared" si="12"/>
        <v>9.5</v>
      </c>
      <c r="N177" s="50">
        <f t="shared" si="13"/>
        <v>10.5</v>
      </c>
      <c r="O177" s="25">
        <v>8</v>
      </c>
      <c r="P177" s="25">
        <v>14</v>
      </c>
      <c r="Q177" s="24">
        <v>27</v>
      </c>
      <c r="R177" s="57">
        <v>5</v>
      </c>
      <c r="S177" s="51">
        <f t="shared" si="14"/>
        <v>372.875</v>
      </c>
      <c r="T177" s="30" t="s">
        <v>17</v>
      </c>
      <c r="U177" s="52" t="s">
        <v>15</v>
      </c>
      <c r="V177" s="24" t="s">
        <v>15</v>
      </c>
      <c r="W177" s="24">
        <v>1</v>
      </c>
      <c r="X177" s="24" t="s">
        <v>15</v>
      </c>
      <c r="Y177" s="24">
        <v>1</v>
      </c>
      <c r="Z177" s="24" t="s">
        <v>13</v>
      </c>
      <c r="AA177" s="24">
        <v>1</v>
      </c>
      <c r="AB177" s="28">
        <v>0</v>
      </c>
      <c r="AC177" s="28">
        <v>25</v>
      </c>
      <c r="AD177" s="28">
        <v>0</v>
      </c>
      <c r="AE177" s="28">
        <v>90</v>
      </c>
      <c r="AF177" s="24">
        <v>0</v>
      </c>
      <c r="AG177" s="28">
        <v>20</v>
      </c>
      <c r="AH177" s="32" t="s">
        <v>221</v>
      </c>
      <c r="AI177" s="55" t="s">
        <v>460</v>
      </c>
      <c r="AJ177" s="25"/>
      <c r="AK177" s="57" t="s">
        <v>30</v>
      </c>
      <c r="AL177" s="25">
        <v>8.5</v>
      </c>
      <c r="AM177" s="25">
        <v>8</v>
      </c>
      <c r="AN177" s="25">
        <v>0</v>
      </c>
    </row>
    <row r="178" spans="1:40" s="57" customFormat="1" ht="24.9" thickBot="1" x14ac:dyDescent="0.45">
      <c r="A178" s="45">
        <v>40724</v>
      </c>
      <c r="B178" s="25">
        <v>4</v>
      </c>
      <c r="C178" s="25" t="s">
        <v>1</v>
      </c>
      <c r="D178" s="25">
        <v>77</v>
      </c>
      <c r="E178" s="25" t="s">
        <v>47</v>
      </c>
      <c r="F178" s="25">
        <v>2</v>
      </c>
      <c r="G178" s="25">
        <v>7</v>
      </c>
      <c r="H178" s="25">
        <v>6</v>
      </c>
      <c r="I178" s="24">
        <v>6.5</v>
      </c>
      <c r="J178" s="24">
        <v>5</v>
      </c>
      <c r="K178" s="50">
        <f t="shared" si="10"/>
        <v>-1</v>
      </c>
      <c r="L178" s="50">
        <f t="shared" si="11"/>
        <v>0.5</v>
      </c>
      <c r="M178" s="50">
        <f t="shared" si="12"/>
        <v>-0.5</v>
      </c>
      <c r="N178" s="50">
        <f t="shared" si="13"/>
        <v>-2</v>
      </c>
      <c r="O178" s="25">
        <v>2</v>
      </c>
      <c r="P178" s="25">
        <v>2</v>
      </c>
      <c r="Q178" s="24">
        <v>2</v>
      </c>
      <c r="R178" s="24">
        <v>2.5</v>
      </c>
      <c r="S178" s="51">
        <f t="shared" si="14"/>
        <v>24.53125</v>
      </c>
      <c r="T178" s="30" t="s">
        <v>17</v>
      </c>
      <c r="U178" s="52" t="s">
        <v>17</v>
      </c>
      <c r="V178" s="24" t="s">
        <v>15</v>
      </c>
      <c r="W178" s="24">
        <v>1</v>
      </c>
      <c r="X178" s="24" t="s">
        <v>14</v>
      </c>
      <c r="Y178" s="24">
        <v>0</v>
      </c>
      <c r="Z178" s="24" t="s">
        <v>14</v>
      </c>
      <c r="AA178" s="24">
        <v>0</v>
      </c>
      <c r="AB178" s="28">
        <v>1</v>
      </c>
      <c r="AC178" s="28">
        <v>10</v>
      </c>
      <c r="AD178" s="28">
        <v>5</v>
      </c>
      <c r="AE178" s="28">
        <v>75</v>
      </c>
      <c r="AF178" s="24">
        <v>0</v>
      </c>
      <c r="AG178" s="28">
        <v>30</v>
      </c>
      <c r="AH178" s="32" t="s">
        <v>233</v>
      </c>
      <c r="AI178" s="55" t="s">
        <v>460</v>
      </c>
      <c r="AJ178" s="30" t="s">
        <v>232</v>
      </c>
      <c r="AK178" s="57" t="s">
        <v>30</v>
      </c>
      <c r="AL178" s="25">
        <v>7</v>
      </c>
      <c r="AM178" s="25">
        <v>2</v>
      </c>
      <c r="AN178" s="25" t="s">
        <v>52</v>
      </c>
    </row>
    <row r="179" spans="1:40" s="57" customFormat="1" ht="24.9" thickBot="1" x14ac:dyDescent="0.45">
      <c r="A179" s="45">
        <v>40724</v>
      </c>
      <c r="B179" s="25">
        <v>4</v>
      </c>
      <c r="C179" s="25" t="s">
        <v>1</v>
      </c>
      <c r="D179" s="25">
        <v>78</v>
      </c>
      <c r="E179" s="25" t="s">
        <v>47</v>
      </c>
      <c r="F179" s="25">
        <v>2</v>
      </c>
      <c r="G179" s="25">
        <v>4.5</v>
      </c>
      <c r="H179" s="25">
        <v>7.5</v>
      </c>
      <c r="I179" s="24">
        <v>12</v>
      </c>
      <c r="J179" s="24">
        <v>11</v>
      </c>
      <c r="K179" s="50">
        <f t="shared" si="10"/>
        <v>3</v>
      </c>
      <c r="L179" s="50">
        <f t="shared" si="11"/>
        <v>4.5</v>
      </c>
      <c r="M179" s="50">
        <f t="shared" si="12"/>
        <v>7.5</v>
      </c>
      <c r="N179" s="50">
        <f t="shared" si="13"/>
        <v>6.5</v>
      </c>
      <c r="O179" s="25">
        <v>0</v>
      </c>
      <c r="P179" s="25">
        <v>4</v>
      </c>
      <c r="Q179" s="24">
        <v>8</v>
      </c>
      <c r="R179" s="24">
        <v>2.5</v>
      </c>
      <c r="S179" s="51">
        <f t="shared" si="14"/>
        <v>53.96875</v>
      </c>
      <c r="T179" s="30" t="s">
        <v>15</v>
      </c>
      <c r="U179" s="52" t="s">
        <v>15</v>
      </c>
      <c r="V179" s="24" t="s">
        <v>15</v>
      </c>
      <c r="W179" s="24">
        <v>1</v>
      </c>
      <c r="X179" s="24" t="s">
        <v>14</v>
      </c>
      <c r="Y179" s="24">
        <v>0</v>
      </c>
      <c r="Z179" s="24" t="s">
        <v>14</v>
      </c>
      <c r="AA179" s="24">
        <v>0</v>
      </c>
      <c r="AB179" s="28">
        <v>8</v>
      </c>
      <c r="AC179" s="28">
        <v>3</v>
      </c>
      <c r="AD179" s="28">
        <v>45</v>
      </c>
      <c r="AE179" s="28">
        <v>5</v>
      </c>
      <c r="AF179" s="24">
        <v>4</v>
      </c>
      <c r="AG179" s="28">
        <v>35</v>
      </c>
      <c r="AH179" s="32" t="s">
        <v>231</v>
      </c>
      <c r="AI179" s="55" t="s">
        <v>460</v>
      </c>
      <c r="AJ179" s="25"/>
      <c r="AK179" s="57" t="s">
        <v>30</v>
      </c>
      <c r="AL179" s="25">
        <v>4.5</v>
      </c>
      <c r="AM179" s="25">
        <v>0</v>
      </c>
      <c r="AN179" s="25">
        <v>0</v>
      </c>
    </row>
    <row r="180" spans="1:40" s="57" customFormat="1" ht="24.9" thickBot="1" x14ac:dyDescent="0.45">
      <c r="A180" s="45">
        <v>40724</v>
      </c>
      <c r="B180" s="25">
        <v>4</v>
      </c>
      <c r="C180" s="25" t="s">
        <v>1</v>
      </c>
      <c r="D180" s="25">
        <v>79</v>
      </c>
      <c r="E180" s="25" t="s">
        <v>47</v>
      </c>
      <c r="F180" s="25">
        <v>2</v>
      </c>
      <c r="G180" s="25">
        <v>3</v>
      </c>
      <c r="H180" s="30">
        <v>0</v>
      </c>
      <c r="I180" s="24"/>
      <c r="J180" s="24"/>
      <c r="K180" s="50">
        <f t="shared" si="10"/>
        <v>-3</v>
      </c>
      <c r="L180" s="50">
        <f t="shared" si="11"/>
        <v>0</v>
      </c>
      <c r="M180" s="50">
        <f t="shared" si="12"/>
        <v>-3</v>
      </c>
      <c r="N180" s="50">
        <f t="shared" si="13"/>
        <v>-3</v>
      </c>
      <c r="O180" s="25">
        <v>0</v>
      </c>
      <c r="P180" s="30">
        <v>0</v>
      </c>
      <c r="Q180" s="24"/>
      <c r="S180" s="51">
        <f t="shared" si="14"/>
        <v>0</v>
      </c>
      <c r="T180" s="30" t="s">
        <v>16</v>
      </c>
      <c r="U180" s="30" t="s">
        <v>16</v>
      </c>
      <c r="V180" s="24" t="s">
        <v>14</v>
      </c>
      <c r="W180" s="24">
        <v>0</v>
      </c>
      <c r="X180" s="24" t="s">
        <v>14</v>
      </c>
      <c r="Y180" s="24">
        <v>0</v>
      </c>
      <c r="Z180" s="24" t="s">
        <v>14</v>
      </c>
      <c r="AA180" s="24">
        <v>0</v>
      </c>
      <c r="AB180" s="28">
        <v>20</v>
      </c>
      <c r="AC180" s="28">
        <v>2</v>
      </c>
      <c r="AD180" s="28">
        <v>35</v>
      </c>
      <c r="AE180" s="28">
        <v>10</v>
      </c>
      <c r="AF180" s="24"/>
      <c r="AG180" s="28">
        <v>60</v>
      </c>
      <c r="AH180" s="61" t="s">
        <v>230</v>
      </c>
      <c r="AI180" s="55" t="s">
        <v>460</v>
      </c>
      <c r="AJ180" s="25"/>
      <c r="AK180" s="57" t="s">
        <v>30</v>
      </c>
      <c r="AL180" s="25">
        <v>3</v>
      </c>
      <c r="AM180" s="25">
        <v>0</v>
      </c>
      <c r="AN180" s="25">
        <v>0</v>
      </c>
    </row>
    <row r="181" spans="1:40" s="57" customFormat="1" ht="24.9" thickBot="1" x14ac:dyDescent="0.45">
      <c r="A181" s="45">
        <v>40724</v>
      </c>
      <c r="B181" s="25">
        <v>4</v>
      </c>
      <c r="C181" s="25" t="s">
        <v>1</v>
      </c>
      <c r="D181" s="25">
        <v>80</v>
      </c>
      <c r="E181" s="25" t="s">
        <v>47</v>
      </c>
      <c r="F181" s="25">
        <v>1</v>
      </c>
      <c r="G181" s="25">
        <v>6</v>
      </c>
      <c r="H181" s="30">
        <v>0</v>
      </c>
      <c r="I181" s="24"/>
      <c r="J181" s="24"/>
      <c r="K181" s="50">
        <f t="shared" si="10"/>
        <v>-6</v>
      </c>
      <c r="L181" s="50">
        <f t="shared" si="11"/>
        <v>0</v>
      </c>
      <c r="M181" s="50">
        <f t="shared" si="12"/>
        <v>-6</v>
      </c>
      <c r="N181" s="50">
        <f t="shared" si="13"/>
        <v>-6</v>
      </c>
      <c r="O181" s="25">
        <v>2</v>
      </c>
      <c r="P181" s="30">
        <v>0</v>
      </c>
      <c r="Q181" s="24"/>
      <c r="S181" s="51">
        <f t="shared" si="14"/>
        <v>0</v>
      </c>
      <c r="T181" s="30" t="s">
        <v>16</v>
      </c>
      <c r="U181" s="30" t="s">
        <v>16</v>
      </c>
      <c r="V181" s="24" t="s">
        <v>14</v>
      </c>
      <c r="W181" s="24">
        <v>0</v>
      </c>
      <c r="X181" s="24" t="s">
        <v>14</v>
      </c>
      <c r="Y181" s="24">
        <v>0</v>
      </c>
      <c r="Z181" s="24" t="s">
        <v>14</v>
      </c>
      <c r="AA181" s="24">
        <v>0</v>
      </c>
      <c r="AB181" s="28">
        <v>25</v>
      </c>
      <c r="AC181" s="28">
        <v>0</v>
      </c>
      <c r="AD181" s="28">
        <v>50</v>
      </c>
      <c r="AE181" s="28">
        <v>0</v>
      </c>
      <c r="AF181" s="24"/>
      <c r="AG181" s="28">
        <v>50</v>
      </c>
      <c r="AH181" s="32" t="s">
        <v>143</v>
      </c>
      <c r="AI181" s="55" t="s">
        <v>460</v>
      </c>
      <c r="AJ181" s="25"/>
      <c r="AK181" s="57" t="s">
        <v>30</v>
      </c>
      <c r="AL181" s="25">
        <v>6</v>
      </c>
      <c r="AM181" s="25">
        <v>2</v>
      </c>
      <c r="AN181" s="25">
        <v>0</v>
      </c>
    </row>
    <row r="182" spans="1:40" s="57" customFormat="1" ht="24.9" thickBot="1" x14ac:dyDescent="0.45">
      <c r="A182" s="45">
        <v>40724</v>
      </c>
      <c r="B182" s="25">
        <v>4</v>
      </c>
      <c r="C182" s="25" t="s">
        <v>1</v>
      </c>
      <c r="D182" s="25">
        <v>81</v>
      </c>
      <c r="E182" s="25" t="s">
        <v>47</v>
      </c>
      <c r="F182" s="25">
        <v>2</v>
      </c>
      <c r="G182" s="25">
        <v>6.5</v>
      </c>
      <c r="H182" s="25">
        <v>11</v>
      </c>
      <c r="I182" s="24">
        <v>15.5</v>
      </c>
      <c r="J182" s="24">
        <v>20</v>
      </c>
      <c r="K182" s="50">
        <f t="shared" si="10"/>
        <v>4.5</v>
      </c>
      <c r="L182" s="50">
        <f t="shared" si="11"/>
        <v>4.5</v>
      </c>
      <c r="M182" s="50">
        <f t="shared" si="12"/>
        <v>9</v>
      </c>
      <c r="N182" s="50">
        <f t="shared" si="13"/>
        <v>13.5</v>
      </c>
      <c r="O182" s="25">
        <v>3</v>
      </c>
      <c r="P182" s="25">
        <v>16</v>
      </c>
      <c r="Q182" s="24">
        <v>22</v>
      </c>
      <c r="R182" s="24">
        <v>6.5</v>
      </c>
      <c r="S182" s="51">
        <f t="shared" si="14"/>
        <v>663.32499999999993</v>
      </c>
      <c r="T182" s="30" t="s">
        <v>15</v>
      </c>
      <c r="U182" s="52" t="s">
        <v>15</v>
      </c>
      <c r="V182" s="24" t="s">
        <v>15</v>
      </c>
      <c r="W182" s="24">
        <v>1</v>
      </c>
      <c r="X182" s="24" t="s">
        <v>15</v>
      </c>
      <c r="Y182" s="24">
        <v>1</v>
      </c>
      <c r="Z182" s="24" t="s">
        <v>15</v>
      </c>
      <c r="AA182" s="24">
        <v>1</v>
      </c>
      <c r="AB182" s="28">
        <v>1</v>
      </c>
      <c r="AC182" s="28">
        <v>10</v>
      </c>
      <c r="AD182" s="28">
        <v>2</v>
      </c>
      <c r="AE182" s="28">
        <v>30</v>
      </c>
      <c r="AF182" s="24">
        <v>3</v>
      </c>
      <c r="AG182" s="28">
        <v>30</v>
      </c>
      <c r="AH182" s="32" t="s">
        <v>229</v>
      </c>
      <c r="AI182" s="55" t="s">
        <v>460</v>
      </c>
      <c r="AJ182" s="25"/>
      <c r="AK182" s="57" t="s">
        <v>30</v>
      </c>
      <c r="AL182" s="25">
        <v>6.5</v>
      </c>
      <c r="AM182" s="25">
        <v>3</v>
      </c>
      <c r="AN182" s="25">
        <v>0</v>
      </c>
    </row>
    <row r="183" spans="1:40" s="57" customFormat="1" ht="24.9" thickBot="1" x14ac:dyDescent="0.45">
      <c r="A183" s="45">
        <v>40724</v>
      </c>
      <c r="B183" s="25">
        <v>4</v>
      </c>
      <c r="C183" s="25" t="s">
        <v>1</v>
      </c>
      <c r="D183" s="25">
        <v>82</v>
      </c>
      <c r="E183" s="25" t="s">
        <v>47</v>
      </c>
      <c r="F183" s="25">
        <v>2</v>
      </c>
      <c r="G183" s="25">
        <v>8</v>
      </c>
      <c r="H183" s="25">
        <v>11</v>
      </c>
      <c r="I183" s="24">
        <v>15.5</v>
      </c>
      <c r="J183" s="24">
        <v>15</v>
      </c>
      <c r="K183" s="50">
        <f t="shared" si="10"/>
        <v>3</v>
      </c>
      <c r="L183" s="50">
        <f t="shared" si="11"/>
        <v>4.5</v>
      </c>
      <c r="M183" s="50">
        <f t="shared" si="12"/>
        <v>7.5</v>
      </c>
      <c r="N183" s="50">
        <f t="shared" si="13"/>
        <v>7</v>
      </c>
      <c r="O183" s="25">
        <v>5</v>
      </c>
      <c r="P183" s="25">
        <v>8</v>
      </c>
      <c r="Q183" s="24">
        <v>18</v>
      </c>
      <c r="R183" s="24">
        <v>5.5</v>
      </c>
      <c r="S183" s="51">
        <f t="shared" si="14"/>
        <v>356.19375000000002</v>
      </c>
      <c r="T183" s="30" t="s">
        <v>17</v>
      </c>
      <c r="U183" s="52" t="s">
        <v>15</v>
      </c>
      <c r="V183" s="24" t="s">
        <v>15</v>
      </c>
      <c r="W183" s="24">
        <v>1</v>
      </c>
      <c r="X183" s="24" t="s">
        <v>14</v>
      </c>
      <c r="Y183" s="24">
        <v>0</v>
      </c>
      <c r="Z183" s="24" t="s">
        <v>14</v>
      </c>
      <c r="AA183" s="24">
        <v>0</v>
      </c>
      <c r="AB183" s="28">
        <v>5</v>
      </c>
      <c r="AC183" s="28">
        <v>10</v>
      </c>
      <c r="AD183" s="28">
        <v>20</v>
      </c>
      <c r="AE183" s="28">
        <v>40</v>
      </c>
      <c r="AF183" s="24">
        <v>2</v>
      </c>
      <c r="AG183" s="28">
        <v>40</v>
      </c>
      <c r="AH183" s="61" t="s">
        <v>228</v>
      </c>
      <c r="AI183" s="55" t="s">
        <v>460</v>
      </c>
      <c r="AJ183" s="25"/>
      <c r="AK183" s="57" t="s">
        <v>30</v>
      </c>
      <c r="AL183" s="25">
        <v>8</v>
      </c>
      <c r="AM183" s="25">
        <v>5</v>
      </c>
      <c r="AN183" s="25">
        <v>0</v>
      </c>
    </row>
    <row r="184" spans="1:40" s="57" customFormat="1" ht="24.9" thickBot="1" x14ac:dyDescent="0.45">
      <c r="A184" s="45">
        <v>40724</v>
      </c>
      <c r="B184" s="25">
        <v>4</v>
      </c>
      <c r="C184" s="25" t="s">
        <v>1</v>
      </c>
      <c r="D184" s="25">
        <v>83</v>
      </c>
      <c r="E184" s="25" t="s">
        <v>47</v>
      </c>
      <c r="F184" s="25">
        <v>1</v>
      </c>
      <c r="G184" s="25">
        <v>10</v>
      </c>
      <c r="H184" s="25">
        <v>18</v>
      </c>
      <c r="I184" s="24">
        <v>23</v>
      </c>
      <c r="J184" s="24">
        <v>25</v>
      </c>
      <c r="K184" s="50">
        <f t="shared" si="10"/>
        <v>8</v>
      </c>
      <c r="L184" s="50">
        <f t="shared" si="11"/>
        <v>5</v>
      </c>
      <c r="M184" s="50">
        <f t="shared" si="12"/>
        <v>13</v>
      </c>
      <c r="N184" s="50">
        <f t="shared" si="13"/>
        <v>15</v>
      </c>
      <c r="O184" s="25">
        <v>8</v>
      </c>
      <c r="P184" s="25">
        <v>29</v>
      </c>
      <c r="Q184" s="24">
        <v>36</v>
      </c>
      <c r="R184" s="24">
        <v>11.5</v>
      </c>
      <c r="S184" s="51">
        <f t="shared" si="14"/>
        <v>2595.4062500000005</v>
      </c>
      <c r="T184" s="30" t="s">
        <v>15</v>
      </c>
      <c r="U184" s="52" t="s">
        <v>15</v>
      </c>
      <c r="V184" s="24" t="s">
        <v>13</v>
      </c>
      <c r="W184" s="24">
        <v>1</v>
      </c>
      <c r="X184" s="24" t="s">
        <v>15</v>
      </c>
      <c r="Y184" s="24">
        <v>1</v>
      </c>
      <c r="Z184" s="24" t="s">
        <v>15</v>
      </c>
      <c r="AA184" s="24">
        <v>1</v>
      </c>
      <c r="AB184" s="28">
        <v>0</v>
      </c>
      <c r="AC184" s="28">
        <v>10</v>
      </c>
      <c r="AD184" s="28">
        <v>1</v>
      </c>
      <c r="AE184" s="28">
        <v>50</v>
      </c>
      <c r="AF184" s="24">
        <v>0</v>
      </c>
      <c r="AG184" s="28">
        <v>20</v>
      </c>
      <c r="AH184" s="32" t="s">
        <v>227</v>
      </c>
      <c r="AI184" s="55" t="s">
        <v>460</v>
      </c>
      <c r="AJ184" s="30" t="s">
        <v>76</v>
      </c>
      <c r="AK184" s="57" t="s">
        <v>30</v>
      </c>
      <c r="AL184" s="25">
        <v>10</v>
      </c>
      <c r="AM184" s="25">
        <v>8</v>
      </c>
      <c r="AN184" s="25">
        <v>0</v>
      </c>
    </row>
    <row r="185" spans="1:40" s="57" customFormat="1" ht="24.9" thickBot="1" x14ac:dyDescent="0.45">
      <c r="A185" s="45">
        <v>40724</v>
      </c>
      <c r="B185" s="25">
        <v>4</v>
      </c>
      <c r="C185" s="25" t="s">
        <v>1</v>
      </c>
      <c r="D185" s="25">
        <v>84</v>
      </c>
      <c r="E185" s="25" t="s">
        <v>47</v>
      </c>
      <c r="F185" s="25">
        <v>1</v>
      </c>
      <c r="G185" s="25">
        <v>8</v>
      </c>
      <c r="H185" s="25">
        <v>13</v>
      </c>
      <c r="I185" s="24"/>
      <c r="J185" s="24"/>
      <c r="K185" s="50">
        <f t="shared" si="10"/>
        <v>5</v>
      </c>
      <c r="L185" s="50">
        <f t="shared" si="11"/>
        <v>-13</v>
      </c>
      <c r="M185" s="50">
        <f t="shared" si="12"/>
        <v>-8</v>
      </c>
      <c r="N185" s="50">
        <f t="shared" si="13"/>
        <v>-8</v>
      </c>
      <c r="O185" s="25">
        <v>5</v>
      </c>
      <c r="P185" s="25">
        <v>15</v>
      </c>
      <c r="Q185" s="24"/>
      <c r="S185" s="51">
        <f t="shared" si="14"/>
        <v>0</v>
      </c>
      <c r="T185" s="30" t="s">
        <v>15</v>
      </c>
      <c r="U185" s="52" t="s">
        <v>18</v>
      </c>
      <c r="V185" s="24" t="s">
        <v>14</v>
      </c>
      <c r="W185" s="24">
        <v>0</v>
      </c>
      <c r="X185" s="24" t="s">
        <v>14</v>
      </c>
      <c r="Y185" s="24">
        <v>0</v>
      </c>
      <c r="Z185" s="24" t="s">
        <v>14</v>
      </c>
      <c r="AA185" s="24">
        <v>0</v>
      </c>
      <c r="AB185" s="28">
        <v>3</v>
      </c>
      <c r="AC185" s="28">
        <v>3</v>
      </c>
      <c r="AD185" s="28">
        <v>10</v>
      </c>
      <c r="AE185" s="28">
        <v>20</v>
      </c>
      <c r="AF185" s="24"/>
      <c r="AG185" s="28">
        <v>20</v>
      </c>
      <c r="AH185" s="32" t="s">
        <v>226</v>
      </c>
      <c r="AI185" s="55" t="s">
        <v>460</v>
      </c>
      <c r="AJ185" s="25"/>
      <c r="AK185" s="57" t="s">
        <v>30</v>
      </c>
      <c r="AL185" s="25">
        <v>8</v>
      </c>
      <c r="AM185" s="25">
        <v>5</v>
      </c>
      <c r="AN185" s="25">
        <v>0</v>
      </c>
    </row>
    <row r="186" spans="1:40" s="57" customFormat="1" ht="24.9" thickBot="1" x14ac:dyDescent="0.45">
      <c r="A186" s="45">
        <v>40724</v>
      </c>
      <c r="B186" s="25">
        <v>4</v>
      </c>
      <c r="C186" s="25" t="s">
        <v>1</v>
      </c>
      <c r="D186" s="25">
        <v>85</v>
      </c>
      <c r="E186" s="25" t="s">
        <v>47</v>
      </c>
      <c r="F186" s="25">
        <v>1</v>
      </c>
      <c r="G186" s="25">
        <v>7</v>
      </c>
      <c r="H186" s="25">
        <v>8</v>
      </c>
      <c r="I186" s="24"/>
      <c r="J186" s="24"/>
      <c r="K186" s="50">
        <f t="shared" si="10"/>
        <v>1</v>
      </c>
      <c r="L186" s="50">
        <f t="shared" si="11"/>
        <v>-8</v>
      </c>
      <c r="M186" s="50">
        <f t="shared" si="12"/>
        <v>-7</v>
      </c>
      <c r="N186" s="50">
        <f t="shared" si="13"/>
        <v>-7</v>
      </c>
      <c r="O186" s="25">
        <v>2</v>
      </c>
      <c r="P186" s="25">
        <v>4</v>
      </c>
      <c r="Q186" s="24"/>
      <c r="R186" s="24"/>
      <c r="S186" s="51">
        <f t="shared" si="14"/>
        <v>0</v>
      </c>
      <c r="T186" s="30" t="s">
        <v>17</v>
      </c>
      <c r="U186" s="52" t="s">
        <v>14</v>
      </c>
      <c r="V186" s="24" t="s">
        <v>14</v>
      </c>
      <c r="W186" s="24">
        <v>0</v>
      </c>
      <c r="X186" s="24" t="s">
        <v>14</v>
      </c>
      <c r="Y186" s="24">
        <v>0</v>
      </c>
      <c r="Z186" s="24" t="s">
        <v>14</v>
      </c>
      <c r="AA186" s="24">
        <v>0</v>
      </c>
      <c r="AB186" s="28">
        <v>10</v>
      </c>
      <c r="AC186" s="28">
        <v>10</v>
      </c>
      <c r="AD186" s="28">
        <v>20</v>
      </c>
      <c r="AE186" s="28">
        <v>30</v>
      </c>
      <c r="AF186" s="24"/>
      <c r="AG186" s="28">
        <v>25</v>
      </c>
      <c r="AH186" s="32" t="s">
        <v>225</v>
      </c>
      <c r="AI186" s="55" t="s">
        <v>460</v>
      </c>
      <c r="AJ186" s="25"/>
      <c r="AK186" s="57" t="s">
        <v>30</v>
      </c>
      <c r="AL186" s="25">
        <v>7</v>
      </c>
      <c r="AM186" s="25">
        <v>2</v>
      </c>
      <c r="AN186" s="25">
        <v>0</v>
      </c>
    </row>
    <row r="187" spans="1:40" s="57" customFormat="1" ht="24.9" thickBot="1" x14ac:dyDescent="0.45">
      <c r="A187" s="45">
        <v>40724</v>
      </c>
      <c r="B187" s="25">
        <v>4</v>
      </c>
      <c r="C187" s="25" t="s">
        <v>1</v>
      </c>
      <c r="D187" s="25">
        <v>86</v>
      </c>
      <c r="E187" s="25" t="s">
        <v>47</v>
      </c>
      <c r="F187" s="25">
        <v>2</v>
      </c>
      <c r="G187" s="25">
        <v>10.5</v>
      </c>
      <c r="H187" s="25">
        <v>14</v>
      </c>
      <c r="I187" s="24">
        <v>21</v>
      </c>
      <c r="J187" s="24">
        <v>21.5</v>
      </c>
      <c r="K187" s="50">
        <f t="shared" si="10"/>
        <v>3.5</v>
      </c>
      <c r="L187" s="50">
        <f t="shared" si="11"/>
        <v>7</v>
      </c>
      <c r="M187" s="50">
        <f t="shared" si="12"/>
        <v>10.5</v>
      </c>
      <c r="N187" s="50">
        <f t="shared" si="13"/>
        <v>11</v>
      </c>
      <c r="O187" s="25">
        <v>5</v>
      </c>
      <c r="P187" s="25">
        <v>18</v>
      </c>
      <c r="Q187" s="24">
        <v>27</v>
      </c>
      <c r="R187" s="24">
        <v>5.5</v>
      </c>
      <c r="S187" s="51">
        <f t="shared" si="14"/>
        <v>510.544375</v>
      </c>
      <c r="T187" s="30" t="s">
        <v>17</v>
      </c>
      <c r="U187" s="52" t="s">
        <v>15</v>
      </c>
      <c r="V187" s="24" t="s">
        <v>15</v>
      </c>
      <c r="W187" s="24">
        <v>1</v>
      </c>
      <c r="X187" s="24" t="s">
        <v>17</v>
      </c>
      <c r="Y187" s="24">
        <v>1</v>
      </c>
      <c r="Z187" s="24" t="s">
        <v>17</v>
      </c>
      <c r="AA187" s="24">
        <v>1</v>
      </c>
      <c r="AB187" s="28">
        <v>0</v>
      </c>
      <c r="AC187" s="28">
        <v>2</v>
      </c>
      <c r="AD187" s="28">
        <v>1</v>
      </c>
      <c r="AE187" s="28">
        <v>50</v>
      </c>
      <c r="AF187" s="24">
        <v>50</v>
      </c>
      <c r="AG187" s="28">
        <v>20</v>
      </c>
      <c r="AH187" s="32" t="s">
        <v>224</v>
      </c>
      <c r="AI187" s="55" t="s">
        <v>460</v>
      </c>
      <c r="AJ187" s="25"/>
      <c r="AK187" s="57" t="s">
        <v>30</v>
      </c>
      <c r="AL187" s="25">
        <v>10.5</v>
      </c>
      <c r="AM187" s="25">
        <v>5</v>
      </c>
      <c r="AN187" s="25">
        <v>0</v>
      </c>
    </row>
    <row r="188" spans="1:40" s="57" customFormat="1" ht="24.9" thickBot="1" x14ac:dyDescent="0.45">
      <c r="A188" s="45">
        <v>40724</v>
      </c>
      <c r="B188" s="25">
        <v>4</v>
      </c>
      <c r="C188" s="25" t="s">
        <v>1</v>
      </c>
      <c r="D188" s="25">
        <v>87</v>
      </c>
      <c r="E188" s="25" t="s">
        <v>47</v>
      </c>
      <c r="F188" s="25">
        <v>2</v>
      </c>
      <c r="G188" s="25">
        <v>7</v>
      </c>
      <c r="H188" s="25">
        <v>9.5</v>
      </c>
      <c r="I188" s="24">
        <v>19</v>
      </c>
      <c r="J188" s="24">
        <v>21</v>
      </c>
      <c r="K188" s="50">
        <f t="shared" si="10"/>
        <v>2.5</v>
      </c>
      <c r="L188" s="50">
        <f t="shared" si="11"/>
        <v>9.5</v>
      </c>
      <c r="M188" s="50">
        <f t="shared" si="12"/>
        <v>12</v>
      </c>
      <c r="N188" s="50">
        <f t="shared" si="13"/>
        <v>14</v>
      </c>
      <c r="O188" s="25">
        <v>3</v>
      </c>
      <c r="P188" s="25">
        <v>3</v>
      </c>
      <c r="Q188" s="24">
        <v>19</v>
      </c>
      <c r="R188" s="24">
        <v>6</v>
      </c>
      <c r="S188" s="51">
        <f t="shared" si="14"/>
        <v>593.46</v>
      </c>
      <c r="T188" s="30" t="s">
        <v>17</v>
      </c>
      <c r="U188" s="52" t="s">
        <v>17</v>
      </c>
      <c r="V188" s="24" t="s">
        <v>15</v>
      </c>
      <c r="W188" s="24">
        <v>1</v>
      </c>
      <c r="X188" s="24" t="s">
        <v>15</v>
      </c>
      <c r="Y188" s="24">
        <v>1</v>
      </c>
      <c r="Z188" s="24" t="s">
        <v>15</v>
      </c>
      <c r="AA188" s="24">
        <v>1</v>
      </c>
      <c r="AB188" s="28">
        <v>10</v>
      </c>
      <c r="AC188" s="28">
        <v>10</v>
      </c>
      <c r="AD188" s="28">
        <v>25</v>
      </c>
      <c r="AE188" s="28">
        <v>75</v>
      </c>
      <c r="AF188" s="24">
        <v>25</v>
      </c>
      <c r="AG188" s="28">
        <v>30</v>
      </c>
      <c r="AH188" s="32" t="s">
        <v>223</v>
      </c>
      <c r="AI188" s="55" t="s">
        <v>460</v>
      </c>
      <c r="AJ188" s="25"/>
      <c r="AK188" s="57" t="s">
        <v>30</v>
      </c>
      <c r="AL188" s="25">
        <v>7</v>
      </c>
      <c r="AM188" s="25">
        <v>3</v>
      </c>
      <c r="AN188" s="25">
        <v>0</v>
      </c>
    </row>
    <row r="189" spans="1:40" s="57" customFormat="1" ht="24.9" thickBot="1" x14ac:dyDescent="0.45">
      <c r="A189" s="45">
        <v>40724</v>
      </c>
      <c r="B189" s="25">
        <v>4</v>
      </c>
      <c r="C189" s="25" t="s">
        <v>1</v>
      </c>
      <c r="D189" s="25">
        <v>88</v>
      </c>
      <c r="E189" s="25" t="s">
        <v>47</v>
      </c>
      <c r="F189" s="25">
        <v>2</v>
      </c>
      <c r="G189" s="25">
        <v>8</v>
      </c>
      <c r="H189" s="25">
        <v>11</v>
      </c>
      <c r="I189" s="24">
        <v>21</v>
      </c>
      <c r="J189" s="24">
        <v>25</v>
      </c>
      <c r="K189" s="50">
        <f t="shared" si="10"/>
        <v>3</v>
      </c>
      <c r="L189" s="50">
        <f t="shared" si="11"/>
        <v>10</v>
      </c>
      <c r="M189" s="50">
        <f t="shared" si="12"/>
        <v>13</v>
      </c>
      <c r="N189" s="50">
        <f t="shared" si="13"/>
        <v>17</v>
      </c>
      <c r="O189" s="25">
        <v>1</v>
      </c>
      <c r="P189" s="25">
        <v>9</v>
      </c>
      <c r="Q189" s="24">
        <v>35</v>
      </c>
      <c r="R189" s="24">
        <v>10</v>
      </c>
      <c r="S189" s="51">
        <f t="shared" si="14"/>
        <v>1962.5</v>
      </c>
      <c r="T189" s="30" t="s">
        <v>15</v>
      </c>
      <c r="U189" s="52" t="s">
        <v>15</v>
      </c>
      <c r="V189" s="24" t="s">
        <v>13</v>
      </c>
      <c r="W189" s="24">
        <v>1</v>
      </c>
      <c r="X189" s="24" t="s">
        <v>15</v>
      </c>
      <c r="Y189" s="24">
        <v>1</v>
      </c>
      <c r="Z189" s="24" t="s">
        <v>15</v>
      </c>
      <c r="AA189" s="24">
        <v>1</v>
      </c>
      <c r="AB189" s="28">
        <v>8</v>
      </c>
      <c r="AC189" s="28">
        <v>12</v>
      </c>
      <c r="AD189" s="28">
        <v>10</v>
      </c>
      <c r="AE189" s="28">
        <v>70</v>
      </c>
      <c r="AF189" s="24">
        <v>10</v>
      </c>
      <c r="AG189" s="28">
        <v>28</v>
      </c>
      <c r="AH189" s="32" t="s">
        <v>219</v>
      </c>
      <c r="AI189" s="55" t="s">
        <v>460</v>
      </c>
      <c r="AJ189" s="25"/>
      <c r="AK189" s="57" t="s">
        <v>30</v>
      </c>
      <c r="AL189" s="25">
        <v>8</v>
      </c>
      <c r="AM189" s="25">
        <v>1</v>
      </c>
      <c r="AN189" s="25">
        <v>0</v>
      </c>
    </row>
    <row r="190" spans="1:40" s="57" customFormat="1" ht="24.9" thickBot="1" x14ac:dyDescent="0.45">
      <c r="A190" s="45">
        <v>40724</v>
      </c>
      <c r="B190" s="25">
        <v>4</v>
      </c>
      <c r="C190" s="25" t="s">
        <v>1</v>
      </c>
      <c r="D190" s="25">
        <v>89</v>
      </c>
      <c r="E190" s="25" t="s">
        <v>47</v>
      </c>
      <c r="F190" s="25">
        <v>2</v>
      </c>
      <c r="G190" s="25">
        <v>10</v>
      </c>
      <c r="H190" s="25">
        <v>12.5</v>
      </c>
      <c r="I190" s="24">
        <v>16</v>
      </c>
      <c r="J190" s="24">
        <v>17</v>
      </c>
      <c r="K190" s="50">
        <f t="shared" si="10"/>
        <v>2.5</v>
      </c>
      <c r="L190" s="50">
        <f t="shared" si="11"/>
        <v>3.5</v>
      </c>
      <c r="M190" s="50">
        <f t="shared" si="12"/>
        <v>6</v>
      </c>
      <c r="N190" s="50">
        <f t="shared" si="13"/>
        <v>7</v>
      </c>
      <c r="O190" s="25">
        <v>6</v>
      </c>
      <c r="P190" s="25">
        <v>13</v>
      </c>
      <c r="Q190" s="24">
        <v>15</v>
      </c>
      <c r="R190" s="24">
        <v>6.5</v>
      </c>
      <c r="S190" s="51">
        <f t="shared" si="14"/>
        <v>563.82624999999996</v>
      </c>
      <c r="T190" s="30" t="s">
        <v>15</v>
      </c>
      <c r="U190" s="52" t="s">
        <v>17</v>
      </c>
      <c r="V190" s="24" t="s">
        <v>17</v>
      </c>
      <c r="W190" s="24">
        <v>1</v>
      </c>
      <c r="X190" s="24" t="s">
        <v>15</v>
      </c>
      <c r="Y190" s="24">
        <v>1</v>
      </c>
      <c r="Z190" s="24" t="s">
        <v>18</v>
      </c>
      <c r="AA190" s="24">
        <v>1</v>
      </c>
      <c r="AB190" s="28">
        <v>1</v>
      </c>
      <c r="AC190" s="28">
        <v>20</v>
      </c>
      <c r="AD190" s="28">
        <v>10</v>
      </c>
      <c r="AE190" s="28">
        <v>75</v>
      </c>
      <c r="AF190" s="24">
        <v>8</v>
      </c>
      <c r="AG190" s="28">
        <v>28</v>
      </c>
      <c r="AH190" s="32" t="s">
        <v>219</v>
      </c>
      <c r="AI190" s="55" t="s">
        <v>460</v>
      </c>
      <c r="AJ190" s="30" t="s">
        <v>76</v>
      </c>
      <c r="AK190" s="57" t="s">
        <v>30</v>
      </c>
      <c r="AL190" s="25">
        <v>10</v>
      </c>
      <c r="AM190" s="25">
        <v>6</v>
      </c>
      <c r="AN190" s="25" t="s">
        <v>40</v>
      </c>
    </row>
    <row r="191" spans="1:40" s="57" customFormat="1" ht="24.9" thickBot="1" x14ac:dyDescent="0.45">
      <c r="A191" s="45">
        <v>40724</v>
      </c>
      <c r="B191" s="25">
        <v>4</v>
      </c>
      <c r="C191" s="25" t="s">
        <v>1</v>
      </c>
      <c r="D191" s="25">
        <v>90</v>
      </c>
      <c r="E191" s="25" t="s">
        <v>47</v>
      </c>
      <c r="F191" s="25">
        <v>2</v>
      </c>
      <c r="G191" s="25">
        <v>8.5</v>
      </c>
      <c r="H191" s="25">
        <v>17.5</v>
      </c>
      <c r="I191" s="24">
        <v>26.5</v>
      </c>
      <c r="J191" s="24">
        <v>36</v>
      </c>
      <c r="K191" s="50">
        <f t="shared" si="10"/>
        <v>9</v>
      </c>
      <c r="L191" s="50">
        <f t="shared" si="11"/>
        <v>9</v>
      </c>
      <c r="M191" s="50">
        <f t="shared" si="12"/>
        <v>18</v>
      </c>
      <c r="N191" s="50">
        <f t="shared" si="13"/>
        <v>27.5</v>
      </c>
      <c r="O191" s="25">
        <v>5</v>
      </c>
      <c r="P191" s="25">
        <v>18</v>
      </c>
      <c r="Q191" s="24">
        <v>31</v>
      </c>
      <c r="R191" s="24">
        <v>11</v>
      </c>
      <c r="S191" s="51">
        <f t="shared" si="14"/>
        <v>3419.46</v>
      </c>
      <c r="T191" s="30" t="s">
        <v>15</v>
      </c>
      <c r="U191" s="52" t="s">
        <v>15</v>
      </c>
      <c r="V191" s="24" t="s">
        <v>13</v>
      </c>
      <c r="W191" s="24">
        <v>1</v>
      </c>
      <c r="X191" s="24" t="s">
        <v>15</v>
      </c>
      <c r="Y191" s="24">
        <v>1</v>
      </c>
      <c r="Z191" s="24" t="s">
        <v>18</v>
      </c>
      <c r="AA191" s="24">
        <v>1</v>
      </c>
      <c r="AB191" s="28">
        <v>10</v>
      </c>
      <c r="AC191" s="28">
        <v>10</v>
      </c>
      <c r="AD191" s="28">
        <v>20</v>
      </c>
      <c r="AE191" s="28">
        <v>60</v>
      </c>
      <c r="AF191" s="24">
        <v>45</v>
      </c>
      <c r="AG191" s="28">
        <v>40</v>
      </c>
      <c r="AH191" s="32" t="s">
        <v>222</v>
      </c>
      <c r="AI191" s="55" t="s">
        <v>460</v>
      </c>
      <c r="AJ191" s="25"/>
      <c r="AK191" s="57" t="s">
        <v>30</v>
      </c>
      <c r="AL191" s="25">
        <v>8.5</v>
      </c>
      <c r="AM191" s="25">
        <v>5</v>
      </c>
      <c r="AN191" s="25"/>
    </row>
    <row r="192" spans="1:40" s="57" customFormat="1" ht="24.9" thickBot="1" x14ac:dyDescent="0.45">
      <c r="A192" s="45">
        <v>40724</v>
      </c>
      <c r="B192" s="25">
        <v>4</v>
      </c>
      <c r="C192" s="25" t="s">
        <v>1</v>
      </c>
      <c r="D192" s="25">
        <v>91</v>
      </c>
      <c r="E192" s="25" t="s">
        <v>47</v>
      </c>
      <c r="F192" s="25">
        <v>2</v>
      </c>
      <c r="G192" s="25">
        <v>6</v>
      </c>
      <c r="H192" s="30">
        <v>0</v>
      </c>
      <c r="I192" s="24"/>
      <c r="J192" s="24"/>
      <c r="K192" s="50">
        <f t="shared" si="10"/>
        <v>-6</v>
      </c>
      <c r="L192" s="50">
        <f t="shared" si="11"/>
        <v>0</v>
      </c>
      <c r="M192" s="50">
        <f t="shared" si="12"/>
        <v>-6</v>
      </c>
      <c r="N192" s="50">
        <f t="shared" si="13"/>
        <v>-6</v>
      </c>
      <c r="O192" s="25">
        <v>2</v>
      </c>
      <c r="P192" s="25">
        <v>0</v>
      </c>
      <c r="Q192" s="24"/>
      <c r="R192" s="24"/>
      <c r="S192" s="51">
        <f t="shared" si="14"/>
        <v>0</v>
      </c>
      <c r="T192" s="30" t="s">
        <v>16</v>
      </c>
      <c r="U192" s="30" t="s">
        <v>16</v>
      </c>
      <c r="V192" s="24" t="s">
        <v>14</v>
      </c>
      <c r="W192" s="24">
        <v>0</v>
      </c>
      <c r="X192" s="24" t="s">
        <v>14</v>
      </c>
      <c r="Y192" s="24">
        <v>0</v>
      </c>
      <c r="Z192" s="24" t="s">
        <v>14</v>
      </c>
      <c r="AA192" s="24">
        <v>0</v>
      </c>
      <c r="AB192" s="28">
        <v>0</v>
      </c>
      <c r="AC192" s="28">
        <v>1</v>
      </c>
      <c r="AD192" s="28">
        <v>0</v>
      </c>
      <c r="AE192" s="28">
        <v>30</v>
      </c>
      <c r="AG192" s="28">
        <v>20</v>
      </c>
      <c r="AH192" s="32" t="s">
        <v>221</v>
      </c>
      <c r="AI192" s="55" t="s">
        <v>460</v>
      </c>
      <c r="AJ192" s="25"/>
      <c r="AK192" s="57" t="s">
        <v>30</v>
      </c>
      <c r="AL192" s="25">
        <v>6</v>
      </c>
      <c r="AM192" s="25">
        <v>2</v>
      </c>
      <c r="AN192" s="25" t="s">
        <v>40</v>
      </c>
    </row>
    <row r="193" spans="1:40" s="57" customFormat="1" ht="24.9" thickBot="1" x14ac:dyDescent="0.45">
      <c r="A193" s="45">
        <v>40724</v>
      </c>
      <c r="B193" s="25">
        <v>4</v>
      </c>
      <c r="C193" s="25" t="s">
        <v>1</v>
      </c>
      <c r="D193" s="25">
        <v>92</v>
      </c>
      <c r="E193" s="25" t="s">
        <v>47</v>
      </c>
      <c r="F193" s="25">
        <v>2</v>
      </c>
      <c r="G193" s="25">
        <v>7</v>
      </c>
      <c r="H193" s="25">
        <v>21</v>
      </c>
      <c r="I193" s="24">
        <v>39.5</v>
      </c>
      <c r="J193" s="24">
        <v>50</v>
      </c>
      <c r="K193" s="50">
        <f t="shared" si="10"/>
        <v>14</v>
      </c>
      <c r="L193" s="50">
        <f t="shared" si="11"/>
        <v>18.5</v>
      </c>
      <c r="M193" s="50">
        <f t="shared" si="12"/>
        <v>32.5</v>
      </c>
      <c r="N193" s="50">
        <f t="shared" si="13"/>
        <v>43</v>
      </c>
      <c r="O193" s="25">
        <v>3</v>
      </c>
      <c r="P193" s="25">
        <v>27</v>
      </c>
      <c r="Q193" s="24">
        <v>41</v>
      </c>
      <c r="R193" s="24">
        <v>8.5</v>
      </c>
      <c r="S193" s="51">
        <f t="shared" si="14"/>
        <v>2835.8125</v>
      </c>
      <c r="T193" s="30" t="s">
        <v>13</v>
      </c>
      <c r="U193" s="52" t="s">
        <v>13</v>
      </c>
      <c r="V193" s="24" t="s">
        <v>13</v>
      </c>
      <c r="W193" s="24">
        <v>1</v>
      </c>
      <c r="X193" s="24" t="s">
        <v>13</v>
      </c>
      <c r="Y193" s="24">
        <v>1</v>
      </c>
      <c r="Z193" s="24" t="s">
        <v>15</v>
      </c>
      <c r="AA193" s="24">
        <v>1</v>
      </c>
      <c r="AB193" s="28">
        <v>0</v>
      </c>
      <c r="AC193" s="28">
        <v>10</v>
      </c>
      <c r="AD193" s="28">
        <v>1</v>
      </c>
      <c r="AE193" s="28">
        <v>50</v>
      </c>
      <c r="AF193" s="24">
        <v>0</v>
      </c>
      <c r="AG193" s="28">
        <v>25</v>
      </c>
      <c r="AH193" s="32" t="s">
        <v>220</v>
      </c>
      <c r="AI193" s="55" t="s">
        <v>460</v>
      </c>
      <c r="AJ193" s="25"/>
      <c r="AK193" s="57" t="s">
        <v>30</v>
      </c>
      <c r="AL193" s="25">
        <v>7</v>
      </c>
      <c r="AM193" s="25">
        <v>3</v>
      </c>
      <c r="AN193" s="25" t="s">
        <v>52</v>
      </c>
    </row>
    <row r="194" spans="1:40" s="57" customFormat="1" ht="24.9" thickBot="1" x14ac:dyDescent="0.45">
      <c r="A194" s="45">
        <v>40724</v>
      </c>
      <c r="B194" s="25">
        <v>4</v>
      </c>
      <c r="C194" s="25" t="s">
        <v>1</v>
      </c>
      <c r="D194" s="25">
        <v>93</v>
      </c>
      <c r="E194" s="25" t="s">
        <v>47</v>
      </c>
      <c r="F194" s="25">
        <v>2</v>
      </c>
      <c r="G194" s="25">
        <v>7</v>
      </c>
      <c r="H194" s="25">
        <v>18</v>
      </c>
      <c r="I194" s="24">
        <v>34</v>
      </c>
      <c r="J194" s="24">
        <v>31</v>
      </c>
      <c r="K194" s="50">
        <f t="shared" ref="K194:K257" si="15">H194-G194</f>
        <v>11</v>
      </c>
      <c r="L194" s="50">
        <f t="shared" ref="L194:L257" si="16">I194-H194</f>
        <v>16</v>
      </c>
      <c r="M194" s="50">
        <f t="shared" ref="M194:M257" si="17">I194-G194</f>
        <v>27</v>
      </c>
      <c r="N194" s="50">
        <f t="shared" ref="N194:N257" si="18">J194-G194</f>
        <v>24</v>
      </c>
      <c r="O194" s="25">
        <v>9</v>
      </c>
      <c r="P194" s="25">
        <v>24</v>
      </c>
      <c r="Q194" s="24">
        <v>34</v>
      </c>
      <c r="R194" s="24">
        <v>10</v>
      </c>
      <c r="S194" s="51">
        <f t="shared" ref="S194:S257" si="19">3.14*(R194/2)^2*J194</f>
        <v>2433.5</v>
      </c>
      <c r="T194" s="30" t="s">
        <v>13</v>
      </c>
      <c r="U194" s="52" t="s">
        <v>13</v>
      </c>
      <c r="V194" s="24" t="s">
        <v>13</v>
      </c>
      <c r="W194" s="24">
        <v>1</v>
      </c>
      <c r="X194" s="24" t="s">
        <v>15</v>
      </c>
      <c r="Y194" s="24">
        <v>1</v>
      </c>
      <c r="Z194" s="24" t="s">
        <v>17</v>
      </c>
      <c r="AA194" s="24">
        <v>1</v>
      </c>
      <c r="AB194" s="28">
        <v>15</v>
      </c>
      <c r="AC194" s="28">
        <v>4</v>
      </c>
      <c r="AD194" s="28">
        <v>50</v>
      </c>
      <c r="AE194" s="28">
        <v>4</v>
      </c>
      <c r="AF194" s="24">
        <v>10</v>
      </c>
      <c r="AG194" s="28">
        <v>35</v>
      </c>
      <c r="AH194" s="32" t="s">
        <v>219</v>
      </c>
      <c r="AI194" s="55" t="s">
        <v>460</v>
      </c>
      <c r="AJ194" s="25"/>
      <c r="AK194" s="57" t="s">
        <v>30</v>
      </c>
      <c r="AL194" s="25">
        <v>7</v>
      </c>
      <c r="AM194" s="25">
        <v>9</v>
      </c>
      <c r="AN194" s="25" t="s">
        <v>52</v>
      </c>
    </row>
    <row r="195" spans="1:40" s="57" customFormat="1" ht="24.9" thickBot="1" x14ac:dyDescent="0.45">
      <c r="A195" s="45">
        <v>40724</v>
      </c>
      <c r="B195" s="25">
        <v>4</v>
      </c>
      <c r="C195" s="25" t="s">
        <v>1</v>
      </c>
      <c r="D195" s="25">
        <v>94</v>
      </c>
      <c r="E195" s="25" t="s">
        <v>47</v>
      </c>
      <c r="F195" s="25">
        <v>2</v>
      </c>
      <c r="G195" s="25">
        <v>7</v>
      </c>
      <c r="H195" s="25">
        <v>15</v>
      </c>
      <c r="I195" s="24">
        <v>31.5</v>
      </c>
      <c r="J195" s="24">
        <v>44</v>
      </c>
      <c r="K195" s="50">
        <f t="shared" si="15"/>
        <v>8</v>
      </c>
      <c r="L195" s="50">
        <f t="shared" si="16"/>
        <v>16.5</v>
      </c>
      <c r="M195" s="50">
        <f t="shared" si="17"/>
        <v>24.5</v>
      </c>
      <c r="N195" s="50">
        <f t="shared" si="18"/>
        <v>37</v>
      </c>
      <c r="O195" s="25">
        <v>6</v>
      </c>
      <c r="P195" s="25">
        <v>26</v>
      </c>
      <c r="Q195" s="24">
        <v>37</v>
      </c>
      <c r="R195" s="24">
        <v>20</v>
      </c>
      <c r="S195" s="51">
        <f t="shared" si="19"/>
        <v>13816</v>
      </c>
      <c r="T195" s="30" t="s">
        <v>15</v>
      </c>
      <c r="U195" s="52" t="s">
        <v>13</v>
      </c>
      <c r="V195" s="24" t="s">
        <v>13</v>
      </c>
      <c r="W195" s="24">
        <v>1</v>
      </c>
      <c r="X195" s="24" t="s">
        <v>13</v>
      </c>
      <c r="Y195" s="24">
        <v>1</v>
      </c>
      <c r="Z195" s="24" t="s">
        <v>15</v>
      </c>
      <c r="AA195" s="24">
        <v>1</v>
      </c>
      <c r="AB195" s="28">
        <v>0</v>
      </c>
      <c r="AC195" s="28">
        <v>5</v>
      </c>
      <c r="AD195" s="28">
        <v>5</v>
      </c>
      <c r="AE195" s="28">
        <v>10</v>
      </c>
      <c r="AF195" s="24">
        <v>1</v>
      </c>
      <c r="AG195" s="28">
        <v>20</v>
      </c>
      <c r="AH195" s="32" t="s">
        <v>218</v>
      </c>
      <c r="AI195" s="55" t="s">
        <v>460</v>
      </c>
      <c r="AJ195" s="25"/>
      <c r="AK195" s="57" t="s">
        <v>30</v>
      </c>
      <c r="AL195" s="25">
        <v>7</v>
      </c>
      <c r="AM195" s="25">
        <v>6</v>
      </c>
      <c r="AN195" s="25" t="s">
        <v>52</v>
      </c>
    </row>
    <row r="196" spans="1:40" s="57" customFormat="1" ht="24.9" thickBot="1" x14ac:dyDescent="0.45">
      <c r="A196" s="45">
        <v>40724</v>
      </c>
      <c r="B196" s="25">
        <v>4</v>
      </c>
      <c r="C196" s="25" t="s">
        <v>1</v>
      </c>
      <c r="D196" s="25">
        <v>95</v>
      </c>
      <c r="E196" s="25" t="s">
        <v>47</v>
      </c>
      <c r="F196" s="25">
        <v>2</v>
      </c>
      <c r="G196" s="25">
        <v>6</v>
      </c>
      <c r="H196" s="25">
        <v>15</v>
      </c>
      <c r="I196" s="24">
        <v>33</v>
      </c>
      <c r="J196" s="24">
        <v>46</v>
      </c>
      <c r="K196" s="50">
        <f t="shared" si="15"/>
        <v>9</v>
      </c>
      <c r="L196" s="50">
        <f t="shared" si="16"/>
        <v>18</v>
      </c>
      <c r="M196" s="50">
        <f t="shared" si="17"/>
        <v>27</v>
      </c>
      <c r="N196" s="50">
        <f t="shared" si="18"/>
        <v>40</v>
      </c>
      <c r="O196" s="25">
        <v>1</v>
      </c>
      <c r="P196" s="25">
        <v>12</v>
      </c>
      <c r="Q196" s="24">
        <v>45</v>
      </c>
      <c r="R196" s="24">
        <v>18.5</v>
      </c>
      <c r="S196" s="51">
        <f t="shared" si="19"/>
        <v>12358.647499999999</v>
      </c>
      <c r="T196" s="30" t="s">
        <v>15</v>
      </c>
      <c r="U196" s="52" t="s">
        <v>13</v>
      </c>
      <c r="V196" s="24" t="s">
        <v>13</v>
      </c>
      <c r="W196" s="24">
        <v>1</v>
      </c>
      <c r="X196" s="24" t="s">
        <v>15</v>
      </c>
      <c r="Y196" s="24">
        <v>1</v>
      </c>
      <c r="Z196" s="24" t="s">
        <v>15</v>
      </c>
      <c r="AA196" s="24">
        <v>1</v>
      </c>
      <c r="AB196" s="28">
        <v>0</v>
      </c>
      <c r="AC196" s="28">
        <v>3</v>
      </c>
      <c r="AD196" s="28">
        <v>0</v>
      </c>
      <c r="AE196" s="28">
        <v>80</v>
      </c>
      <c r="AF196" s="24">
        <v>0</v>
      </c>
      <c r="AG196" s="28">
        <v>20</v>
      </c>
      <c r="AH196" s="32" t="s">
        <v>217</v>
      </c>
      <c r="AI196" s="55" t="s">
        <v>460</v>
      </c>
      <c r="AJ196" s="25"/>
      <c r="AK196" s="57" t="s">
        <v>30</v>
      </c>
      <c r="AL196" s="25">
        <v>6</v>
      </c>
      <c r="AM196" s="25">
        <v>1</v>
      </c>
      <c r="AN196" s="25" t="s">
        <v>49</v>
      </c>
    </row>
    <row r="197" spans="1:40" s="57" customFormat="1" ht="24.9" thickBot="1" x14ac:dyDescent="0.45">
      <c r="A197" s="45">
        <v>40724</v>
      </c>
      <c r="B197" s="25">
        <v>4</v>
      </c>
      <c r="C197" s="25" t="s">
        <v>1</v>
      </c>
      <c r="D197" s="25">
        <v>96</v>
      </c>
      <c r="E197" s="25" t="s">
        <v>47</v>
      </c>
      <c r="F197" s="25">
        <v>2</v>
      </c>
      <c r="G197" s="25">
        <v>8</v>
      </c>
      <c r="H197" s="25">
        <v>19</v>
      </c>
      <c r="I197" s="24">
        <v>34</v>
      </c>
      <c r="J197" s="24">
        <v>48.5</v>
      </c>
      <c r="K197" s="50">
        <f t="shared" si="15"/>
        <v>11</v>
      </c>
      <c r="L197" s="50">
        <f t="shared" si="16"/>
        <v>15</v>
      </c>
      <c r="M197" s="50">
        <f t="shared" si="17"/>
        <v>26</v>
      </c>
      <c r="N197" s="50">
        <f t="shared" si="18"/>
        <v>40.5</v>
      </c>
      <c r="O197" s="25">
        <v>9</v>
      </c>
      <c r="P197" s="25">
        <v>36</v>
      </c>
      <c r="Q197" s="24">
        <v>52</v>
      </c>
      <c r="R197" s="24">
        <v>10</v>
      </c>
      <c r="S197" s="51">
        <f t="shared" si="19"/>
        <v>3807.25</v>
      </c>
      <c r="T197" s="30" t="s">
        <v>15</v>
      </c>
      <c r="U197" s="52" t="s">
        <v>13</v>
      </c>
      <c r="V197" s="24" t="s">
        <v>13</v>
      </c>
      <c r="W197" s="24">
        <v>1</v>
      </c>
      <c r="X197" s="24" t="s">
        <v>15</v>
      </c>
      <c r="Y197" s="24">
        <v>1</v>
      </c>
      <c r="Z197" s="24" t="s">
        <v>15</v>
      </c>
      <c r="AA197" s="24">
        <v>1</v>
      </c>
      <c r="AB197" s="28">
        <v>0</v>
      </c>
      <c r="AC197" s="28">
        <v>2</v>
      </c>
      <c r="AD197" s="28">
        <v>0</v>
      </c>
      <c r="AE197" s="28">
        <v>30</v>
      </c>
      <c r="AF197" s="24">
        <v>2</v>
      </c>
      <c r="AG197" s="28">
        <v>18</v>
      </c>
      <c r="AH197" s="32" t="s">
        <v>216</v>
      </c>
      <c r="AI197" s="55" t="s">
        <v>460</v>
      </c>
      <c r="AJ197" s="25"/>
      <c r="AK197" s="57" t="s">
        <v>30</v>
      </c>
      <c r="AL197" s="25">
        <v>8</v>
      </c>
      <c r="AM197" s="25">
        <v>9</v>
      </c>
      <c r="AN197" s="25" t="s">
        <v>49</v>
      </c>
    </row>
    <row r="198" spans="1:40" s="57" customFormat="1" ht="24.9" thickBot="1" x14ac:dyDescent="0.45">
      <c r="A198" s="45">
        <v>40724</v>
      </c>
      <c r="B198" s="25">
        <v>4</v>
      </c>
      <c r="C198" s="25" t="s">
        <v>1</v>
      </c>
      <c r="D198" s="25">
        <v>97</v>
      </c>
      <c r="E198" s="25" t="s">
        <v>47</v>
      </c>
      <c r="F198" s="25">
        <v>1</v>
      </c>
      <c r="G198" s="25">
        <v>6.5</v>
      </c>
      <c r="H198" s="25">
        <v>14.5</v>
      </c>
      <c r="I198" s="24">
        <v>28.5</v>
      </c>
      <c r="J198" s="24">
        <v>33</v>
      </c>
      <c r="K198" s="50">
        <f t="shared" si="15"/>
        <v>8</v>
      </c>
      <c r="L198" s="50">
        <f t="shared" si="16"/>
        <v>14</v>
      </c>
      <c r="M198" s="50">
        <f t="shared" si="17"/>
        <v>22</v>
      </c>
      <c r="N198" s="50">
        <f t="shared" si="18"/>
        <v>26.5</v>
      </c>
      <c r="O198" s="25">
        <v>5</v>
      </c>
      <c r="P198" s="25">
        <v>21</v>
      </c>
      <c r="Q198" s="24">
        <v>30</v>
      </c>
      <c r="R198" s="24">
        <v>13</v>
      </c>
      <c r="S198" s="51">
        <f t="shared" si="19"/>
        <v>4377.9449999999997</v>
      </c>
      <c r="T198" s="30" t="s">
        <v>13</v>
      </c>
      <c r="U198" s="52" t="s">
        <v>13</v>
      </c>
      <c r="V198" s="24" t="s">
        <v>13</v>
      </c>
      <c r="W198" s="24">
        <v>1</v>
      </c>
      <c r="X198" s="24" t="s">
        <v>13</v>
      </c>
      <c r="Y198" s="24">
        <v>1</v>
      </c>
      <c r="Z198" s="24" t="s">
        <v>13</v>
      </c>
      <c r="AA198" s="24">
        <v>1</v>
      </c>
      <c r="AB198" s="28">
        <v>5</v>
      </c>
      <c r="AC198" s="28">
        <v>5</v>
      </c>
      <c r="AD198" s="28">
        <v>10</v>
      </c>
      <c r="AE198" s="28">
        <v>40</v>
      </c>
      <c r="AF198" s="24">
        <v>8</v>
      </c>
      <c r="AG198" s="28">
        <v>28</v>
      </c>
      <c r="AH198" s="32" t="s">
        <v>215</v>
      </c>
      <c r="AI198" s="55" t="s">
        <v>460</v>
      </c>
      <c r="AJ198" s="25"/>
      <c r="AK198" s="57" t="s">
        <v>30</v>
      </c>
      <c r="AL198" s="25">
        <v>6.5</v>
      </c>
      <c r="AM198" s="25">
        <v>5</v>
      </c>
      <c r="AN198" s="25" t="s">
        <v>49</v>
      </c>
    </row>
    <row r="199" spans="1:40" s="57" customFormat="1" ht="24.9" thickBot="1" x14ac:dyDescent="0.45">
      <c r="A199" s="45">
        <v>40724</v>
      </c>
      <c r="B199" s="25">
        <v>4</v>
      </c>
      <c r="C199" s="25" t="s">
        <v>1</v>
      </c>
      <c r="D199" s="25">
        <v>98</v>
      </c>
      <c r="E199" s="25" t="s">
        <v>47</v>
      </c>
      <c r="F199" s="25">
        <v>1</v>
      </c>
      <c r="G199" s="25">
        <v>9.5</v>
      </c>
      <c r="H199" s="25">
        <v>22</v>
      </c>
      <c r="I199" s="24">
        <v>37</v>
      </c>
      <c r="J199" s="24">
        <v>43</v>
      </c>
      <c r="K199" s="50">
        <f t="shared" si="15"/>
        <v>12.5</v>
      </c>
      <c r="L199" s="50">
        <f t="shared" si="16"/>
        <v>15</v>
      </c>
      <c r="M199" s="50">
        <f t="shared" si="17"/>
        <v>27.5</v>
      </c>
      <c r="N199" s="50">
        <f t="shared" si="18"/>
        <v>33.5</v>
      </c>
      <c r="O199" s="25">
        <v>5</v>
      </c>
      <c r="P199" s="25">
        <v>33</v>
      </c>
      <c r="Q199" s="24">
        <v>52</v>
      </c>
      <c r="R199" s="24">
        <v>11.5</v>
      </c>
      <c r="S199" s="51">
        <f t="shared" si="19"/>
        <v>4464.0987500000001</v>
      </c>
      <c r="T199" s="30" t="s">
        <v>13</v>
      </c>
      <c r="U199" s="52" t="s">
        <v>13</v>
      </c>
      <c r="V199" s="24" t="s">
        <v>13</v>
      </c>
      <c r="W199" s="24">
        <v>1</v>
      </c>
      <c r="X199" s="24" t="s">
        <v>15</v>
      </c>
      <c r="Y199" s="24">
        <v>1</v>
      </c>
      <c r="Z199" s="24" t="s">
        <v>15</v>
      </c>
      <c r="AA199" s="24">
        <v>1</v>
      </c>
      <c r="AB199" s="28">
        <v>1</v>
      </c>
      <c r="AC199" s="28">
        <v>5</v>
      </c>
      <c r="AD199" s="28">
        <v>1</v>
      </c>
      <c r="AE199" s="28">
        <v>75</v>
      </c>
      <c r="AF199" s="24">
        <v>1</v>
      </c>
      <c r="AG199" s="28">
        <v>20</v>
      </c>
      <c r="AH199" s="32" t="s">
        <v>214</v>
      </c>
      <c r="AI199" s="55" t="s">
        <v>460</v>
      </c>
      <c r="AJ199" s="30" t="s">
        <v>213</v>
      </c>
      <c r="AK199" s="57" t="s">
        <v>30</v>
      </c>
      <c r="AL199" s="25">
        <v>9.5</v>
      </c>
      <c r="AM199" s="25">
        <v>5</v>
      </c>
      <c r="AN199" s="25">
        <v>0</v>
      </c>
    </row>
    <row r="200" spans="1:40" s="57" customFormat="1" ht="24.9" thickBot="1" x14ac:dyDescent="0.45">
      <c r="A200" s="45">
        <v>40724</v>
      </c>
      <c r="B200" s="25">
        <v>4</v>
      </c>
      <c r="C200" s="25" t="s">
        <v>1</v>
      </c>
      <c r="D200" s="25">
        <v>99</v>
      </c>
      <c r="E200" s="25" t="s">
        <v>47</v>
      </c>
      <c r="F200" s="25">
        <v>3</v>
      </c>
      <c r="G200" s="25">
        <v>7.5</v>
      </c>
      <c r="H200" s="25">
        <v>10</v>
      </c>
      <c r="I200" s="24">
        <v>15.5</v>
      </c>
      <c r="J200" s="24">
        <v>17.5</v>
      </c>
      <c r="K200" s="50">
        <f t="shared" si="15"/>
        <v>2.5</v>
      </c>
      <c r="L200" s="50">
        <f t="shared" si="16"/>
        <v>5.5</v>
      </c>
      <c r="M200" s="50">
        <f t="shared" si="17"/>
        <v>8</v>
      </c>
      <c r="N200" s="50">
        <f t="shared" si="18"/>
        <v>10</v>
      </c>
      <c r="O200" s="25">
        <v>6</v>
      </c>
      <c r="P200" s="25">
        <v>10</v>
      </c>
      <c r="Q200" s="24">
        <v>17</v>
      </c>
      <c r="R200" s="24">
        <v>6</v>
      </c>
      <c r="S200" s="51">
        <f t="shared" si="19"/>
        <v>494.55</v>
      </c>
      <c r="T200" s="30" t="s">
        <v>17</v>
      </c>
      <c r="U200" s="52" t="s">
        <v>17</v>
      </c>
      <c r="V200" s="24" t="s">
        <v>17</v>
      </c>
      <c r="W200" s="24">
        <v>1</v>
      </c>
      <c r="X200" s="24" t="s">
        <v>17</v>
      </c>
      <c r="Y200" s="24">
        <v>1</v>
      </c>
      <c r="Z200" s="24" t="s">
        <v>17</v>
      </c>
      <c r="AA200" s="24">
        <v>1</v>
      </c>
      <c r="AB200" s="28">
        <v>5</v>
      </c>
      <c r="AC200" s="28">
        <v>1</v>
      </c>
      <c r="AD200" s="28">
        <v>15</v>
      </c>
      <c r="AE200" s="28">
        <v>2</v>
      </c>
      <c r="AF200" s="24">
        <v>2</v>
      </c>
      <c r="AG200" s="28">
        <v>30</v>
      </c>
      <c r="AH200" s="32" t="s">
        <v>212</v>
      </c>
      <c r="AI200" s="55" t="s">
        <v>460</v>
      </c>
      <c r="AJ200" s="25"/>
      <c r="AK200" s="57" t="s">
        <v>30</v>
      </c>
      <c r="AL200" s="25">
        <v>7.5</v>
      </c>
      <c r="AM200" s="25">
        <v>6</v>
      </c>
      <c r="AN200" s="25" t="s">
        <v>40</v>
      </c>
    </row>
    <row r="201" spans="1:40" s="57" customFormat="1" ht="24.9" thickBot="1" x14ac:dyDescent="0.45">
      <c r="A201" s="45">
        <v>40724</v>
      </c>
      <c r="B201" s="25">
        <v>4</v>
      </c>
      <c r="C201" s="25" t="s">
        <v>1</v>
      </c>
      <c r="D201" s="25">
        <v>100</v>
      </c>
      <c r="E201" s="25" t="s">
        <v>47</v>
      </c>
      <c r="F201" s="25">
        <v>1</v>
      </c>
      <c r="G201" s="25">
        <v>3</v>
      </c>
      <c r="H201" s="25">
        <v>4.5</v>
      </c>
      <c r="I201" s="24"/>
      <c r="K201" s="50">
        <f t="shared" si="15"/>
        <v>1.5</v>
      </c>
      <c r="L201" s="50">
        <f t="shared" si="16"/>
        <v>-4.5</v>
      </c>
      <c r="M201" s="50">
        <f t="shared" si="17"/>
        <v>-3</v>
      </c>
      <c r="N201" s="50">
        <f t="shared" si="18"/>
        <v>-3</v>
      </c>
      <c r="O201" s="25">
        <v>0</v>
      </c>
      <c r="P201" s="25">
        <v>4</v>
      </c>
      <c r="Q201" s="24"/>
      <c r="R201" s="24"/>
      <c r="S201" s="51">
        <f t="shared" si="19"/>
        <v>0</v>
      </c>
      <c r="T201" s="30" t="s">
        <v>15</v>
      </c>
      <c r="U201" s="52" t="s">
        <v>14</v>
      </c>
      <c r="V201" s="24" t="s">
        <v>14</v>
      </c>
      <c r="W201" s="24">
        <v>0</v>
      </c>
      <c r="X201" s="24" t="s">
        <v>14</v>
      </c>
      <c r="Y201" s="24">
        <v>0</v>
      </c>
      <c r="Z201" s="57" t="s">
        <v>14</v>
      </c>
      <c r="AA201" s="57">
        <v>0</v>
      </c>
      <c r="AB201" s="28">
        <v>1</v>
      </c>
      <c r="AC201" s="28">
        <v>1</v>
      </c>
      <c r="AD201" s="28">
        <v>3</v>
      </c>
      <c r="AE201" s="28">
        <v>2</v>
      </c>
      <c r="AF201" s="24"/>
      <c r="AG201" s="28">
        <v>30</v>
      </c>
      <c r="AH201" s="32" t="s">
        <v>211</v>
      </c>
      <c r="AI201" s="55" t="s">
        <v>460</v>
      </c>
      <c r="AJ201" s="30" t="s">
        <v>210</v>
      </c>
      <c r="AK201" s="57" t="s">
        <v>30</v>
      </c>
      <c r="AL201" s="25">
        <v>3</v>
      </c>
      <c r="AM201" s="25">
        <v>0</v>
      </c>
      <c r="AN201" s="25">
        <v>0</v>
      </c>
    </row>
    <row r="202" spans="1:40" s="57" customFormat="1" ht="24.9" thickBot="1" x14ac:dyDescent="0.45">
      <c r="A202" s="45">
        <v>40724</v>
      </c>
      <c r="B202" s="25">
        <v>4</v>
      </c>
      <c r="C202" s="25" t="s">
        <v>2</v>
      </c>
      <c r="D202" s="25">
        <v>101</v>
      </c>
      <c r="E202" s="25" t="s">
        <v>81</v>
      </c>
      <c r="F202" s="25">
        <v>1</v>
      </c>
      <c r="G202" s="25">
        <v>8</v>
      </c>
      <c r="H202" s="25">
        <v>16</v>
      </c>
      <c r="I202" s="50">
        <v>16.5</v>
      </c>
      <c r="J202" s="24">
        <v>17.5</v>
      </c>
      <c r="K202" s="50">
        <f t="shared" si="15"/>
        <v>8</v>
      </c>
      <c r="L202" s="50">
        <f t="shared" si="16"/>
        <v>0.5</v>
      </c>
      <c r="M202" s="50">
        <f t="shared" si="17"/>
        <v>8.5</v>
      </c>
      <c r="N202" s="50">
        <f t="shared" si="18"/>
        <v>9.5</v>
      </c>
      <c r="O202" s="25">
        <v>6</v>
      </c>
      <c r="P202" s="25">
        <v>22</v>
      </c>
      <c r="Q202" s="50">
        <v>21</v>
      </c>
      <c r="R202" s="24">
        <v>4</v>
      </c>
      <c r="S202" s="51">
        <f t="shared" si="19"/>
        <v>219.8</v>
      </c>
      <c r="T202" s="30" t="s">
        <v>17</v>
      </c>
      <c r="U202" s="52" t="s">
        <v>17</v>
      </c>
      <c r="V202" s="50" t="s">
        <v>18</v>
      </c>
      <c r="W202" s="50">
        <v>1</v>
      </c>
      <c r="X202" s="24" t="s">
        <v>14</v>
      </c>
      <c r="Y202" s="24">
        <v>0</v>
      </c>
      <c r="Z202" s="24" t="s">
        <v>14</v>
      </c>
      <c r="AA202" s="24">
        <v>0</v>
      </c>
      <c r="AB202" s="28">
        <v>1</v>
      </c>
      <c r="AC202" s="32">
        <v>0.1</v>
      </c>
      <c r="AD202" s="28">
        <v>22</v>
      </c>
      <c r="AE202" s="28">
        <v>18</v>
      </c>
      <c r="AF202" s="24">
        <v>15</v>
      </c>
      <c r="AG202" s="28">
        <v>50</v>
      </c>
      <c r="AH202" s="32" t="s">
        <v>209</v>
      </c>
      <c r="AI202" s="55" t="s">
        <v>460</v>
      </c>
      <c r="AJ202" s="25"/>
      <c r="AK202" s="57" t="s">
        <v>30</v>
      </c>
      <c r="AL202" s="25">
        <v>8</v>
      </c>
      <c r="AM202" s="25">
        <v>6</v>
      </c>
      <c r="AN202" s="25">
        <v>0</v>
      </c>
    </row>
    <row r="203" spans="1:40" s="57" customFormat="1" ht="24.9" thickBot="1" x14ac:dyDescent="0.45">
      <c r="A203" s="45">
        <v>40724</v>
      </c>
      <c r="B203" s="25">
        <v>4</v>
      </c>
      <c r="C203" s="25" t="s">
        <v>2</v>
      </c>
      <c r="D203" s="25">
        <v>102</v>
      </c>
      <c r="E203" s="25" t="s">
        <v>81</v>
      </c>
      <c r="F203" s="25">
        <v>1</v>
      </c>
      <c r="G203" s="25">
        <v>8.5</v>
      </c>
      <c r="H203" s="25">
        <v>14.5</v>
      </c>
      <c r="I203" s="24">
        <v>15.5</v>
      </c>
      <c r="J203" s="24">
        <v>16</v>
      </c>
      <c r="K203" s="50">
        <f t="shared" si="15"/>
        <v>6</v>
      </c>
      <c r="L203" s="50">
        <f t="shared" si="16"/>
        <v>1</v>
      </c>
      <c r="M203" s="50">
        <f t="shared" si="17"/>
        <v>7</v>
      </c>
      <c r="N203" s="50">
        <f t="shared" si="18"/>
        <v>7.5</v>
      </c>
      <c r="O203" s="25">
        <v>8</v>
      </c>
      <c r="P203" s="25">
        <v>24</v>
      </c>
      <c r="Q203" s="24">
        <v>19</v>
      </c>
      <c r="R203" s="24">
        <v>3.5</v>
      </c>
      <c r="S203" s="51">
        <f t="shared" si="19"/>
        <v>153.86000000000001</v>
      </c>
      <c r="T203" s="30" t="s">
        <v>17</v>
      </c>
      <c r="U203" s="52" t="s">
        <v>15</v>
      </c>
      <c r="V203" s="24" t="s">
        <v>18</v>
      </c>
      <c r="W203" s="24">
        <v>1</v>
      </c>
      <c r="X203" s="24" t="s">
        <v>14</v>
      </c>
      <c r="Y203" s="24">
        <v>0</v>
      </c>
      <c r="Z203" s="24" t="s">
        <v>14</v>
      </c>
      <c r="AA203" s="24">
        <v>0</v>
      </c>
      <c r="AB203" s="28">
        <v>0</v>
      </c>
      <c r="AC203" s="58">
        <v>1</v>
      </c>
      <c r="AD203" s="58">
        <v>1</v>
      </c>
      <c r="AE203" s="58">
        <v>20</v>
      </c>
      <c r="AF203" s="24">
        <v>0</v>
      </c>
      <c r="AG203" s="58">
        <v>30</v>
      </c>
      <c r="AH203" s="32" t="s">
        <v>208</v>
      </c>
      <c r="AI203" s="55" t="s">
        <v>460</v>
      </c>
      <c r="AJ203" s="25"/>
      <c r="AK203" s="57" t="s">
        <v>30</v>
      </c>
      <c r="AL203" s="25">
        <v>8.5</v>
      </c>
      <c r="AM203" s="25">
        <v>8</v>
      </c>
      <c r="AN203" s="25">
        <v>0</v>
      </c>
    </row>
    <row r="204" spans="1:40" s="57" customFormat="1" ht="24.9" thickBot="1" x14ac:dyDescent="0.45">
      <c r="A204" s="45">
        <v>40724</v>
      </c>
      <c r="B204" s="25">
        <v>4</v>
      </c>
      <c r="C204" s="25" t="s">
        <v>2</v>
      </c>
      <c r="D204" s="25">
        <v>103</v>
      </c>
      <c r="E204" s="25" t="s">
        <v>81</v>
      </c>
      <c r="F204" s="25">
        <v>1</v>
      </c>
      <c r="G204" s="25">
        <v>7</v>
      </c>
      <c r="H204" s="25">
        <v>16.5</v>
      </c>
      <c r="I204" s="24">
        <v>17.5</v>
      </c>
      <c r="J204" s="24">
        <v>17</v>
      </c>
      <c r="K204" s="50">
        <f t="shared" si="15"/>
        <v>9.5</v>
      </c>
      <c r="L204" s="50">
        <f t="shared" si="16"/>
        <v>1</v>
      </c>
      <c r="M204" s="50">
        <f t="shared" si="17"/>
        <v>10.5</v>
      </c>
      <c r="N204" s="50">
        <f t="shared" si="18"/>
        <v>10</v>
      </c>
      <c r="O204" s="25">
        <v>3</v>
      </c>
      <c r="P204" s="25">
        <v>22</v>
      </c>
      <c r="Q204" s="24">
        <v>16</v>
      </c>
      <c r="R204" s="24">
        <v>5</v>
      </c>
      <c r="S204" s="51">
        <f t="shared" si="19"/>
        <v>333.625</v>
      </c>
      <c r="T204" s="30" t="s">
        <v>15</v>
      </c>
      <c r="U204" s="52" t="s">
        <v>15</v>
      </c>
      <c r="V204" s="24" t="s">
        <v>18</v>
      </c>
      <c r="W204" s="24">
        <v>1</v>
      </c>
      <c r="X204" s="24" t="s">
        <v>18</v>
      </c>
      <c r="Y204" s="24">
        <v>1</v>
      </c>
      <c r="Z204" s="24" t="s">
        <v>14</v>
      </c>
      <c r="AA204" s="24">
        <v>0</v>
      </c>
      <c r="AB204" s="28">
        <v>4</v>
      </c>
      <c r="AC204" s="28">
        <v>0</v>
      </c>
      <c r="AD204" s="28">
        <v>15</v>
      </c>
      <c r="AE204" s="28">
        <v>3</v>
      </c>
      <c r="AF204" s="24">
        <v>5</v>
      </c>
      <c r="AG204" s="28">
        <v>30</v>
      </c>
      <c r="AH204" s="68" t="s">
        <v>207</v>
      </c>
      <c r="AI204" s="55" t="s">
        <v>460</v>
      </c>
      <c r="AJ204" s="49"/>
      <c r="AK204" s="57" t="s">
        <v>30</v>
      </c>
      <c r="AL204" s="25">
        <v>7</v>
      </c>
      <c r="AM204" s="25">
        <v>3</v>
      </c>
      <c r="AN204" s="25">
        <v>0</v>
      </c>
    </row>
    <row r="205" spans="1:40" s="57" customFormat="1" ht="24.9" thickBot="1" x14ac:dyDescent="0.45">
      <c r="A205" s="45">
        <v>40724</v>
      </c>
      <c r="B205" s="25">
        <v>4</v>
      </c>
      <c r="C205" s="25" t="s">
        <v>2</v>
      </c>
      <c r="D205" s="25">
        <v>104</v>
      </c>
      <c r="E205" s="25" t="s">
        <v>81</v>
      </c>
      <c r="F205" s="25">
        <v>2</v>
      </c>
      <c r="G205" s="25">
        <v>5.5</v>
      </c>
      <c r="H205" s="25">
        <v>14.5</v>
      </c>
      <c r="I205" s="24">
        <v>16</v>
      </c>
      <c r="J205" s="24">
        <v>8</v>
      </c>
      <c r="K205" s="50">
        <f t="shared" si="15"/>
        <v>9</v>
      </c>
      <c r="L205" s="50">
        <f t="shared" si="16"/>
        <v>1.5</v>
      </c>
      <c r="M205" s="50">
        <f t="shared" si="17"/>
        <v>10.5</v>
      </c>
      <c r="N205" s="50">
        <f t="shared" si="18"/>
        <v>2.5</v>
      </c>
      <c r="O205" s="25">
        <v>5</v>
      </c>
      <c r="P205" s="25">
        <v>18</v>
      </c>
      <c r="Q205" s="24">
        <v>12</v>
      </c>
      <c r="R205" s="24">
        <v>2.5</v>
      </c>
      <c r="S205" s="51">
        <f t="shared" si="19"/>
        <v>39.25</v>
      </c>
      <c r="T205" s="30" t="s">
        <v>15</v>
      </c>
      <c r="U205" s="52" t="s">
        <v>15</v>
      </c>
      <c r="V205" s="24" t="s">
        <v>15</v>
      </c>
      <c r="W205" s="24">
        <v>1</v>
      </c>
      <c r="X205" s="24" t="s">
        <v>14</v>
      </c>
      <c r="Y205" s="24">
        <v>0</v>
      </c>
      <c r="Z205" s="24" t="s">
        <v>14</v>
      </c>
      <c r="AA205" s="24">
        <v>0</v>
      </c>
      <c r="AB205" s="28">
        <v>8</v>
      </c>
      <c r="AC205" s="28">
        <v>0</v>
      </c>
      <c r="AD205" s="28">
        <v>25</v>
      </c>
      <c r="AE205" s="28">
        <v>0</v>
      </c>
      <c r="AF205" s="24">
        <v>0</v>
      </c>
      <c r="AG205" s="28">
        <v>33</v>
      </c>
      <c r="AH205" s="32" t="s">
        <v>206</v>
      </c>
      <c r="AI205" s="55" t="s">
        <v>460</v>
      </c>
      <c r="AJ205" s="49"/>
      <c r="AK205" s="57" t="s">
        <v>30</v>
      </c>
      <c r="AL205" s="25">
        <v>5.5</v>
      </c>
      <c r="AM205" s="25">
        <v>5</v>
      </c>
      <c r="AN205" s="25">
        <v>0</v>
      </c>
    </row>
    <row r="206" spans="1:40" s="57" customFormat="1" ht="24.9" thickBot="1" x14ac:dyDescent="0.45">
      <c r="A206" s="45">
        <v>40724</v>
      </c>
      <c r="B206" s="25">
        <v>4</v>
      </c>
      <c r="C206" s="25" t="s">
        <v>2</v>
      </c>
      <c r="D206" s="25">
        <v>105</v>
      </c>
      <c r="E206" s="25" t="s">
        <v>81</v>
      </c>
      <c r="F206" s="25">
        <v>1</v>
      </c>
      <c r="G206" s="25">
        <v>6</v>
      </c>
      <c r="H206" s="25">
        <v>12</v>
      </c>
      <c r="I206" s="24">
        <v>11</v>
      </c>
      <c r="J206" s="24">
        <v>17.5</v>
      </c>
      <c r="K206" s="50">
        <f t="shared" si="15"/>
        <v>6</v>
      </c>
      <c r="L206" s="50">
        <f t="shared" si="16"/>
        <v>-1</v>
      </c>
      <c r="M206" s="50">
        <f t="shared" si="17"/>
        <v>5</v>
      </c>
      <c r="N206" s="50">
        <f t="shared" si="18"/>
        <v>11.5</v>
      </c>
      <c r="O206" s="25">
        <v>5</v>
      </c>
      <c r="P206" s="25">
        <v>16</v>
      </c>
      <c r="Q206" s="24">
        <v>12</v>
      </c>
      <c r="R206" s="24">
        <v>2.5</v>
      </c>
      <c r="S206" s="51">
        <f t="shared" si="19"/>
        <v>85.859375</v>
      </c>
      <c r="T206" s="30" t="s">
        <v>15</v>
      </c>
      <c r="U206" s="52" t="s">
        <v>15</v>
      </c>
      <c r="V206" s="24" t="s">
        <v>15</v>
      </c>
      <c r="W206" s="24">
        <v>1</v>
      </c>
      <c r="X206" s="24" t="s">
        <v>14</v>
      </c>
      <c r="Y206" s="24">
        <v>0</v>
      </c>
      <c r="Z206" s="24" t="s">
        <v>14</v>
      </c>
      <c r="AA206" s="24">
        <v>0</v>
      </c>
      <c r="AB206" s="32">
        <v>0.1</v>
      </c>
      <c r="AC206" s="32">
        <v>0.1</v>
      </c>
      <c r="AD206" s="28">
        <v>1</v>
      </c>
      <c r="AE206" s="28">
        <v>2</v>
      </c>
      <c r="AF206" s="24">
        <v>0</v>
      </c>
      <c r="AG206" s="28">
        <v>15</v>
      </c>
      <c r="AH206" s="32" t="s">
        <v>205</v>
      </c>
      <c r="AI206" s="55" t="s">
        <v>460</v>
      </c>
      <c r="AJ206" s="49"/>
      <c r="AK206" s="57" t="s">
        <v>30</v>
      </c>
      <c r="AL206" s="25">
        <v>6</v>
      </c>
      <c r="AM206" s="25">
        <v>5</v>
      </c>
      <c r="AN206" s="25">
        <v>0</v>
      </c>
    </row>
    <row r="207" spans="1:40" s="57" customFormat="1" ht="24.9" thickBot="1" x14ac:dyDescent="0.45">
      <c r="A207" s="45">
        <v>40724</v>
      </c>
      <c r="B207" s="25">
        <v>4</v>
      </c>
      <c r="C207" s="25" t="s">
        <v>2</v>
      </c>
      <c r="D207" s="25">
        <v>106</v>
      </c>
      <c r="E207" s="25" t="s">
        <v>81</v>
      </c>
      <c r="F207" s="25">
        <v>1</v>
      </c>
      <c r="G207" s="25">
        <v>6.5</v>
      </c>
      <c r="H207" s="25">
        <v>9.5</v>
      </c>
      <c r="I207" s="24">
        <v>11</v>
      </c>
      <c r="J207" s="24">
        <v>10</v>
      </c>
      <c r="K207" s="50">
        <f t="shared" si="15"/>
        <v>3</v>
      </c>
      <c r="L207" s="50">
        <f t="shared" si="16"/>
        <v>1.5</v>
      </c>
      <c r="M207" s="50">
        <f t="shared" si="17"/>
        <v>4.5</v>
      </c>
      <c r="N207" s="50">
        <f t="shared" si="18"/>
        <v>3.5</v>
      </c>
      <c r="O207" s="25">
        <v>5</v>
      </c>
      <c r="P207" s="25">
        <v>12</v>
      </c>
      <c r="Q207" s="24">
        <v>10</v>
      </c>
      <c r="R207" s="24">
        <v>2</v>
      </c>
      <c r="S207" s="51">
        <f t="shared" si="19"/>
        <v>31.400000000000002</v>
      </c>
      <c r="T207" s="25" t="s">
        <v>17</v>
      </c>
      <c r="U207" s="52" t="s">
        <v>15</v>
      </c>
      <c r="V207" s="24" t="s">
        <v>17</v>
      </c>
      <c r="W207" s="24">
        <v>1</v>
      </c>
      <c r="X207" s="24" t="s">
        <v>18</v>
      </c>
      <c r="Y207" s="24">
        <v>1</v>
      </c>
      <c r="Z207" s="24" t="s">
        <v>18</v>
      </c>
      <c r="AA207" s="24">
        <v>1</v>
      </c>
      <c r="AB207" s="28">
        <v>4</v>
      </c>
      <c r="AC207" s="28">
        <v>0.1</v>
      </c>
      <c r="AD207" s="28">
        <v>15</v>
      </c>
      <c r="AE207" s="28">
        <v>7</v>
      </c>
      <c r="AF207" s="24">
        <v>0</v>
      </c>
      <c r="AG207" s="28">
        <v>50</v>
      </c>
      <c r="AH207" s="28" t="s">
        <v>204</v>
      </c>
      <c r="AI207" s="55" t="s">
        <v>460</v>
      </c>
      <c r="AJ207" s="49"/>
      <c r="AK207" s="57" t="s">
        <v>30</v>
      </c>
      <c r="AL207" s="25">
        <v>6.5</v>
      </c>
      <c r="AM207" s="25">
        <v>5</v>
      </c>
      <c r="AN207" s="25">
        <v>0</v>
      </c>
    </row>
    <row r="208" spans="1:40" s="57" customFormat="1" ht="24.9" thickBot="1" x14ac:dyDescent="0.45">
      <c r="A208" s="45">
        <v>40724</v>
      </c>
      <c r="B208" s="25">
        <v>4</v>
      </c>
      <c r="C208" s="25" t="s">
        <v>2</v>
      </c>
      <c r="D208" s="25">
        <v>107</v>
      </c>
      <c r="E208" s="25" t="s">
        <v>81</v>
      </c>
      <c r="F208" s="25">
        <v>1</v>
      </c>
      <c r="G208" s="25">
        <v>8</v>
      </c>
      <c r="H208" s="25">
        <v>15</v>
      </c>
      <c r="I208" s="24">
        <v>14</v>
      </c>
      <c r="J208" s="24">
        <v>12.5</v>
      </c>
      <c r="K208" s="50">
        <f t="shared" si="15"/>
        <v>7</v>
      </c>
      <c r="L208" s="50">
        <f t="shared" si="16"/>
        <v>-1</v>
      </c>
      <c r="M208" s="50">
        <f t="shared" si="17"/>
        <v>6</v>
      </c>
      <c r="N208" s="50">
        <f t="shared" si="18"/>
        <v>4.5</v>
      </c>
      <c r="O208" s="25">
        <v>10</v>
      </c>
      <c r="P208" s="25">
        <v>20</v>
      </c>
      <c r="Q208" s="24">
        <v>19</v>
      </c>
      <c r="R208" s="24">
        <v>4</v>
      </c>
      <c r="S208" s="51">
        <f t="shared" si="19"/>
        <v>157</v>
      </c>
      <c r="T208" s="25" t="s">
        <v>17</v>
      </c>
      <c r="U208" s="52" t="s">
        <v>15</v>
      </c>
      <c r="V208" s="24" t="s">
        <v>18</v>
      </c>
      <c r="W208" s="24">
        <v>1</v>
      </c>
      <c r="X208" s="24" t="s">
        <v>14</v>
      </c>
      <c r="Y208" s="24">
        <v>0</v>
      </c>
      <c r="Z208" s="24" t="s">
        <v>14</v>
      </c>
      <c r="AA208" s="24">
        <v>0</v>
      </c>
      <c r="AB208" s="28">
        <v>15</v>
      </c>
      <c r="AC208" s="58">
        <v>0.1</v>
      </c>
      <c r="AD208" s="58">
        <v>23</v>
      </c>
      <c r="AE208" s="58">
        <v>0.1</v>
      </c>
      <c r="AF208" s="24">
        <v>2</v>
      </c>
      <c r="AG208" s="58">
        <v>25</v>
      </c>
      <c r="AH208" s="58" t="s">
        <v>203</v>
      </c>
      <c r="AI208" s="55" t="s">
        <v>460</v>
      </c>
      <c r="AJ208" s="49"/>
      <c r="AK208" s="57" t="s">
        <v>30</v>
      </c>
      <c r="AL208" s="25">
        <v>8</v>
      </c>
      <c r="AM208" s="25">
        <v>10</v>
      </c>
      <c r="AN208" s="25">
        <v>0</v>
      </c>
    </row>
    <row r="209" spans="1:40" s="57" customFormat="1" ht="24.9" thickBot="1" x14ac:dyDescent="0.45">
      <c r="A209" s="45">
        <v>40724</v>
      </c>
      <c r="B209" s="25">
        <v>4</v>
      </c>
      <c r="C209" s="25" t="s">
        <v>2</v>
      </c>
      <c r="D209" s="25">
        <v>108</v>
      </c>
      <c r="E209" s="25" t="s">
        <v>81</v>
      </c>
      <c r="F209" s="25">
        <v>1</v>
      </c>
      <c r="G209" s="25">
        <v>9</v>
      </c>
      <c r="H209" s="25">
        <v>17</v>
      </c>
      <c r="I209" s="24">
        <v>17</v>
      </c>
      <c r="J209" s="24">
        <v>17.5</v>
      </c>
      <c r="K209" s="50">
        <f t="shared" si="15"/>
        <v>8</v>
      </c>
      <c r="L209" s="50">
        <f t="shared" si="16"/>
        <v>0</v>
      </c>
      <c r="M209" s="50">
        <f t="shared" si="17"/>
        <v>8</v>
      </c>
      <c r="N209" s="50">
        <f t="shared" si="18"/>
        <v>8.5</v>
      </c>
      <c r="O209" s="25">
        <v>10</v>
      </c>
      <c r="P209" s="25">
        <v>26</v>
      </c>
      <c r="Q209" s="24">
        <v>20</v>
      </c>
      <c r="R209" s="24">
        <v>4.5</v>
      </c>
      <c r="S209" s="51">
        <f t="shared" si="19"/>
        <v>278.18437499999999</v>
      </c>
      <c r="T209" s="25" t="s">
        <v>17</v>
      </c>
      <c r="U209" s="52" t="s">
        <v>15</v>
      </c>
      <c r="V209" s="24" t="s">
        <v>17</v>
      </c>
      <c r="W209" s="24">
        <v>1</v>
      </c>
      <c r="X209" s="24" t="s">
        <v>18</v>
      </c>
      <c r="Y209" s="24">
        <v>1</v>
      </c>
      <c r="Z209" s="24" t="s">
        <v>18</v>
      </c>
      <c r="AA209" s="24">
        <v>1</v>
      </c>
      <c r="AB209" s="28">
        <v>1</v>
      </c>
      <c r="AC209" s="58">
        <v>0</v>
      </c>
      <c r="AD209" s="58">
        <v>8</v>
      </c>
      <c r="AE209" s="58">
        <v>0</v>
      </c>
      <c r="AF209" s="24">
        <v>5</v>
      </c>
      <c r="AG209" s="58">
        <v>30</v>
      </c>
      <c r="AH209" s="58" t="s">
        <v>198</v>
      </c>
      <c r="AI209" s="55" t="s">
        <v>460</v>
      </c>
      <c r="AJ209" s="49"/>
      <c r="AK209" s="57" t="s">
        <v>30</v>
      </c>
      <c r="AL209" s="25">
        <v>9</v>
      </c>
      <c r="AM209" s="25">
        <v>10</v>
      </c>
      <c r="AN209" s="25">
        <v>0</v>
      </c>
    </row>
    <row r="210" spans="1:40" s="57" customFormat="1" ht="24.9" thickBot="1" x14ac:dyDescent="0.45">
      <c r="A210" s="45">
        <v>40724</v>
      </c>
      <c r="B210" s="25">
        <v>4</v>
      </c>
      <c r="C210" s="25" t="s">
        <v>2</v>
      </c>
      <c r="D210" s="25">
        <v>109</v>
      </c>
      <c r="E210" s="25" t="s">
        <v>81</v>
      </c>
      <c r="F210" s="25">
        <v>2</v>
      </c>
      <c r="G210" s="25">
        <v>10</v>
      </c>
      <c r="H210" s="25">
        <v>16.5</v>
      </c>
      <c r="I210" s="24">
        <v>17.5</v>
      </c>
      <c r="J210" s="24">
        <v>16</v>
      </c>
      <c r="K210" s="50">
        <f t="shared" si="15"/>
        <v>6.5</v>
      </c>
      <c r="L210" s="50">
        <f t="shared" si="16"/>
        <v>1</v>
      </c>
      <c r="M210" s="50">
        <f t="shared" si="17"/>
        <v>7.5</v>
      </c>
      <c r="N210" s="50">
        <f t="shared" si="18"/>
        <v>6</v>
      </c>
      <c r="O210" s="25">
        <v>9</v>
      </c>
      <c r="P210" s="25">
        <v>23</v>
      </c>
      <c r="Q210" s="24">
        <v>23</v>
      </c>
      <c r="R210" s="24">
        <v>4.5</v>
      </c>
      <c r="S210" s="51">
        <f t="shared" si="19"/>
        <v>254.34</v>
      </c>
      <c r="T210" s="25" t="s">
        <v>15</v>
      </c>
      <c r="U210" s="52" t="s">
        <v>15</v>
      </c>
      <c r="V210" s="24" t="s">
        <v>17</v>
      </c>
      <c r="W210" s="24">
        <v>1</v>
      </c>
      <c r="X210" s="24" t="s">
        <v>14</v>
      </c>
      <c r="Y210" s="24">
        <v>0</v>
      </c>
      <c r="Z210" s="24" t="s">
        <v>14</v>
      </c>
      <c r="AA210" s="24">
        <v>0</v>
      </c>
      <c r="AB210" s="28">
        <v>9</v>
      </c>
      <c r="AC210" s="58">
        <v>1</v>
      </c>
      <c r="AD210" s="58">
        <v>28</v>
      </c>
      <c r="AE210" s="58">
        <v>35</v>
      </c>
      <c r="AF210" s="24">
        <v>15</v>
      </c>
      <c r="AG210" s="58">
        <v>35</v>
      </c>
      <c r="AH210" s="58" t="s">
        <v>202</v>
      </c>
      <c r="AI210" s="55" t="s">
        <v>460</v>
      </c>
      <c r="AJ210" s="49"/>
      <c r="AK210" s="57" t="s">
        <v>30</v>
      </c>
      <c r="AL210" s="25">
        <v>10</v>
      </c>
      <c r="AM210" s="25">
        <v>9</v>
      </c>
      <c r="AN210" s="25">
        <v>0</v>
      </c>
    </row>
    <row r="211" spans="1:40" s="57" customFormat="1" ht="24.9" thickBot="1" x14ac:dyDescent="0.45">
      <c r="A211" s="45">
        <v>40724</v>
      </c>
      <c r="B211" s="25">
        <v>4</v>
      </c>
      <c r="C211" s="25" t="s">
        <v>2</v>
      </c>
      <c r="D211" s="25">
        <v>110</v>
      </c>
      <c r="E211" s="25" t="s">
        <v>81</v>
      </c>
      <c r="F211" s="25">
        <v>1</v>
      </c>
      <c r="G211" s="25">
        <v>11</v>
      </c>
      <c r="H211" s="25">
        <v>15</v>
      </c>
      <c r="I211" s="24">
        <v>16</v>
      </c>
      <c r="J211" s="24">
        <v>16</v>
      </c>
      <c r="K211" s="50">
        <f t="shared" si="15"/>
        <v>4</v>
      </c>
      <c r="L211" s="50">
        <f t="shared" si="16"/>
        <v>1</v>
      </c>
      <c r="M211" s="50">
        <f t="shared" si="17"/>
        <v>5</v>
      </c>
      <c r="N211" s="50">
        <f t="shared" si="18"/>
        <v>5</v>
      </c>
      <c r="O211" s="25">
        <v>11</v>
      </c>
      <c r="P211" s="25">
        <v>18</v>
      </c>
      <c r="Q211" s="24">
        <v>14</v>
      </c>
      <c r="R211" s="24">
        <v>4</v>
      </c>
      <c r="S211" s="51">
        <f t="shared" si="19"/>
        <v>200.96</v>
      </c>
      <c r="T211" s="25" t="s">
        <v>17</v>
      </c>
      <c r="U211" s="52" t="s">
        <v>17</v>
      </c>
      <c r="V211" s="24" t="s">
        <v>18</v>
      </c>
      <c r="W211" s="24">
        <v>1</v>
      </c>
      <c r="X211" s="24" t="s">
        <v>14</v>
      </c>
      <c r="Y211" s="24">
        <v>0</v>
      </c>
      <c r="Z211" s="24" t="s">
        <v>14</v>
      </c>
      <c r="AA211" s="24">
        <v>0</v>
      </c>
      <c r="AB211" s="28">
        <v>3</v>
      </c>
      <c r="AC211" s="58">
        <v>0.1</v>
      </c>
      <c r="AD211" s="58">
        <v>13</v>
      </c>
      <c r="AE211" s="58">
        <v>22</v>
      </c>
      <c r="AF211" s="24">
        <v>8</v>
      </c>
      <c r="AG211" s="58">
        <v>40</v>
      </c>
      <c r="AH211" s="58" t="s">
        <v>201</v>
      </c>
      <c r="AI211" s="55" t="s">
        <v>460</v>
      </c>
      <c r="AJ211" s="49"/>
      <c r="AK211" s="57" t="s">
        <v>30</v>
      </c>
      <c r="AL211" s="25">
        <v>11</v>
      </c>
      <c r="AM211" s="25">
        <v>11</v>
      </c>
      <c r="AN211" s="25">
        <v>0</v>
      </c>
    </row>
    <row r="212" spans="1:40" s="57" customFormat="1" ht="24.9" thickBot="1" x14ac:dyDescent="0.45">
      <c r="A212" s="45">
        <v>40724</v>
      </c>
      <c r="B212" s="25">
        <v>4</v>
      </c>
      <c r="C212" s="25" t="s">
        <v>2</v>
      </c>
      <c r="D212" s="25">
        <v>111</v>
      </c>
      <c r="E212" s="25" t="s">
        <v>81</v>
      </c>
      <c r="F212" s="25">
        <v>1</v>
      </c>
      <c r="G212" s="25">
        <v>7.5</v>
      </c>
      <c r="H212" s="25">
        <v>11</v>
      </c>
      <c r="I212" s="24">
        <v>13</v>
      </c>
      <c r="J212" s="24">
        <v>13</v>
      </c>
      <c r="K212" s="50">
        <f t="shared" si="15"/>
        <v>3.5</v>
      </c>
      <c r="L212" s="50">
        <f t="shared" si="16"/>
        <v>2</v>
      </c>
      <c r="M212" s="50">
        <f t="shared" si="17"/>
        <v>5.5</v>
      </c>
      <c r="N212" s="50">
        <f t="shared" si="18"/>
        <v>5.5</v>
      </c>
      <c r="O212" s="25">
        <v>5</v>
      </c>
      <c r="P212" s="25">
        <v>13</v>
      </c>
      <c r="Q212" s="24">
        <v>12</v>
      </c>
      <c r="R212" s="24">
        <v>2.5</v>
      </c>
      <c r="S212" s="51">
        <f t="shared" si="19"/>
        <v>63.78125</v>
      </c>
      <c r="T212" s="25" t="s">
        <v>17</v>
      </c>
      <c r="U212" s="52" t="s">
        <v>15</v>
      </c>
      <c r="V212" s="24" t="s">
        <v>18</v>
      </c>
      <c r="W212" s="24">
        <v>1</v>
      </c>
      <c r="X212" s="24" t="s">
        <v>14</v>
      </c>
      <c r="Y212" s="24">
        <v>0</v>
      </c>
      <c r="Z212" s="24" t="s">
        <v>14</v>
      </c>
      <c r="AA212" s="24">
        <v>0</v>
      </c>
      <c r="AB212" s="28">
        <v>0.1</v>
      </c>
      <c r="AC212" s="58">
        <v>0</v>
      </c>
      <c r="AD212" s="58">
        <v>2</v>
      </c>
      <c r="AE212" s="58">
        <v>0</v>
      </c>
      <c r="AF212" s="24">
        <v>10</v>
      </c>
      <c r="AG212" s="58">
        <v>30</v>
      </c>
      <c r="AH212" s="58" t="s">
        <v>198</v>
      </c>
      <c r="AI212" s="55" t="s">
        <v>460</v>
      </c>
      <c r="AJ212" s="49"/>
      <c r="AK212" s="57" t="s">
        <v>30</v>
      </c>
      <c r="AL212" s="25">
        <v>7.5</v>
      </c>
      <c r="AM212" s="25">
        <v>5</v>
      </c>
      <c r="AN212" s="25">
        <v>0</v>
      </c>
    </row>
    <row r="213" spans="1:40" s="57" customFormat="1" ht="24.9" thickBot="1" x14ac:dyDescent="0.45">
      <c r="A213" s="45">
        <v>40724</v>
      </c>
      <c r="B213" s="25">
        <v>4</v>
      </c>
      <c r="C213" s="25" t="s">
        <v>2</v>
      </c>
      <c r="D213" s="25">
        <v>112</v>
      </c>
      <c r="E213" s="25" t="s">
        <v>81</v>
      </c>
      <c r="F213" s="25">
        <v>1</v>
      </c>
      <c r="G213" s="25">
        <v>5</v>
      </c>
      <c r="H213" s="25">
        <v>0</v>
      </c>
      <c r="I213" s="24"/>
      <c r="J213" s="24"/>
      <c r="K213" s="50">
        <f t="shared" si="15"/>
        <v>-5</v>
      </c>
      <c r="L213" s="50">
        <f t="shared" si="16"/>
        <v>0</v>
      </c>
      <c r="M213" s="50">
        <f t="shared" si="17"/>
        <v>-5</v>
      </c>
      <c r="N213" s="50">
        <f t="shared" si="18"/>
        <v>-5</v>
      </c>
      <c r="O213" s="25">
        <v>4</v>
      </c>
      <c r="P213" s="25">
        <v>0</v>
      </c>
      <c r="Q213" s="24"/>
      <c r="R213" s="24"/>
      <c r="S213" s="51">
        <f t="shared" si="19"/>
        <v>0</v>
      </c>
      <c r="T213" s="25" t="s">
        <v>16</v>
      </c>
      <c r="U213" s="25" t="s">
        <v>16</v>
      </c>
      <c r="V213" s="24" t="s">
        <v>14</v>
      </c>
      <c r="W213" s="24">
        <v>0</v>
      </c>
      <c r="X213" s="24" t="s">
        <v>14</v>
      </c>
      <c r="Y213" s="24">
        <v>0</v>
      </c>
      <c r="Z213" s="24" t="s">
        <v>14</v>
      </c>
      <c r="AA213" s="24">
        <v>0</v>
      </c>
      <c r="AB213" s="28">
        <v>5</v>
      </c>
      <c r="AC213" s="58">
        <v>1</v>
      </c>
      <c r="AD213" s="58">
        <v>20</v>
      </c>
      <c r="AE213" s="58">
        <v>35</v>
      </c>
      <c r="AF213" s="24"/>
      <c r="AG213" s="58">
        <v>40</v>
      </c>
      <c r="AH213" s="58" t="s">
        <v>200</v>
      </c>
      <c r="AI213" s="55" t="s">
        <v>460</v>
      </c>
      <c r="AJ213" s="49" t="s">
        <v>199</v>
      </c>
      <c r="AK213" s="57" t="s">
        <v>30</v>
      </c>
      <c r="AL213" s="25">
        <v>5</v>
      </c>
      <c r="AM213" s="25">
        <v>4</v>
      </c>
      <c r="AN213" s="25">
        <v>0</v>
      </c>
    </row>
    <row r="214" spans="1:40" s="57" customFormat="1" ht="24.9" thickBot="1" x14ac:dyDescent="0.45">
      <c r="A214" s="45">
        <v>40724</v>
      </c>
      <c r="B214" s="25">
        <v>4</v>
      </c>
      <c r="C214" s="25" t="s">
        <v>2</v>
      </c>
      <c r="D214" s="25">
        <v>113</v>
      </c>
      <c r="E214" s="25" t="s">
        <v>81</v>
      </c>
      <c r="F214" s="25">
        <v>1</v>
      </c>
      <c r="G214" s="25">
        <v>6.5</v>
      </c>
      <c r="H214" s="25">
        <v>10.5</v>
      </c>
      <c r="I214" s="24"/>
      <c r="J214" s="24"/>
      <c r="K214" s="50">
        <f t="shared" si="15"/>
        <v>4</v>
      </c>
      <c r="L214" s="50">
        <f t="shared" si="16"/>
        <v>-10.5</v>
      </c>
      <c r="M214" s="50">
        <f t="shared" si="17"/>
        <v>-6.5</v>
      </c>
      <c r="N214" s="50">
        <f t="shared" si="18"/>
        <v>-6.5</v>
      </c>
      <c r="O214" s="25">
        <v>5</v>
      </c>
      <c r="P214" s="25">
        <v>14</v>
      </c>
      <c r="Q214" s="24"/>
      <c r="R214" s="24"/>
      <c r="S214" s="51">
        <f t="shared" si="19"/>
        <v>0</v>
      </c>
      <c r="T214" s="25" t="s">
        <v>18</v>
      </c>
      <c r="U214" s="52" t="s">
        <v>14</v>
      </c>
      <c r="V214" s="24" t="s">
        <v>14</v>
      </c>
      <c r="W214" s="24">
        <v>0</v>
      </c>
      <c r="X214" s="24" t="s">
        <v>14</v>
      </c>
      <c r="Y214" s="24">
        <v>0</v>
      </c>
      <c r="Z214" s="24" t="s">
        <v>14</v>
      </c>
      <c r="AA214" s="24">
        <v>0</v>
      </c>
      <c r="AB214" s="28">
        <v>1</v>
      </c>
      <c r="AC214" s="58">
        <v>0</v>
      </c>
      <c r="AD214" s="58">
        <v>4</v>
      </c>
      <c r="AE214" s="58">
        <v>0</v>
      </c>
      <c r="AF214" s="24"/>
      <c r="AG214" s="58">
        <v>15</v>
      </c>
      <c r="AH214" s="58" t="s">
        <v>198</v>
      </c>
      <c r="AI214" s="55" t="s">
        <v>460</v>
      </c>
      <c r="AJ214" s="49"/>
      <c r="AK214" s="57" t="s">
        <v>30</v>
      </c>
      <c r="AL214" s="25">
        <v>6.5</v>
      </c>
      <c r="AM214" s="25">
        <v>5</v>
      </c>
      <c r="AN214" s="25">
        <v>0</v>
      </c>
    </row>
    <row r="215" spans="1:40" s="57" customFormat="1" ht="24.9" thickBot="1" x14ac:dyDescent="0.45">
      <c r="A215" s="45">
        <v>40724</v>
      </c>
      <c r="B215" s="25">
        <v>4</v>
      </c>
      <c r="C215" s="25" t="s">
        <v>2</v>
      </c>
      <c r="D215" s="25">
        <v>114</v>
      </c>
      <c r="E215" s="25" t="s">
        <v>81</v>
      </c>
      <c r="F215" s="25">
        <v>2</v>
      </c>
      <c r="G215" s="25">
        <v>8.5</v>
      </c>
      <c r="H215" s="25">
        <v>18</v>
      </c>
      <c r="I215" s="24">
        <v>22</v>
      </c>
      <c r="J215" s="24">
        <v>24.5</v>
      </c>
      <c r="K215" s="50">
        <f t="shared" si="15"/>
        <v>9.5</v>
      </c>
      <c r="L215" s="50">
        <f t="shared" si="16"/>
        <v>4</v>
      </c>
      <c r="M215" s="50">
        <f t="shared" si="17"/>
        <v>13.5</v>
      </c>
      <c r="N215" s="50">
        <f t="shared" si="18"/>
        <v>16</v>
      </c>
      <c r="O215" s="25">
        <v>13</v>
      </c>
      <c r="P215" s="25">
        <v>23</v>
      </c>
      <c r="Q215" s="24">
        <v>37</v>
      </c>
      <c r="R215" s="24">
        <v>6.5</v>
      </c>
      <c r="S215" s="51">
        <f t="shared" si="19"/>
        <v>812.573125</v>
      </c>
      <c r="T215" s="25" t="s">
        <v>17</v>
      </c>
      <c r="U215" s="52" t="s">
        <v>15</v>
      </c>
      <c r="V215" s="24" t="s">
        <v>17</v>
      </c>
      <c r="W215" s="24">
        <v>1</v>
      </c>
      <c r="X215" s="24" t="s">
        <v>18</v>
      </c>
      <c r="Y215" s="24">
        <v>1</v>
      </c>
      <c r="Z215" s="24" t="s">
        <v>18</v>
      </c>
      <c r="AA215" s="24">
        <v>1</v>
      </c>
      <c r="AB215" s="28">
        <v>1</v>
      </c>
      <c r="AC215" s="58">
        <v>0.1</v>
      </c>
      <c r="AD215" s="58">
        <v>15</v>
      </c>
      <c r="AE215" s="58">
        <v>1</v>
      </c>
      <c r="AF215" s="24">
        <v>0</v>
      </c>
      <c r="AG215" s="58">
        <v>18</v>
      </c>
      <c r="AH215" s="58" t="s">
        <v>197</v>
      </c>
      <c r="AI215" s="55" t="s">
        <v>460</v>
      </c>
      <c r="AJ215" s="49"/>
      <c r="AK215" s="57" t="s">
        <v>30</v>
      </c>
      <c r="AL215" s="25">
        <v>8.5</v>
      </c>
      <c r="AM215" s="25">
        <v>13</v>
      </c>
      <c r="AN215" s="25">
        <v>0</v>
      </c>
    </row>
    <row r="216" spans="1:40" s="57" customFormat="1" ht="24.9" thickBot="1" x14ac:dyDescent="0.45">
      <c r="A216" s="45">
        <v>40724</v>
      </c>
      <c r="B216" s="25">
        <v>4</v>
      </c>
      <c r="C216" s="25" t="s">
        <v>2</v>
      </c>
      <c r="D216" s="25">
        <v>115</v>
      </c>
      <c r="E216" s="25" t="s">
        <v>81</v>
      </c>
      <c r="F216" s="25">
        <v>1</v>
      </c>
      <c r="G216" s="25">
        <v>7.5</v>
      </c>
      <c r="H216" s="25">
        <v>12</v>
      </c>
      <c r="I216" s="24">
        <v>13.5</v>
      </c>
      <c r="J216" s="24">
        <v>14.5</v>
      </c>
      <c r="K216" s="50">
        <f t="shared" si="15"/>
        <v>4.5</v>
      </c>
      <c r="L216" s="50">
        <f t="shared" si="16"/>
        <v>1.5</v>
      </c>
      <c r="M216" s="50">
        <f t="shared" si="17"/>
        <v>6</v>
      </c>
      <c r="N216" s="50">
        <f t="shared" si="18"/>
        <v>7</v>
      </c>
      <c r="O216" s="25">
        <v>7</v>
      </c>
      <c r="P216" s="25">
        <v>15</v>
      </c>
      <c r="Q216" s="24">
        <v>16</v>
      </c>
      <c r="R216" s="24">
        <v>3</v>
      </c>
      <c r="S216" s="51">
        <f t="shared" si="19"/>
        <v>102.44250000000001</v>
      </c>
      <c r="T216" s="25" t="s">
        <v>18</v>
      </c>
      <c r="U216" s="52" t="s">
        <v>15</v>
      </c>
      <c r="V216" s="24" t="s">
        <v>18</v>
      </c>
      <c r="W216" s="24">
        <v>1</v>
      </c>
      <c r="X216" s="24" t="s">
        <v>18</v>
      </c>
      <c r="Y216" s="24">
        <v>1</v>
      </c>
      <c r="Z216" s="24" t="s">
        <v>18</v>
      </c>
      <c r="AA216" s="24">
        <v>1</v>
      </c>
      <c r="AB216" s="28">
        <v>4</v>
      </c>
      <c r="AC216" s="58">
        <v>1</v>
      </c>
      <c r="AD216" s="58">
        <v>13</v>
      </c>
      <c r="AE216" s="58">
        <v>18</v>
      </c>
      <c r="AF216" s="24">
        <v>10</v>
      </c>
      <c r="AG216" s="58">
        <v>40</v>
      </c>
      <c r="AH216" s="58" t="s">
        <v>196</v>
      </c>
      <c r="AI216" s="55" t="s">
        <v>460</v>
      </c>
      <c r="AJ216" s="49"/>
      <c r="AK216" s="57" t="s">
        <v>30</v>
      </c>
      <c r="AL216" s="25">
        <v>7.5</v>
      </c>
      <c r="AM216" s="25">
        <v>7</v>
      </c>
      <c r="AN216" s="25">
        <v>0</v>
      </c>
    </row>
    <row r="217" spans="1:40" s="57" customFormat="1" ht="24.9" thickBot="1" x14ac:dyDescent="0.45">
      <c r="A217" s="45">
        <v>40724</v>
      </c>
      <c r="B217" s="25">
        <v>4</v>
      </c>
      <c r="C217" s="25" t="s">
        <v>2</v>
      </c>
      <c r="D217" s="25">
        <v>116</v>
      </c>
      <c r="E217" s="25" t="s">
        <v>81</v>
      </c>
      <c r="F217" s="25">
        <v>2</v>
      </c>
      <c r="G217" s="25">
        <v>9</v>
      </c>
      <c r="H217" s="25">
        <v>16</v>
      </c>
      <c r="I217" s="24">
        <v>19.5</v>
      </c>
      <c r="J217" s="24">
        <v>5.5</v>
      </c>
      <c r="K217" s="50">
        <f t="shared" si="15"/>
        <v>7</v>
      </c>
      <c r="L217" s="50">
        <f t="shared" si="16"/>
        <v>3.5</v>
      </c>
      <c r="M217" s="50">
        <f t="shared" si="17"/>
        <v>10.5</v>
      </c>
      <c r="N217" s="50">
        <f t="shared" si="18"/>
        <v>-3.5</v>
      </c>
      <c r="O217" s="25">
        <v>8</v>
      </c>
      <c r="P217" s="25">
        <v>24</v>
      </c>
      <c r="Q217" s="24">
        <v>29</v>
      </c>
      <c r="R217" s="24">
        <v>6.5</v>
      </c>
      <c r="S217" s="51">
        <f t="shared" si="19"/>
        <v>182.41437499999998</v>
      </c>
      <c r="T217" s="25" t="s">
        <v>17</v>
      </c>
      <c r="U217" s="52" t="s">
        <v>17</v>
      </c>
      <c r="V217" s="24" t="s">
        <v>18</v>
      </c>
      <c r="W217" s="24">
        <v>1</v>
      </c>
      <c r="X217" s="24" t="s">
        <v>18</v>
      </c>
      <c r="Y217" s="24">
        <v>1</v>
      </c>
      <c r="Z217" s="24" t="s">
        <v>18</v>
      </c>
      <c r="AA217" s="24">
        <v>1</v>
      </c>
      <c r="AB217" s="28">
        <v>0</v>
      </c>
      <c r="AC217" s="58">
        <v>0</v>
      </c>
      <c r="AD217" s="58">
        <v>0.1</v>
      </c>
      <c r="AE217" s="58">
        <v>0</v>
      </c>
      <c r="AF217" s="24">
        <v>5</v>
      </c>
      <c r="AG217" s="58">
        <v>5</v>
      </c>
      <c r="AH217" s="58" t="s">
        <v>195</v>
      </c>
      <c r="AI217" s="55" t="s">
        <v>460</v>
      </c>
      <c r="AJ217" s="49"/>
      <c r="AK217" s="57" t="s">
        <v>30</v>
      </c>
      <c r="AL217" s="25">
        <v>9</v>
      </c>
      <c r="AM217" s="25">
        <v>8</v>
      </c>
      <c r="AN217" s="25">
        <v>0</v>
      </c>
    </row>
    <row r="218" spans="1:40" s="57" customFormat="1" ht="24.9" thickBot="1" x14ac:dyDescent="0.45">
      <c r="A218" s="45">
        <v>40724</v>
      </c>
      <c r="B218" s="49">
        <v>5</v>
      </c>
      <c r="C218" s="49" t="s">
        <v>0</v>
      </c>
      <c r="D218" s="49">
        <v>1</v>
      </c>
      <c r="E218" s="25" t="s">
        <v>66</v>
      </c>
      <c r="F218" s="25">
        <v>3</v>
      </c>
      <c r="G218" s="49">
        <v>7</v>
      </c>
      <c r="H218" s="24">
        <v>16</v>
      </c>
      <c r="I218" s="50">
        <v>20.5</v>
      </c>
      <c r="J218" s="50">
        <v>15</v>
      </c>
      <c r="K218" s="50">
        <f t="shared" si="15"/>
        <v>9</v>
      </c>
      <c r="L218" s="50">
        <f t="shared" si="16"/>
        <v>4.5</v>
      </c>
      <c r="M218" s="50">
        <f t="shared" si="17"/>
        <v>13.5</v>
      </c>
      <c r="N218" s="50">
        <f t="shared" si="18"/>
        <v>8</v>
      </c>
      <c r="O218" s="49">
        <v>5</v>
      </c>
      <c r="P218" s="25">
        <v>18</v>
      </c>
      <c r="Q218" s="50">
        <v>32</v>
      </c>
      <c r="R218" s="50">
        <v>8.5</v>
      </c>
      <c r="S218" s="51">
        <f t="shared" si="19"/>
        <v>850.74375000000009</v>
      </c>
      <c r="T218" s="25" t="s">
        <v>15</v>
      </c>
      <c r="U218" s="52" t="s">
        <v>15</v>
      </c>
      <c r="V218" s="50" t="s">
        <v>13</v>
      </c>
      <c r="W218" s="50">
        <v>1</v>
      </c>
      <c r="X218" s="24" t="s">
        <v>17</v>
      </c>
      <c r="Y218" s="24">
        <v>1</v>
      </c>
      <c r="Z218" s="24" t="s">
        <v>18</v>
      </c>
      <c r="AA218" s="24">
        <v>1</v>
      </c>
      <c r="AB218" s="28">
        <v>3</v>
      </c>
      <c r="AC218" s="58">
        <v>1</v>
      </c>
      <c r="AD218" s="58">
        <v>35</v>
      </c>
      <c r="AE218" s="58">
        <v>35</v>
      </c>
      <c r="AF218" s="50">
        <v>10</v>
      </c>
      <c r="AG218" s="58">
        <v>70</v>
      </c>
      <c r="AH218" s="71" t="s">
        <v>194</v>
      </c>
      <c r="AI218" s="71" t="s">
        <v>461</v>
      </c>
      <c r="AJ218" s="49"/>
      <c r="AK218" s="57" t="s">
        <v>29</v>
      </c>
      <c r="AL218" s="25">
        <v>7</v>
      </c>
      <c r="AM218" s="25">
        <v>5</v>
      </c>
      <c r="AN218" s="25">
        <v>0</v>
      </c>
    </row>
    <row r="219" spans="1:40" s="57" customFormat="1" ht="12.6" thickBot="1" x14ac:dyDescent="0.45">
      <c r="A219" s="45">
        <v>40724</v>
      </c>
      <c r="B219" s="72">
        <v>5</v>
      </c>
      <c r="C219" s="49" t="s">
        <v>0</v>
      </c>
      <c r="D219" s="49">
        <v>2</v>
      </c>
      <c r="E219" s="49" t="s">
        <v>66</v>
      </c>
      <c r="F219" s="49">
        <v>3</v>
      </c>
      <c r="G219" s="25">
        <v>7</v>
      </c>
      <c r="H219" s="25">
        <v>12.5</v>
      </c>
      <c r="I219" s="24"/>
      <c r="J219" s="24"/>
      <c r="K219" s="50">
        <f t="shared" si="15"/>
        <v>5.5</v>
      </c>
      <c r="L219" s="50">
        <f t="shared" si="16"/>
        <v>-12.5</v>
      </c>
      <c r="M219" s="50">
        <f t="shared" si="17"/>
        <v>-7</v>
      </c>
      <c r="N219" s="50">
        <f t="shared" si="18"/>
        <v>-7</v>
      </c>
      <c r="O219" s="25">
        <v>8</v>
      </c>
      <c r="P219" s="49">
        <v>20</v>
      </c>
      <c r="Q219" s="24"/>
      <c r="R219" s="24"/>
      <c r="S219" s="51">
        <f t="shared" si="19"/>
        <v>0</v>
      </c>
      <c r="T219" s="49" t="s">
        <v>17</v>
      </c>
      <c r="U219" s="52" t="s">
        <v>16</v>
      </c>
      <c r="V219" s="24"/>
      <c r="W219" s="24"/>
      <c r="X219" s="24" t="s">
        <v>14</v>
      </c>
      <c r="Y219" s="24">
        <v>0</v>
      </c>
      <c r="Z219" s="24" t="s">
        <v>14</v>
      </c>
      <c r="AA219" s="24">
        <v>0</v>
      </c>
      <c r="AB219" s="58">
        <v>0</v>
      </c>
      <c r="AC219" s="58">
        <v>7</v>
      </c>
      <c r="AD219" s="58">
        <v>0</v>
      </c>
      <c r="AE219" s="58">
        <v>17</v>
      </c>
      <c r="AF219" s="24"/>
      <c r="AG219" s="58">
        <v>8</v>
      </c>
      <c r="AH219" s="58" t="s">
        <v>190</v>
      </c>
      <c r="AI219" s="71" t="s">
        <v>461</v>
      </c>
      <c r="AJ219" s="25"/>
      <c r="AK219" s="57" t="s">
        <v>30</v>
      </c>
      <c r="AL219" s="49">
        <v>7</v>
      </c>
      <c r="AM219" s="49">
        <v>8</v>
      </c>
      <c r="AN219" s="49" t="s">
        <v>40</v>
      </c>
    </row>
    <row r="220" spans="1:40" s="57" customFormat="1" ht="12.6" thickBot="1" x14ac:dyDescent="0.45">
      <c r="A220" s="45">
        <v>40724</v>
      </c>
      <c r="B220" s="72">
        <v>5</v>
      </c>
      <c r="C220" s="49" t="s">
        <v>0</v>
      </c>
      <c r="D220" s="49">
        <v>3</v>
      </c>
      <c r="E220" s="25" t="s">
        <v>66</v>
      </c>
      <c r="F220" s="25">
        <v>3</v>
      </c>
      <c r="G220" s="25">
        <v>7.5</v>
      </c>
      <c r="H220" s="49">
        <v>14</v>
      </c>
      <c r="I220" s="24">
        <v>23.5</v>
      </c>
      <c r="J220" s="24">
        <v>20</v>
      </c>
      <c r="K220" s="50">
        <f t="shared" si="15"/>
        <v>6.5</v>
      </c>
      <c r="L220" s="50">
        <f t="shared" si="16"/>
        <v>9.5</v>
      </c>
      <c r="M220" s="50">
        <f t="shared" si="17"/>
        <v>16</v>
      </c>
      <c r="N220" s="50">
        <f t="shared" si="18"/>
        <v>12.5</v>
      </c>
      <c r="O220" s="25">
        <v>6</v>
      </c>
      <c r="P220" s="25">
        <v>18</v>
      </c>
      <c r="Q220" s="24">
        <v>48</v>
      </c>
      <c r="R220" s="24">
        <v>7</v>
      </c>
      <c r="S220" s="51">
        <f t="shared" si="19"/>
        <v>769.30000000000007</v>
      </c>
      <c r="T220" s="25" t="s">
        <v>15</v>
      </c>
      <c r="U220" s="52" t="s">
        <v>15</v>
      </c>
      <c r="V220" s="24" t="s">
        <v>13</v>
      </c>
      <c r="W220" s="24">
        <v>1</v>
      </c>
      <c r="X220" s="24" t="s">
        <v>18</v>
      </c>
      <c r="Y220" s="24">
        <v>1</v>
      </c>
      <c r="Z220" s="24" t="s">
        <v>17</v>
      </c>
      <c r="AA220" s="24">
        <v>1</v>
      </c>
      <c r="AB220" s="28">
        <v>4</v>
      </c>
      <c r="AC220" s="28">
        <v>2</v>
      </c>
      <c r="AD220" s="28">
        <v>17</v>
      </c>
      <c r="AE220" s="58">
        <v>123</v>
      </c>
      <c r="AF220" s="24">
        <v>5</v>
      </c>
      <c r="AG220" s="28">
        <v>28</v>
      </c>
      <c r="AH220" s="58" t="s">
        <v>114</v>
      </c>
      <c r="AI220" s="71" t="s">
        <v>461</v>
      </c>
      <c r="AJ220" s="25"/>
      <c r="AK220" s="57" t="s">
        <v>29</v>
      </c>
      <c r="AL220" s="25">
        <v>7.5</v>
      </c>
      <c r="AM220" s="25">
        <v>6</v>
      </c>
      <c r="AN220" s="25">
        <v>0</v>
      </c>
    </row>
    <row r="221" spans="1:40" s="57" customFormat="1" ht="24.9" thickBot="1" x14ac:dyDescent="0.45">
      <c r="A221" s="45">
        <v>40724</v>
      </c>
      <c r="B221" s="72">
        <v>5</v>
      </c>
      <c r="C221" s="49" t="s">
        <v>0</v>
      </c>
      <c r="D221" s="49">
        <v>4</v>
      </c>
      <c r="E221" s="25" t="s">
        <v>66</v>
      </c>
      <c r="F221" s="25">
        <v>2</v>
      </c>
      <c r="G221" s="25">
        <v>6</v>
      </c>
      <c r="H221" s="25">
        <v>3.5</v>
      </c>
      <c r="I221" s="24">
        <v>18</v>
      </c>
      <c r="J221" s="24">
        <v>4</v>
      </c>
      <c r="K221" s="50">
        <f t="shared" si="15"/>
        <v>-2.5</v>
      </c>
      <c r="L221" s="50">
        <f t="shared" si="16"/>
        <v>14.5</v>
      </c>
      <c r="M221" s="50">
        <f t="shared" si="17"/>
        <v>12</v>
      </c>
      <c r="N221" s="50">
        <f t="shared" si="18"/>
        <v>-2</v>
      </c>
      <c r="O221" s="25">
        <v>7</v>
      </c>
      <c r="P221" s="25">
        <v>4</v>
      </c>
      <c r="Q221" s="24">
        <v>26</v>
      </c>
      <c r="R221" s="24">
        <v>2.5</v>
      </c>
      <c r="S221" s="51">
        <f t="shared" si="19"/>
        <v>19.625</v>
      </c>
      <c r="T221" s="25" t="s">
        <v>13</v>
      </c>
      <c r="U221" s="52" t="s">
        <v>15</v>
      </c>
      <c r="V221" s="24" t="s">
        <v>13</v>
      </c>
      <c r="W221" s="24">
        <v>1</v>
      </c>
      <c r="X221" s="24" t="s">
        <v>18</v>
      </c>
      <c r="Y221" s="24">
        <v>1</v>
      </c>
      <c r="Z221" s="24" t="s">
        <v>18</v>
      </c>
      <c r="AA221" s="24">
        <v>1</v>
      </c>
      <c r="AB221" s="28">
        <v>12</v>
      </c>
      <c r="AC221" s="28">
        <v>1</v>
      </c>
      <c r="AD221" s="28">
        <v>37</v>
      </c>
      <c r="AE221" s="58">
        <v>1</v>
      </c>
      <c r="AF221" s="24">
        <v>5</v>
      </c>
      <c r="AG221" s="28">
        <v>55</v>
      </c>
      <c r="AH221" s="28" t="s">
        <v>193</v>
      </c>
      <c r="AI221" s="71" t="s">
        <v>461</v>
      </c>
      <c r="AJ221" s="25"/>
      <c r="AK221" s="57" t="s">
        <v>29</v>
      </c>
      <c r="AL221" s="25">
        <v>6</v>
      </c>
      <c r="AM221" s="25">
        <v>7</v>
      </c>
      <c r="AN221" s="25" t="s">
        <v>52</v>
      </c>
    </row>
    <row r="222" spans="1:40" s="57" customFormat="1" ht="12.6" thickBot="1" x14ac:dyDescent="0.45">
      <c r="A222" s="45">
        <v>40724</v>
      </c>
      <c r="B222" s="72">
        <v>5</v>
      </c>
      <c r="C222" s="49" t="s">
        <v>0</v>
      </c>
      <c r="D222" s="49">
        <v>5</v>
      </c>
      <c r="E222" s="25" t="s">
        <v>64</v>
      </c>
      <c r="F222" s="25">
        <v>3</v>
      </c>
      <c r="G222" s="25">
        <v>6.5</v>
      </c>
      <c r="H222" s="25">
        <v>13.5</v>
      </c>
      <c r="I222" s="24">
        <v>29</v>
      </c>
      <c r="J222" s="24">
        <v>8</v>
      </c>
      <c r="K222" s="50">
        <f t="shared" si="15"/>
        <v>7</v>
      </c>
      <c r="L222" s="50">
        <f t="shared" si="16"/>
        <v>15.5</v>
      </c>
      <c r="M222" s="50">
        <f t="shared" si="17"/>
        <v>22.5</v>
      </c>
      <c r="N222" s="50">
        <f t="shared" si="18"/>
        <v>1.5</v>
      </c>
      <c r="O222" s="25">
        <v>5</v>
      </c>
      <c r="P222" s="25">
        <v>19</v>
      </c>
      <c r="Q222" s="24">
        <v>36</v>
      </c>
      <c r="R222" s="24">
        <v>6.5</v>
      </c>
      <c r="S222" s="51">
        <f t="shared" si="19"/>
        <v>265.33</v>
      </c>
      <c r="T222" s="25" t="s">
        <v>15</v>
      </c>
      <c r="U222" s="52" t="s">
        <v>15</v>
      </c>
      <c r="V222" s="24" t="s">
        <v>13</v>
      </c>
      <c r="W222" s="24">
        <v>1</v>
      </c>
      <c r="X222" s="24" t="s">
        <v>18</v>
      </c>
      <c r="Y222" s="24">
        <v>1</v>
      </c>
      <c r="Z222" s="24" t="s">
        <v>18</v>
      </c>
      <c r="AA222" s="24">
        <v>1</v>
      </c>
      <c r="AB222" s="28">
        <v>10</v>
      </c>
      <c r="AC222" s="28">
        <v>0.1</v>
      </c>
      <c r="AD222" s="28">
        <v>30</v>
      </c>
      <c r="AE222" s="58">
        <v>1</v>
      </c>
      <c r="AF222" s="24">
        <v>0</v>
      </c>
      <c r="AG222" s="28">
        <v>55</v>
      </c>
      <c r="AH222" s="28" t="s">
        <v>161</v>
      </c>
      <c r="AI222" s="71" t="s">
        <v>461</v>
      </c>
      <c r="AJ222" s="25"/>
      <c r="AK222" s="57" t="s">
        <v>29</v>
      </c>
      <c r="AL222" s="25">
        <v>6.5</v>
      </c>
      <c r="AM222" s="25">
        <v>5</v>
      </c>
      <c r="AN222" s="25" t="s">
        <v>49</v>
      </c>
    </row>
    <row r="223" spans="1:40" s="57" customFormat="1" ht="24.9" thickBot="1" x14ac:dyDescent="0.45">
      <c r="A223" s="45">
        <v>40724</v>
      </c>
      <c r="B223" s="72">
        <v>5</v>
      </c>
      <c r="C223" s="49" t="s">
        <v>0</v>
      </c>
      <c r="D223" s="49">
        <v>6</v>
      </c>
      <c r="E223" s="25" t="s">
        <v>66</v>
      </c>
      <c r="F223" s="25">
        <v>2</v>
      </c>
      <c r="G223" s="25">
        <v>7</v>
      </c>
      <c r="H223" s="25">
        <v>11</v>
      </c>
      <c r="I223" s="24">
        <v>16</v>
      </c>
      <c r="J223" s="24">
        <v>5</v>
      </c>
      <c r="K223" s="50">
        <f t="shared" si="15"/>
        <v>4</v>
      </c>
      <c r="L223" s="50">
        <f t="shared" si="16"/>
        <v>5</v>
      </c>
      <c r="M223" s="50">
        <f t="shared" si="17"/>
        <v>9</v>
      </c>
      <c r="N223" s="50">
        <f t="shared" si="18"/>
        <v>-2</v>
      </c>
      <c r="O223" s="25">
        <v>3</v>
      </c>
      <c r="P223" s="25">
        <v>9</v>
      </c>
      <c r="Q223" s="24">
        <v>37</v>
      </c>
      <c r="R223" s="24">
        <v>4.5</v>
      </c>
      <c r="S223" s="51">
        <f t="shared" si="19"/>
        <v>79.481250000000003</v>
      </c>
      <c r="T223" s="25" t="s">
        <v>17</v>
      </c>
      <c r="U223" s="52" t="s">
        <v>17</v>
      </c>
      <c r="V223" s="24" t="s">
        <v>13</v>
      </c>
      <c r="W223" s="24">
        <v>1</v>
      </c>
      <c r="X223" s="24" t="s">
        <v>18</v>
      </c>
      <c r="Y223" s="24">
        <v>1</v>
      </c>
      <c r="Z223" s="24" t="s">
        <v>18</v>
      </c>
      <c r="AA223" s="24">
        <v>1</v>
      </c>
      <c r="AB223" s="28">
        <v>4</v>
      </c>
      <c r="AC223" s="28">
        <v>0</v>
      </c>
      <c r="AD223" s="28">
        <v>30</v>
      </c>
      <c r="AE223" s="58">
        <v>3</v>
      </c>
      <c r="AF223" s="24">
        <v>20</v>
      </c>
      <c r="AG223" s="28">
        <v>60</v>
      </c>
      <c r="AH223" s="28" t="s">
        <v>192</v>
      </c>
      <c r="AI223" s="71" t="s">
        <v>461</v>
      </c>
      <c r="AJ223" s="25"/>
      <c r="AK223" s="57" t="s">
        <v>30</v>
      </c>
      <c r="AL223" s="25">
        <v>7</v>
      </c>
      <c r="AM223" s="25">
        <v>3</v>
      </c>
      <c r="AN223" s="25" t="s">
        <v>40</v>
      </c>
    </row>
    <row r="224" spans="1:40" s="57" customFormat="1" ht="12.6" thickBot="1" x14ac:dyDescent="0.45">
      <c r="A224" s="45">
        <v>40724</v>
      </c>
      <c r="B224" s="72">
        <v>5</v>
      </c>
      <c r="C224" s="49" t="s">
        <v>0</v>
      </c>
      <c r="D224" s="49">
        <v>7</v>
      </c>
      <c r="E224" s="25" t="s">
        <v>66</v>
      </c>
      <c r="F224" s="25">
        <v>3</v>
      </c>
      <c r="G224" s="25">
        <v>6.5</v>
      </c>
      <c r="H224" s="25">
        <v>16</v>
      </c>
      <c r="I224" s="24">
        <v>25.5</v>
      </c>
      <c r="J224" s="24">
        <v>6</v>
      </c>
      <c r="K224" s="50">
        <f t="shared" si="15"/>
        <v>9.5</v>
      </c>
      <c r="L224" s="50">
        <f t="shared" si="16"/>
        <v>9.5</v>
      </c>
      <c r="M224" s="50">
        <f t="shared" si="17"/>
        <v>19</v>
      </c>
      <c r="N224" s="50">
        <f t="shared" si="18"/>
        <v>-0.5</v>
      </c>
      <c r="O224" s="25">
        <v>3</v>
      </c>
      <c r="P224" s="25">
        <v>27</v>
      </c>
      <c r="Q224" s="24">
        <v>46</v>
      </c>
      <c r="R224" s="24">
        <v>2</v>
      </c>
      <c r="S224" s="51">
        <f t="shared" si="19"/>
        <v>18.84</v>
      </c>
      <c r="T224" s="25" t="s">
        <v>15</v>
      </c>
      <c r="U224" s="52" t="s">
        <v>13</v>
      </c>
      <c r="V224" s="24" t="s">
        <v>13</v>
      </c>
      <c r="W224" s="24">
        <v>1</v>
      </c>
      <c r="X224" s="24" t="s">
        <v>18</v>
      </c>
      <c r="Y224" s="24">
        <v>1</v>
      </c>
      <c r="Z224" s="24" t="s">
        <v>17</v>
      </c>
      <c r="AA224" s="24">
        <v>1</v>
      </c>
      <c r="AB224" s="28">
        <v>3</v>
      </c>
      <c r="AC224" s="28">
        <v>0</v>
      </c>
      <c r="AD224" s="28">
        <v>15</v>
      </c>
      <c r="AE224" s="58">
        <v>0</v>
      </c>
      <c r="AF224" s="24">
        <v>2</v>
      </c>
      <c r="AG224" s="28">
        <v>100</v>
      </c>
      <c r="AH224" s="28" t="s">
        <v>191</v>
      </c>
      <c r="AI224" s="71" t="s">
        <v>461</v>
      </c>
      <c r="AJ224" s="25"/>
      <c r="AK224" s="57" t="s">
        <v>29</v>
      </c>
      <c r="AL224" s="25">
        <v>6.5</v>
      </c>
      <c r="AM224" s="25">
        <v>3</v>
      </c>
      <c r="AN224" s="25" t="s">
        <v>40</v>
      </c>
    </row>
    <row r="225" spans="1:40" s="57" customFormat="1" ht="12.6" thickBot="1" x14ac:dyDescent="0.45">
      <c r="A225" s="45">
        <v>40724</v>
      </c>
      <c r="B225" s="72">
        <v>5</v>
      </c>
      <c r="C225" s="72" t="s">
        <v>0</v>
      </c>
      <c r="D225" s="49">
        <v>8</v>
      </c>
      <c r="E225" s="25" t="s">
        <v>42</v>
      </c>
      <c r="F225" s="25">
        <v>3</v>
      </c>
      <c r="G225" s="25">
        <v>5</v>
      </c>
      <c r="H225" s="25">
        <v>19</v>
      </c>
      <c r="I225" s="24"/>
      <c r="J225" s="24"/>
      <c r="K225" s="50">
        <f t="shared" si="15"/>
        <v>14</v>
      </c>
      <c r="L225" s="50">
        <f t="shared" si="16"/>
        <v>-19</v>
      </c>
      <c r="M225" s="50">
        <f t="shared" si="17"/>
        <v>-5</v>
      </c>
      <c r="N225" s="50">
        <f t="shared" si="18"/>
        <v>-5</v>
      </c>
      <c r="O225" s="25">
        <v>2</v>
      </c>
      <c r="P225" s="25">
        <v>23</v>
      </c>
      <c r="Q225" s="24"/>
      <c r="R225" s="24"/>
      <c r="S225" s="51">
        <f t="shared" si="19"/>
        <v>0</v>
      </c>
      <c r="T225" s="25" t="s">
        <v>13</v>
      </c>
      <c r="U225" s="52" t="s">
        <v>16</v>
      </c>
      <c r="V225" s="24"/>
      <c r="W225" s="24"/>
      <c r="X225" s="24" t="s">
        <v>14</v>
      </c>
      <c r="Y225" s="24">
        <v>0</v>
      </c>
      <c r="Z225" s="24" t="s">
        <v>14</v>
      </c>
      <c r="AA225" s="24">
        <v>0</v>
      </c>
      <c r="AB225" s="28">
        <v>10</v>
      </c>
      <c r="AC225" s="28">
        <v>1</v>
      </c>
      <c r="AD225" s="28">
        <v>40</v>
      </c>
      <c r="AE225" s="58">
        <v>0</v>
      </c>
      <c r="AF225" s="24"/>
      <c r="AG225" s="28">
        <v>60</v>
      </c>
      <c r="AH225" s="28" t="s">
        <v>72</v>
      </c>
      <c r="AI225" s="71" t="s">
        <v>461</v>
      </c>
      <c r="AJ225" s="25"/>
      <c r="AK225" s="57" t="s">
        <v>30</v>
      </c>
      <c r="AL225" s="25">
        <v>5</v>
      </c>
      <c r="AM225" s="25">
        <v>2</v>
      </c>
      <c r="AN225" s="25">
        <v>0</v>
      </c>
    </row>
    <row r="226" spans="1:40" s="57" customFormat="1" ht="12.6" thickBot="1" x14ac:dyDescent="0.45">
      <c r="A226" s="45">
        <v>40724</v>
      </c>
      <c r="B226" s="72">
        <v>5</v>
      </c>
      <c r="C226" s="49" t="s">
        <v>0</v>
      </c>
      <c r="D226" s="49">
        <v>9</v>
      </c>
      <c r="E226" s="25" t="s">
        <v>42</v>
      </c>
      <c r="F226" s="25">
        <v>3</v>
      </c>
      <c r="G226" s="25">
        <v>5</v>
      </c>
      <c r="H226" s="25">
        <v>0</v>
      </c>
      <c r="I226" s="24"/>
      <c r="J226" s="24"/>
      <c r="K226" s="50">
        <f t="shared" si="15"/>
        <v>-5</v>
      </c>
      <c r="L226" s="50">
        <f t="shared" si="16"/>
        <v>0</v>
      </c>
      <c r="M226" s="50">
        <f t="shared" si="17"/>
        <v>-5</v>
      </c>
      <c r="N226" s="50">
        <f t="shared" si="18"/>
        <v>-5</v>
      </c>
      <c r="O226" s="25">
        <v>2</v>
      </c>
      <c r="P226" s="25">
        <v>0</v>
      </c>
      <c r="Q226" s="24"/>
      <c r="R226" s="24"/>
      <c r="S226" s="51">
        <f t="shared" si="19"/>
        <v>0</v>
      </c>
      <c r="T226" s="25" t="s">
        <v>16</v>
      </c>
      <c r="U226" s="25" t="s">
        <v>16</v>
      </c>
      <c r="V226" s="24"/>
      <c r="W226" s="24"/>
      <c r="X226" s="24" t="s">
        <v>14</v>
      </c>
      <c r="Y226" s="24">
        <v>0</v>
      </c>
      <c r="Z226" s="24" t="s">
        <v>14</v>
      </c>
      <c r="AA226" s="24">
        <v>0</v>
      </c>
      <c r="AB226" s="28">
        <v>0</v>
      </c>
      <c r="AC226" s="28">
        <v>2</v>
      </c>
      <c r="AD226" s="28">
        <v>0</v>
      </c>
      <c r="AE226" s="58">
        <v>2</v>
      </c>
      <c r="AF226" s="24"/>
      <c r="AG226" s="28">
        <v>5</v>
      </c>
      <c r="AH226" s="28" t="s">
        <v>190</v>
      </c>
      <c r="AI226" s="71" t="s">
        <v>461</v>
      </c>
      <c r="AJ226" s="25"/>
      <c r="AK226" s="57" t="s">
        <v>30</v>
      </c>
      <c r="AL226" s="25">
        <v>5</v>
      </c>
      <c r="AM226" s="25">
        <v>2</v>
      </c>
      <c r="AN226" s="25">
        <v>0</v>
      </c>
    </row>
    <row r="227" spans="1:40" s="57" customFormat="1" ht="12.6" thickBot="1" x14ac:dyDescent="0.45">
      <c r="A227" s="45">
        <v>40724</v>
      </c>
      <c r="B227" s="72">
        <v>5</v>
      </c>
      <c r="C227" s="49" t="s">
        <v>0</v>
      </c>
      <c r="D227" s="49">
        <v>10</v>
      </c>
      <c r="E227" s="25" t="s">
        <v>42</v>
      </c>
      <c r="F227" s="25">
        <v>3</v>
      </c>
      <c r="G227" s="25">
        <v>5.5</v>
      </c>
      <c r="H227" s="25">
        <v>13</v>
      </c>
      <c r="I227" s="24">
        <v>17.5</v>
      </c>
      <c r="J227" s="24">
        <v>13</v>
      </c>
      <c r="K227" s="50">
        <f t="shared" si="15"/>
        <v>7.5</v>
      </c>
      <c r="L227" s="50">
        <f t="shared" si="16"/>
        <v>4.5</v>
      </c>
      <c r="M227" s="50">
        <f t="shared" si="17"/>
        <v>12</v>
      </c>
      <c r="N227" s="50">
        <f t="shared" si="18"/>
        <v>7.5</v>
      </c>
      <c r="O227" s="25">
        <v>2</v>
      </c>
      <c r="P227" s="25">
        <v>24</v>
      </c>
      <c r="Q227" s="24">
        <v>34</v>
      </c>
      <c r="R227" s="24">
        <v>3</v>
      </c>
      <c r="S227" s="51">
        <f t="shared" si="19"/>
        <v>91.844999999999999</v>
      </c>
      <c r="T227" s="25" t="s">
        <v>15</v>
      </c>
      <c r="U227" s="52" t="s">
        <v>15</v>
      </c>
      <c r="V227" s="24" t="s">
        <v>15</v>
      </c>
      <c r="W227" s="24">
        <v>1</v>
      </c>
      <c r="X227" s="24" t="s">
        <v>14</v>
      </c>
      <c r="Y227" s="24">
        <v>0</v>
      </c>
      <c r="Z227" s="24" t="s">
        <v>14</v>
      </c>
      <c r="AA227" s="24">
        <v>0</v>
      </c>
      <c r="AB227" s="28">
        <v>20</v>
      </c>
      <c r="AC227" s="28">
        <v>2</v>
      </c>
      <c r="AD227" s="28">
        <v>55</v>
      </c>
      <c r="AE227" s="58">
        <v>0</v>
      </c>
      <c r="AF227" s="24">
        <v>2</v>
      </c>
      <c r="AG227" s="28">
        <v>70</v>
      </c>
      <c r="AH227" s="28" t="s">
        <v>70</v>
      </c>
      <c r="AI227" s="71" t="s">
        <v>461</v>
      </c>
      <c r="AJ227" s="25"/>
      <c r="AK227" s="57" t="s">
        <v>30</v>
      </c>
      <c r="AL227" s="25">
        <v>5.5</v>
      </c>
      <c r="AM227" s="25">
        <v>2</v>
      </c>
      <c r="AN227" s="25" t="s">
        <v>40</v>
      </c>
    </row>
    <row r="228" spans="1:40" s="57" customFormat="1" ht="12.6" thickBot="1" x14ac:dyDescent="0.45">
      <c r="A228" s="45">
        <v>40724</v>
      </c>
      <c r="B228" s="72">
        <v>5</v>
      </c>
      <c r="C228" s="49" t="s">
        <v>0</v>
      </c>
      <c r="D228" s="49">
        <v>11</v>
      </c>
      <c r="E228" s="25" t="s">
        <v>42</v>
      </c>
      <c r="F228" s="25">
        <v>3</v>
      </c>
      <c r="G228" s="25">
        <v>4.5</v>
      </c>
      <c r="H228" s="25">
        <v>8</v>
      </c>
      <c r="I228" s="24">
        <v>9</v>
      </c>
      <c r="J228" s="24">
        <v>4</v>
      </c>
      <c r="K228" s="50">
        <f t="shared" si="15"/>
        <v>3.5</v>
      </c>
      <c r="L228" s="50">
        <f t="shared" si="16"/>
        <v>1</v>
      </c>
      <c r="M228" s="50">
        <f t="shared" si="17"/>
        <v>4.5</v>
      </c>
      <c r="N228" s="50">
        <f t="shared" si="18"/>
        <v>-0.5</v>
      </c>
      <c r="O228" s="25">
        <v>0</v>
      </c>
      <c r="P228" s="25">
        <v>7</v>
      </c>
      <c r="Q228" s="24">
        <v>20</v>
      </c>
      <c r="R228" s="24">
        <v>2</v>
      </c>
      <c r="S228" s="51">
        <f t="shared" si="19"/>
        <v>12.56</v>
      </c>
      <c r="T228" s="25" t="s">
        <v>15</v>
      </c>
      <c r="U228" s="52" t="s">
        <v>17</v>
      </c>
      <c r="V228" s="24" t="s">
        <v>15</v>
      </c>
      <c r="W228" s="24">
        <v>1</v>
      </c>
      <c r="X228" s="24" t="s">
        <v>14</v>
      </c>
      <c r="Y228" s="24">
        <v>0</v>
      </c>
      <c r="Z228" s="24" t="s">
        <v>14</v>
      </c>
      <c r="AA228" s="24">
        <v>0</v>
      </c>
      <c r="AB228" s="28">
        <v>15</v>
      </c>
      <c r="AC228" s="28">
        <v>1</v>
      </c>
      <c r="AD228" s="28">
        <v>47</v>
      </c>
      <c r="AE228" s="58">
        <v>0</v>
      </c>
      <c r="AF228" s="24">
        <v>2</v>
      </c>
      <c r="AG228" s="28">
        <v>80</v>
      </c>
      <c r="AH228" s="28" t="s">
        <v>70</v>
      </c>
      <c r="AI228" s="71" t="s">
        <v>461</v>
      </c>
      <c r="AJ228" s="25"/>
      <c r="AK228" s="57" t="s">
        <v>29</v>
      </c>
      <c r="AL228" s="25">
        <v>4.5</v>
      </c>
      <c r="AM228" s="25">
        <v>0</v>
      </c>
      <c r="AN228" s="25" t="s">
        <v>40</v>
      </c>
    </row>
    <row r="229" spans="1:40" s="57" customFormat="1" ht="12.6" thickBot="1" x14ac:dyDescent="0.45">
      <c r="A229" s="45">
        <v>40724</v>
      </c>
      <c r="B229" s="72">
        <v>5</v>
      </c>
      <c r="C229" s="49" t="s">
        <v>0</v>
      </c>
      <c r="D229" s="49">
        <v>12</v>
      </c>
      <c r="E229" s="25" t="s">
        <v>42</v>
      </c>
      <c r="F229" s="25">
        <v>2</v>
      </c>
      <c r="G229" s="25">
        <v>5</v>
      </c>
      <c r="H229" s="25">
        <v>12.5</v>
      </c>
      <c r="I229" s="24">
        <v>20.5</v>
      </c>
      <c r="J229" s="24">
        <v>1</v>
      </c>
      <c r="K229" s="50">
        <f t="shared" si="15"/>
        <v>7.5</v>
      </c>
      <c r="L229" s="50">
        <f t="shared" si="16"/>
        <v>8</v>
      </c>
      <c r="M229" s="50">
        <f t="shared" si="17"/>
        <v>15.5</v>
      </c>
      <c r="N229" s="50">
        <f t="shared" si="18"/>
        <v>-4</v>
      </c>
      <c r="O229" s="25">
        <v>0</v>
      </c>
      <c r="P229" s="25">
        <v>21</v>
      </c>
      <c r="Q229" s="24">
        <v>46</v>
      </c>
      <c r="R229" s="24"/>
      <c r="S229" s="51">
        <f t="shared" si="19"/>
        <v>0</v>
      </c>
      <c r="T229" s="25" t="s">
        <v>15</v>
      </c>
      <c r="U229" s="52" t="s">
        <v>15</v>
      </c>
      <c r="V229" s="24" t="s">
        <v>13</v>
      </c>
      <c r="W229" s="24">
        <v>1</v>
      </c>
      <c r="X229" s="24" t="s">
        <v>14</v>
      </c>
      <c r="Y229" s="24">
        <v>0</v>
      </c>
      <c r="Z229" s="24" t="s">
        <v>14</v>
      </c>
      <c r="AA229" s="24">
        <v>0</v>
      </c>
      <c r="AB229" s="28">
        <v>30</v>
      </c>
      <c r="AC229" s="28">
        <v>0</v>
      </c>
      <c r="AD229" s="28">
        <v>65</v>
      </c>
      <c r="AE229" s="58">
        <v>0</v>
      </c>
      <c r="AF229" s="24">
        <v>5</v>
      </c>
      <c r="AG229" s="28">
        <v>70</v>
      </c>
      <c r="AH229" s="28" t="s">
        <v>189</v>
      </c>
      <c r="AI229" s="71" t="s">
        <v>461</v>
      </c>
      <c r="AJ229" s="25"/>
      <c r="AK229" s="57" t="s">
        <v>31</v>
      </c>
      <c r="AL229" s="25">
        <v>5</v>
      </c>
      <c r="AM229" s="25">
        <v>0</v>
      </c>
      <c r="AN229" s="25">
        <v>0</v>
      </c>
    </row>
    <row r="230" spans="1:40" s="57" customFormat="1" ht="12.6" thickBot="1" x14ac:dyDescent="0.45">
      <c r="A230" s="45">
        <v>40724</v>
      </c>
      <c r="B230" s="72">
        <v>5</v>
      </c>
      <c r="C230" s="49" t="s">
        <v>0</v>
      </c>
      <c r="D230" s="49">
        <v>13</v>
      </c>
      <c r="E230" s="25" t="s">
        <v>42</v>
      </c>
      <c r="F230" s="25">
        <v>2</v>
      </c>
      <c r="G230" s="25">
        <v>4</v>
      </c>
      <c r="H230" s="25">
        <v>10</v>
      </c>
      <c r="I230" s="24">
        <v>14</v>
      </c>
      <c r="J230" s="24">
        <v>3</v>
      </c>
      <c r="K230" s="50">
        <f t="shared" si="15"/>
        <v>6</v>
      </c>
      <c r="L230" s="50">
        <f t="shared" si="16"/>
        <v>4</v>
      </c>
      <c r="M230" s="50">
        <f t="shared" si="17"/>
        <v>10</v>
      </c>
      <c r="N230" s="50">
        <f t="shared" si="18"/>
        <v>-1</v>
      </c>
      <c r="O230" s="25">
        <v>2</v>
      </c>
      <c r="P230" s="25">
        <v>14</v>
      </c>
      <c r="Q230" s="24">
        <v>39</v>
      </c>
      <c r="R230" s="24">
        <v>2.5</v>
      </c>
      <c r="S230" s="51">
        <f t="shared" si="19"/>
        <v>14.71875</v>
      </c>
      <c r="T230" s="25" t="s">
        <v>15</v>
      </c>
      <c r="U230" s="52" t="s">
        <v>15</v>
      </c>
      <c r="V230" s="24" t="s">
        <v>13</v>
      </c>
      <c r="W230" s="24">
        <v>1</v>
      </c>
      <c r="X230" s="24" t="s">
        <v>14</v>
      </c>
      <c r="Y230" s="24">
        <v>0</v>
      </c>
      <c r="Z230" s="24" t="s">
        <v>14</v>
      </c>
      <c r="AA230" s="24">
        <v>0</v>
      </c>
      <c r="AB230" s="28">
        <v>1</v>
      </c>
      <c r="AC230" s="28">
        <v>0</v>
      </c>
      <c r="AD230" s="28">
        <v>20</v>
      </c>
      <c r="AE230" s="58">
        <v>1</v>
      </c>
      <c r="AF230" s="24">
        <v>0</v>
      </c>
      <c r="AG230" s="28">
        <v>30</v>
      </c>
      <c r="AH230" s="28" t="s">
        <v>161</v>
      </c>
      <c r="AI230" s="71" t="s">
        <v>461</v>
      </c>
      <c r="AJ230" s="25"/>
      <c r="AK230" s="57" t="s">
        <v>29</v>
      </c>
      <c r="AL230" s="25">
        <v>4</v>
      </c>
      <c r="AM230" s="25">
        <v>2</v>
      </c>
      <c r="AN230" s="25" t="s">
        <v>40</v>
      </c>
    </row>
    <row r="231" spans="1:40" s="57" customFormat="1" ht="12.6" thickBot="1" x14ac:dyDescent="0.45">
      <c r="A231" s="45">
        <v>40724</v>
      </c>
      <c r="B231" s="72">
        <v>5</v>
      </c>
      <c r="C231" s="49" t="s">
        <v>0</v>
      </c>
      <c r="D231" s="49">
        <v>14</v>
      </c>
      <c r="E231" s="25" t="s">
        <v>42</v>
      </c>
      <c r="F231" s="25">
        <v>3</v>
      </c>
      <c r="G231" s="25">
        <v>5</v>
      </c>
      <c r="H231" s="25">
        <v>12.5</v>
      </c>
      <c r="I231" s="24">
        <v>14.5</v>
      </c>
      <c r="J231" s="24">
        <v>8</v>
      </c>
      <c r="K231" s="50">
        <f t="shared" si="15"/>
        <v>7.5</v>
      </c>
      <c r="L231" s="50">
        <f t="shared" si="16"/>
        <v>2</v>
      </c>
      <c r="M231" s="50">
        <f t="shared" si="17"/>
        <v>9.5</v>
      </c>
      <c r="N231" s="50">
        <f t="shared" si="18"/>
        <v>3</v>
      </c>
      <c r="O231" s="25">
        <v>2</v>
      </c>
      <c r="P231" s="25">
        <v>10</v>
      </c>
      <c r="Q231" s="24">
        <v>35</v>
      </c>
      <c r="R231" s="24">
        <v>2</v>
      </c>
      <c r="S231" s="51">
        <f t="shared" si="19"/>
        <v>25.12</v>
      </c>
      <c r="T231" s="25" t="s">
        <v>15</v>
      </c>
      <c r="U231" s="52" t="s">
        <v>15</v>
      </c>
      <c r="V231" s="24" t="s">
        <v>15</v>
      </c>
      <c r="W231" s="24">
        <v>1</v>
      </c>
      <c r="X231" s="24" t="s">
        <v>14</v>
      </c>
      <c r="Y231" s="24">
        <v>0</v>
      </c>
      <c r="Z231" s="24" t="s">
        <v>14</v>
      </c>
      <c r="AA231" s="24">
        <v>0</v>
      </c>
      <c r="AB231" s="28">
        <v>10</v>
      </c>
      <c r="AC231" s="28">
        <v>0</v>
      </c>
      <c r="AD231" s="28">
        <v>33</v>
      </c>
      <c r="AE231" s="58">
        <v>0</v>
      </c>
      <c r="AF231" s="24">
        <v>0</v>
      </c>
      <c r="AG231" s="28">
        <v>50</v>
      </c>
      <c r="AH231" s="28" t="s">
        <v>188</v>
      </c>
      <c r="AI231" s="71" t="s">
        <v>461</v>
      </c>
      <c r="AJ231" s="25"/>
      <c r="AK231" s="57" t="s">
        <v>29</v>
      </c>
      <c r="AL231" s="25">
        <v>5</v>
      </c>
      <c r="AM231" s="25">
        <v>2</v>
      </c>
      <c r="AN231" s="25" t="s">
        <v>40</v>
      </c>
    </row>
    <row r="232" spans="1:40" s="57" customFormat="1" ht="12.6" thickBot="1" x14ac:dyDescent="0.45">
      <c r="A232" s="45">
        <v>40724</v>
      </c>
      <c r="B232" s="72">
        <v>5</v>
      </c>
      <c r="C232" s="49" t="s">
        <v>0</v>
      </c>
      <c r="D232" s="49">
        <v>15</v>
      </c>
      <c r="E232" s="25" t="s">
        <v>42</v>
      </c>
      <c r="F232" s="25">
        <v>3</v>
      </c>
      <c r="G232" s="25">
        <v>4</v>
      </c>
      <c r="H232" s="25">
        <v>6</v>
      </c>
      <c r="I232" s="24">
        <v>9</v>
      </c>
      <c r="J232" s="24">
        <v>1</v>
      </c>
      <c r="K232" s="50">
        <f t="shared" si="15"/>
        <v>2</v>
      </c>
      <c r="L232" s="50">
        <f t="shared" si="16"/>
        <v>3</v>
      </c>
      <c r="M232" s="50">
        <f t="shared" si="17"/>
        <v>5</v>
      </c>
      <c r="N232" s="50">
        <f t="shared" si="18"/>
        <v>-3</v>
      </c>
      <c r="O232" s="25">
        <v>0</v>
      </c>
      <c r="P232" s="25">
        <v>4</v>
      </c>
      <c r="Q232" s="24">
        <v>18</v>
      </c>
      <c r="R232" s="24">
        <v>1.5</v>
      </c>
      <c r="S232" s="51">
        <f t="shared" si="19"/>
        <v>1.7662500000000001</v>
      </c>
      <c r="T232" s="25" t="s">
        <v>17</v>
      </c>
      <c r="U232" s="52" t="s">
        <v>15</v>
      </c>
      <c r="V232" s="24" t="s">
        <v>13</v>
      </c>
      <c r="W232" s="24">
        <v>1</v>
      </c>
      <c r="X232" s="24" t="s">
        <v>14</v>
      </c>
      <c r="Y232" s="24">
        <v>0</v>
      </c>
      <c r="Z232" s="24" t="s">
        <v>14</v>
      </c>
      <c r="AA232" s="24">
        <v>0</v>
      </c>
      <c r="AB232" s="28">
        <v>8</v>
      </c>
      <c r="AC232" s="28">
        <v>0</v>
      </c>
      <c r="AD232" s="28">
        <v>25</v>
      </c>
      <c r="AE232" s="58">
        <v>0</v>
      </c>
      <c r="AF232" s="24">
        <v>2</v>
      </c>
      <c r="AG232" s="28">
        <v>70</v>
      </c>
      <c r="AH232" s="28" t="s">
        <v>69</v>
      </c>
      <c r="AI232" s="71" t="s">
        <v>461</v>
      </c>
      <c r="AJ232" s="25"/>
      <c r="AK232" s="57" t="s">
        <v>31</v>
      </c>
      <c r="AL232" s="25">
        <v>4</v>
      </c>
      <c r="AM232" s="25">
        <v>0</v>
      </c>
      <c r="AN232" s="25" t="s">
        <v>40</v>
      </c>
    </row>
    <row r="233" spans="1:40" s="57" customFormat="1" ht="12.6" thickBot="1" x14ac:dyDescent="0.45">
      <c r="A233" s="45">
        <v>40724</v>
      </c>
      <c r="B233" s="72">
        <v>5</v>
      </c>
      <c r="C233" s="49" t="s">
        <v>0</v>
      </c>
      <c r="D233" s="49">
        <v>16</v>
      </c>
      <c r="E233" s="25" t="s">
        <v>42</v>
      </c>
      <c r="F233" s="25">
        <v>3</v>
      </c>
      <c r="G233" s="25">
        <v>7.5</v>
      </c>
      <c r="H233" s="25">
        <v>12</v>
      </c>
      <c r="I233" s="24">
        <v>17</v>
      </c>
      <c r="J233" s="24">
        <v>8</v>
      </c>
      <c r="K233" s="50">
        <f t="shared" si="15"/>
        <v>4.5</v>
      </c>
      <c r="L233" s="50">
        <f t="shared" si="16"/>
        <v>5</v>
      </c>
      <c r="M233" s="50">
        <f t="shared" si="17"/>
        <v>9.5</v>
      </c>
      <c r="N233" s="50">
        <f t="shared" si="18"/>
        <v>0.5</v>
      </c>
      <c r="O233" s="25">
        <v>4</v>
      </c>
      <c r="P233" s="25">
        <v>16</v>
      </c>
      <c r="Q233" s="24">
        <v>25</v>
      </c>
      <c r="R233" s="24">
        <v>3</v>
      </c>
      <c r="S233" s="51">
        <f t="shared" si="19"/>
        <v>56.52</v>
      </c>
      <c r="T233" s="25" t="s">
        <v>17</v>
      </c>
      <c r="U233" s="52" t="s">
        <v>15</v>
      </c>
      <c r="V233" s="24" t="s">
        <v>13</v>
      </c>
      <c r="W233" s="24">
        <v>1</v>
      </c>
      <c r="X233" s="24" t="s">
        <v>18</v>
      </c>
      <c r="Y233" s="24">
        <v>1</v>
      </c>
      <c r="Z233" s="24" t="s">
        <v>18</v>
      </c>
      <c r="AA233" s="24">
        <v>1</v>
      </c>
      <c r="AB233" s="28">
        <v>0</v>
      </c>
      <c r="AC233" s="28">
        <v>0</v>
      </c>
      <c r="AD233" s="28">
        <v>1</v>
      </c>
      <c r="AE233" s="58">
        <v>0</v>
      </c>
      <c r="AF233" s="24">
        <v>0</v>
      </c>
      <c r="AG233" s="28">
        <v>30</v>
      </c>
      <c r="AH233" s="28" t="s">
        <v>63</v>
      </c>
      <c r="AI233" s="71" t="s">
        <v>461</v>
      </c>
      <c r="AJ233" s="25"/>
      <c r="AK233" s="57" t="s">
        <v>29</v>
      </c>
      <c r="AL233" s="25">
        <v>7.5</v>
      </c>
      <c r="AM233" s="25">
        <v>4</v>
      </c>
      <c r="AN233" s="25" t="s">
        <v>40</v>
      </c>
    </row>
    <row r="234" spans="1:40" s="57" customFormat="1" ht="12.6" thickBot="1" x14ac:dyDescent="0.45">
      <c r="A234" s="45">
        <v>40724</v>
      </c>
      <c r="B234" s="72">
        <v>5</v>
      </c>
      <c r="C234" s="49" t="s">
        <v>0</v>
      </c>
      <c r="D234" s="49">
        <v>17</v>
      </c>
      <c r="E234" s="25" t="s">
        <v>42</v>
      </c>
      <c r="F234" s="25">
        <v>2</v>
      </c>
      <c r="G234" s="25">
        <v>5</v>
      </c>
      <c r="H234" s="25">
        <v>14</v>
      </c>
      <c r="I234" s="24">
        <v>17</v>
      </c>
      <c r="J234" s="24">
        <v>14</v>
      </c>
      <c r="K234" s="50">
        <f t="shared" si="15"/>
        <v>9</v>
      </c>
      <c r="L234" s="50">
        <f t="shared" si="16"/>
        <v>3</v>
      </c>
      <c r="M234" s="50">
        <f t="shared" si="17"/>
        <v>12</v>
      </c>
      <c r="N234" s="50">
        <f t="shared" si="18"/>
        <v>9</v>
      </c>
      <c r="O234" s="25">
        <v>3</v>
      </c>
      <c r="P234" s="25">
        <v>24</v>
      </c>
      <c r="Q234" s="24">
        <v>37</v>
      </c>
      <c r="R234" s="24">
        <v>16</v>
      </c>
      <c r="S234" s="51">
        <f t="shared" si="19"/>
        <v>2813.44</v>
      </c>
      <c r="T234" s="25" t="s">
        <v>15</v>
      </c>
      <c r="U234" s="52" t="s">
        <v>18</v>
      </c>
      <c r="V234" s="24" t="s">
        <v>17</v>
      </c>
      <c r="W234" s="24">
        <v>1</v>
      </c>
      <c r="X234" s="24" t="s">
        <v>14</v>
      </c>
      <c r="Y234" s="24">
        <v>0</v>
      </c>
      <c r="Z234" s="24" t="s">
        <v>14</v>
      </c>
      <c r="AA234" s="24">
        <v>0</v>
      </c>
      <c r="AB234" s="28">
        <v>3</v>
      </c>
      <c r="AC234" s="28">
        <v>0.1</v>
      </c>
      <c r="AD234" s="28">
        <v>18</v>
      </c>
      <c r="AE234" s="58">
        <v>1</v>
      </c>
      <c r="AF234" s="24">
        <v>0</v>
      </c>
      <c r="AG234" s="28">
        <v>30</v>
      </c>
      <c r="AH234" s="28" t="s">
        <v>187</v>
      </c>
      <c r="AI234" s="71" t="s">
        <v>461</v>
      </c>
      <c r="AJ234" s="25"/>
      <c r="AK234" s="57" t="s">
        <v>29</v>
      </c>
      <c r="AL234" s="25">
        <v>5</v>
      </c>
      <c r="AM234" s="25">
        <v>3</v>
      </c>
      <c r="AN234" s="25" t="s">
        <v>40</v>
      </c>
    </row>
    <row r="235" spans="1:40" s="57" customFormat="1" ht="12.6" thickBot="1" x14ac:dyDescent="0.45">
      <c r="A235" s="45">
        <v>40724</v>
      </c>
      <c r="B235" s="72">
        <v>5</v>
      </c>
      <c r="C235" s="49" t="s">
        <v>0</v>
      </c>
      <c r="D235" s="49">
        <v>18</v>
      </c>
      <c r="E235" s="25" t="s">
        <v>42</v>
      </c>
      <c r="F235" s="25">
        <v>3</v>
      </c>
      <c r="G235" s="25">
        <v>7.5</v>
      </c>
      <c r="H235" s="25">
        <v>10</v>
      </c>
      <c r="I235" s="24">
        <v>25</v>
      </c>
      <c r="J235" s="24">
        <v>13</v>
      </c>
      <c r="K235" s="50">
        <f t="shared" si="15"/>
        <v>2.5</v>
      </c>
      <c r="L235" s="50">
        <f t="shared" si="16"/>
        <v>15</v>
      </c>
      <c r="M235" s="50">
        <f t="shared" si="17"/>
        <v>17.5</v>
      </c>
      <c r="N235" s="50">
        <f t="shared" si="18"/>
        <v>5.5</v>
      </c>
      <c r="O235" s="25">
        <v>5</v>
      </c>
      <c r="P235" s="25">
        <v>17</v>
      </c>
      <c r="Q235" s="24">
        <v>46</v>
      </c>
      <c r="R235" s="24">
        <v>2</v>
      </c>
      <c r="S235" s="51">
        <f t="shared" si="19"/>
        <v>40.82</v>
      </c>
      <c r="T235" s="25" t="s">
        <v>15</v>
      </c>
      <c r="U235" s="52" t="s">
        <v>15</v>
      </c>
      <c r="V235" s="24" t="s">
        <v>13</v>
      </c>
      <c r="W235" s="24">
        <v>1</v>
      </c>
      <c r="X235" s="24" t="s">
        <v>18</v>
      </c>
      <c r="Y235" s="24">
        <v>1</v>
      </c>
      <c r="Z235" s="24" t="s">
        <v>18</v>
      </c>
      <c r="AA235" s="24">
        <v>1</v>
      </c>
      <c r="AB235" s="28">
        <v>7</v>
      </c>
      <c r="AC235" s="28">
        <v>1</v>
      </c>
      <c r="AD235" s="28">
        <v>30</v>
      </c>
      <c r="AE235" s="58">
        <v>1</v>
      </c>
      <c r="AF235" s="24">
        <v>0</v>
      </c>
      <c r="AG235" s="28">
        <v>50</v>
      </c>
      <c r="AH235" s="28" t="s">
        <v>161</v>
      </c>
      <c r="AI235" s="71" t="s">
        <v>461</v>
      </c>
      <c r="AJ235" s="25"/>
      <c r="AK235" s="57" t="s">
        <v>29</v>
      </c>
      <c r="AL235" s="25">
        <v>7.5</v>
      </c>
      <c r="AM235" s="25">
        <v>5</v>
      </c>
      <c r="AN235" s="25" t="s">
        <v>40</v>
      </c>
    </row>
    <row r="236" spans="1:40" s="57" customFormat="1" ht="12.6" thickBot="1" x14ac:dyDescent="0.45">
      <c r="A236" s="45">
        <v>40724</v>
      </c>
      <c r="B236" s="72">
        <v>5</v>
      </c>
      <c r="C236" s="49" t="s">
        <v>0</v>
      </c>
      <c r="D236" s="49">
        <v>19</v>
      </c>
      <c r="E236" s="25" t="s">
        <v>42</v>
      </c>
      <c r="F236" s="25">
        <v>1</v>
      </c>
      <c r="G236" s="25">
        <v>6</v>
      </c>
      <c r="H236" s="25">
        <v>21</v>
      </c>
      <c r="I236" s="24">
        <v>49</v>
      </c>
      <c r="J236" s="24">
        <v>61</v>
      </c>
      <c r="K236" s="50">
        <f t="shared" si="15"/>
        <v>15</v>
      </c>
      <c r="L236" s="50">
        <f t="shared" si="16"/>
        <v>28</v>
      </c>
      <c r="M236" s="50">
        <f t="shared" si="17"/>
        <v>43</v>
      </c>
      <c r="N236" s="50">
        <f t="shared" si="18"/>
        <v>55</v>
      </c>
      <c r="O236" s="25">
        <v>3</v>
      </c>
      <c r="P236" s="25">
        <v>29</v>
      </c>
      <c r="Q236" s="24">
        <v>28</v>
      </c>
      <c r="R236" s="24">
        <v>28</v>
      </c>
      <c r="S236" s="51">
        <f t="shared" si="19"/>
        <v>37541.840000000004</v>
      </c>
      <c r="T236" s="25" t="s">
        <v>13</v>
      </c>
      <c r="U236" s="52" t="s">
        <v>15</v>
      </c>
      <c r="V236" s="24" t="s">
        <v>13</v>
      </c>
      <c r="W236" s="24">
        <v>1</v>
      </c>
      <c r="X236" s="24" t="s">
        <v>13</v>
      </c>
      <c r="Y236" s="24">
        <v>1</v>
      </c>
      <c r="Z236" s="24" t="s">
        <v>15</v>
      </c>
      <c r="AA236" s="24">
        <v>1</v>
      </c>
      <c r="AB236" s="28">
        <v>30</v>
      </c>
      <c r="AC236" s="28">
        <v>1</v>
      </c>
      <c r="AD236" s="28">
        <v>30</v>
      </c>
      <c r="AE236" s="58">
        <v>8</v>
      </c>
      <c r="AF236" s="24">
        <v>50</v>
      </c>
      <c r="AG236" s="28">
        <v>50</v>
      </c>
      <c r="AH236" s="28" t="s">
        <v>82</v>
      </c>
      <c r="AI236" s="71" t="s">
        <v>461</v>
      </c>
      <c r="AJ236" s="25"/>
      <c r="AK236" s="57" t="s">
        <v>30</v>
      </c>
      <c r="AL236" s="25">
        <v>6</v>
      </c>
      <c r="AM236" s="25">
        <v>3</v>
      </c>
      <c r="AN236" s="25" t="s">
        <v>40</v>
      </c>
    </row>
    <row r="237" spans="1:40" s="57" customFormat="1" ht="24.9" thickBot="1" x14ac:dyDescent="0.45">
      <c r="A237" s="45">
        <v>40724</v>
      </c>
      <c r="B237" s="72">
        <v>5</v>
      </c>
      <c r="C237" s="49" t="s">
        <v>0</v>
      </c>
      <c r="D237" s="49">
        <v>20</v>
      </c>
      <c r="E237" s="25" t="s">
        <v>42</v>
      </c>
      <c r="F237" s="25">
        <v>1</v>
      </c>
      <c r="G237" s="25">
        <v>6</v>
      </c>
      <c r="H237" s="25">
        <v>18</v>
      </c>
      <c r="I237" s="24">
        <v>33</v>
      </c>
      <c r="J237" s="24">
        <v>27</v>
      </c>
      <c r="K237" s="50">
        <f t="shared" si="15"/>
        <v>12</v>
      </c>
      <c r="L237" s="50">
        <f t="shared" si="16"/>
        <v>15</v>
      </c>
      <c r="M237" s="50">
        <f t="shared" si="17"/>
        <v>27</v>
      </c>
      <c r="N237" s="50">
        <f t="shared" si="18"/>
        <v>21</v>
      </c>
      <c r="O237" s="25">
        <v>2</v>
      </c>
      <c r="P237" s="25">
        <v>24</v>
      </c>
      <c r="Q237" s="24">
        <v>47</v>
      </c>
      <c r="R237" s="24">
        <v>7.5</v>
      </c>
      <c r="S237" s="51">
        <f t="shared" si="19"/>
        <v>1192.21875</v>
      </c>
      <c r="T237" s="25" t="s">
        <v>13</v>
      </c>
      <c r="U237" s="52" t="s">
        <v>13</v>
      </c>
      <c r="V237" s="24" t="s">
        <v>13</v>
      </c>
      <c r="W237" s="24">
        <v>1</v>
      </c>
      <c r="X237" s="24" t="s">
        <v>17</v>
      </c>
      <c r="Y237" s="24">
        <v>1</v>
      </c>
      <c r="Z237" s="24" t="s">
        <v>17</v>
      </c>
      <c r="AA237" s="24">
        <v>1</v>
      </c>
      <c r="AB237" s="28">
        <v>16</v>
      </c>
      <c r="AC237" s="28">
        <v>1</v>
      </c>
      <c r="AD237" s="28">
        <v>20</v>
      </c>
      <c r="AE237" s="58">
        <v>2</v>
      </c>
      <c r="AF237" s="24">
        <v>25</v>
      </c>
      <c r="AG237" s="28">
        <v>70</v>
      </c>
      <c r="AH237" s="28" t="s">
        <v>186</v>
      </c>
      <c r="AI237" s="71" t="s">
        <v>461</v>
      </c>
      <c r="AJ237" s="25"/>
      <c r="AK237" s="57" t="s">
        <v>29</v>
      </c>
      <c r="AL237" s="25">
        <v>6</v>
      </c>
      <c r="AM237" s="25">
        <v>2</v>
      </c>
      <c r="AN237" s="25" t="s">
        <v>40</v>
      </c>
    </row>
    <row r="238" spans="1:40" s="57" customFormat="1" ht="24.9" thickBot="1" x14ac:dyDescent="0.45">
      <c r="A238" s="45">
        <v>40724</v>
      </c>
      <c r="B238" s="72">
        <v>5</v>
      </c>
      <c r="C238" s="49" t="s">
        <v>0</v>
      </c>
      <c r="D238" s="49">
        <v>21</v>
      </c>
      <c r="E238" s="25" t="s">
        <v>42</v>
      </c>
      <c r="F238" s="25">
        <v>2</v>
      </c>
      <c r="G238" s="25">
        <v>5</v>
      </c>
      <c r="H238" s="25">
        <v>13</v>
      </c>
      <c r="I238" s="24">
        <v>24</v>
      </c>
      <c r="J238" s="24">
        <v>20</v>
      </c>
      <c r="K238" s="50">
        <f t="shared" si="15"/>
        <v>8</v>
      </c>
      <c r="L238" s="50">
        <f t="shared" si="16"/>
        <v>11</v>
      </c>
      <c r="M238" s="50">
        <f t="shared" si="17"/>
        <v>19</v>
      </c>
      <c r="N238" s="50">
        <f t="shared" si="18"/>
        <v>15</v>
      </c>
      <c r="O238" s="25">
        <v>0</v>
      </c>
      <c r="P238" s="25">
        <v>17</v>
      </c>
      <c r="Q238" s="24">
        <v>49</v>
      </c>
      <c r="R238" s="24">
        <v>11</v>
      </c>
      <c r="S238" s="51">
        <f t="shared" si="19"/>
        <v>1899.7</v>
      </c>
      <c r="T238" s="26" t="s">
        <v>15</v>
      </c>
      <c r="U238" s="52" t="s">
        <v>15</v>
      </c>
      <c r="V238" s="24" t="s">
        <v>13</v>
      </c>
      <c r="W238" s="24">
        <v>1</v>
      </c>
      <c r="X238" s="24" t="s">
        <v>15</v>
      </c>
      <c r="Y238" s="24">
        <v>1</v>
      </c>
      <c r="Z238" s="24" t="s">
        <v>17</v>
      </c>
      <c r="AA238" s="24">
        <v>1</v>
      </c>
      <c r="AB238" s="28">
        <v>30</v>
      </c>
      <c r="AC238" s="28">
        <v>15</v>
      </c>
      <c r="AD238" s="28">
        <v>45</v>
      </c>
      <c r="AE238" s="58">
        <v>50</v>
      </c>
      <c r="AF238" s="24">
        <v>50</v>
      </c>
      <c r="AG238" s="28">
        <v>95</v>
      </c>
      <c r="AH238" s="28" t="s">
        <v>185</v>
      </c>
      <c r="AI238" s="71" t="s">
        <v>461</v>
      </c>
      <c r="AJ238" s="25"/>
      <c r="AK238" s="57" t="s">
        <v>29</v>
      </c>
      <c r="AL238" s="25">
        <v>5</v>
      </c>
      <c r="AM238" s="25">
        <v>0</v>
      </c>
      <c r="AN238" s="25" t="s">
        <v>40</v>
      </c>
    </row>
    <row r="239" spans="1:40" s="57" customFormat="1" ht="12.6" thickBot="1" x14ac:dyDescent="0.45">
      <c r="A239" s="45">
        <v>40724</v>
      </c>
      <c r="B239" s="72">
        <v>5</v>
      </c>
      <c r="C239" s="49" t="s">
        <v>0</v>
      </c>
      <c r="D239" s="49">
        <v>22</v>
      </c>
      <c r="E239" s="25" t="s">
        <v>66</v>
      </c>
      <c r="F239" s="25">
        <v>1</v>
      </c>
      <c r="G239" s="25">
        <v>6</v>
      </c>
      <c r="H239" s="25">
        <v>13</v>
      </c>
      <c r="I239" s="24">
        <v>33.5</v>
      </c>
      <c r="J239" s="24">
        <v>29</v>
      </c>
      <c r="K239" s="50">
        <f t="shared" si="15"/>
        <v>7</v>
      </c>
      <c r="L239" s="50">
        <f t="shared" si="16"/>
        <v>20.5</v>
      </c>
      <c r="M239" s="50">
        <f t="shared" si="17"/>
        <v>27.5</v>
      </c>
      <c r="N239" s="50">
        <f t="shared" si="18"/>
        <v>23</v>
      </c>
      <c r="O239" s="25">
        <v>4</v>
      </c>
      <c r="P239" s="25">
        <v>13</v>
      </c>
      <c r="Q239" s="24">
        <v>58</v>
      </c>
      <c r="R239" s="24">
        <v>11.5</v>
      </c>
      <c r="S239" s="51">
        <f t="shared" si="19"/>
        <v>3010.6712500000003</v>
      </c>
      <c r="T239" s="25" t="s">
        <v>15</v>
      </c>
      <c r="U239" s="52" t="s">
        <v>13</v>
      </c>
      <c r="V239" s="24" t="s">
        <v>13</v>
      </c>
      <c r="W239" s="24">
        <v>1</v>
      </c>
      <c r="X239" s="24" t="s">
        <v>17</v>
      </c>
      <c r="Y239" s="24">
        <v>1</v>
      </c>
      <c r="Z239" s="24" t="s">
        <v>15</v>
      </c>
      <c r="AA239" s="24">
        <v>1</v>
      </c>
      <c r="AB239" s="28">
        <v>15</v>
      </c>
      <c r="AC239" s="28">
        <v>4</v>
      </c>
      <c r="AD239" s="28">
        <v>30</v>
      </c>
      <c r="AE239" s="58">
        <v>20</v>
      </c>
      <c r="AF239" s="24">
        <v>25</v>
      </c>
      <c r="AG239" s="28">
        <v>70</v>
      </c>
      <c r="AH239" s="28" t="s">
        <v>183</v>
      </c>
      <c r="AI239" s="71" t="s">
        <v>461</v>
      </c>
      <c r="AJ239" s="25"/>
      <c r="AK239" s="57" t="s">
        <v>29</v>
      </c>
      <c r="AL239" s="25">
        <v>6</v>
      </c>
      <c r="AM239" s="25">
        <v>4</v>
      </c>
      <c r="AN239" s="25" t="s">
        <v>40</v>
      </c>
    </row>
    <row r="240" spans="1:40" s="57" customFormat="1" ht="24.9" thickBot="1" x14ac:dyDescent="0.45">
      <c r="A240" s="45">
        <v>40724</v>
      </c>
      <c r="B240" s="72">
        <v>5</v>
      </c>
      <c r="C240" s="49" t="s">
        <v>0</v>
      </c>
      <c r="D240" s="49">
        <v>23</v>
      </c>
      <c r="E240" s="25" t="s">
        <v>66</v>
      </c>
      <c r="F240" s="25">
        <v>2</v>
      </c>
      <c r="G240" s="25">
        <v>5</v>
      </c>
      <c r="H240" s="25">
        <v>7</v>
      </c>
      <c r="I240" s="24">
        <v>34</v>
      </c>
      <c r="J240" s="24">
        <v>27</v>
      </c>
      <c r="K240" s="50">
        <f t="shared" si="15"/>
        <v>2</v>
      </c>
      <c r="L240" s="50">
        <f t="shared" si="16"/>
        <v>27</v>
      </c>
      <c r="M240" s="50">
        <f t="shared" si="17"/>
        <v>29</v>
      </c>
      <c r="N240" s="50">
        <f t="shared" si="18"/>
        <v>22</v>
      </c>
      <c r="O240" s="25">
        <v>5</v>
      </c>
      <c r="P240" s="25">
        <v>8</v>
      </c>
      <c r="Q240" s="24">
        <v>45</v>
      </c>
      <c r="R240" s="24">
        <v>7</v>
      </c>
      <c r="S240" s="51">
        <f t="shared" si="19"/>
        <v>1038.5550000000001</v>
      </c>
      <c r="T240" s="25" t="s">
        <v>17</v>
      </c>
      <c r="U240" s="52" t="s">
        <v>15</v>
      </c>
      <c r="V240" s="24" t="s">
        <v>13</v>
      </c>
      <c r="W240" s="24">
        <v>1</v>
      </c>
      <c r="X240" s="24" t="s">
        <v>17</v>
      </c>
      <c r="Y240" s="24">
        <v>1</v>
      </c>
      <c r="Z240" s="24" t="s">
        <v>18</v>
      </c>
      <c r="AA240" s="24">
        <v>1</v>
      </c>
      <c r="AB240" s="28">
        <v>40</v>
      </c>
      <c r="AC240" s="28">
        <v>5</v>
      </c>
      <c r="AD240" s="28">
        <v>50</v>
      </c>
      <c r="AE240" s="58">
        <v>20</v>
      </c>
      <c r="AF240" s="24">
        <v>6</v>
      </c>
      <c r="AG240" s="28">
        <v>80</v>
      </c>
      <c r="AH240" s="28" t="s">
        <v>184</v>
      </c>
      <c r="AI240" s="71" t="s">
        <v>461</v>
      </c>
      <c r="AJ240" s="25"/>
      <c r="AK240" s="57" t="s">
        <v>29</v>
      </c>
      <c r="AL240" s="25">
        <v>5</v>
      </c>
      <c r="AM240" s="25">
        <v>5</v>
      </c>
      <c r="AN240" s="25" t="s">
        <v>40</v>
      </c>
    </row>
    <row r="241" spans="1:40" s="57" customFormat="1" ht="12.6" thickBot="1" x14ac:dyDescent="0.45">
      <c r="A241" s="45">
        <v>40724</v>
      </c>
      <c r="B241" s="72">
        <v>5</v>
      </c>
      <c r="C241" s="49" t="s">
        <v>0</v>
      </c>
      <c r="D241" s="49">
        <v>24</v>
      </c>
      <c r="E241" s="25" t="s">
        <v>66</v>
      </c>
      <c r="F241" s="25">
        <v>1</v>
      </c>
      <c r="G241" s="25">
        <v>7</v>
      </c>
      <c r="H241" s="25">
        <v>16</v>
      </c>
      <c r="I241" s="24">
        <v>44</v>
      </c>
      <c r="J241" s="24">
        <v>28</v>
      </c>
      <c r="K241" s="50">
        <f t="shared" si="15"/>
        <v>9</v>
      </c>
      <c r="L241" s="50">
        <f t="shared" si="16"/>
        <v>28</v>
      </c>
      <c r="M241" s="50">
        <f t="shared" si="17"/>
        <v>37</v>
      </c>
      <c r="N241" s="50">
        <f t="shared" si="18"/>
        <v>21</v>
      </c>
      <c r="O241" s="25">
        <v>3</v>
      </c>
      <c r="P241" s="25">
        <v>22</v>
      </c>
      <c r="Q241" s="24">
        <v>50</v>
      </c>
      <c r="R241" s="24">
        <v>10</v>
      </c>
      <c r="S241" s="51">
        <f t="shared" si="19"/>
        <v>2198</v>
      </c>
      <c r="T241" s="25" t="s">
        <v>13</v>
      </c>
      <c r="U241" s="52" t="s">
        <v>15</v>
      </c>
      <c r="V241" s="24" t="s">
        <v>13</v>
      </c>
      <c r="W241" s="24">
        <v>1</v>
      </c>
      <c r="X241" s="24" t="s">
        <v>17</v>
      </c>
      <c r="Y241" s="24">
        <v>1</v>
      </c>
      <c r="Z241" s="24" t="s">
        <v>15</v>
      </c>
      <c r="AA241" s="24">
        <v>1</v>
      </c>
      <c r="AB241" s="28">
        <v>0</v>
      </c>
      <c r="AC241" s="28">
        <v>3</v>
      </c>
      <c r="AD241" s="28">
        <v>7</v>
      </c>
      <c r="AE241" s="58">
        <v>20</v>
      </c>
      <c r="AF241" s="24">
        <v>0</v>
      </c>
      <c r="AG241" s="28">
        <v>65</v>
      </c>
      <c r="AH241" s="28" t="s">
        <v>183</v>
      </c>
      <c r="AI241" s="71" t="s">
        <v>461</v>
      </c>
      <c r="AJ241" s="25"/>
      <c r="AK241" s="57" t="s">
        <v>29</v>
      </c>
      <c r="AL241" s="25">
        <v>7</v>
      </c>
      <c r="AM241" s="25">
        <v>3</v>
      </c>
      <c r="AN241" s="25" t="s">
        <v>40</v>
      </c>
    </row>
    <row r="242" spans="1:40" s="57" customFormat="1" ht="24.9" thickBot="1" x14ac:dyDescent="0.45">
      <c r="A242" s="45">
        <v>40724</v>
      </c>
      <c r="B242" s="72">
        <v>5</v>
      </c>
      <c r="C242" s="49" t="s">
        <v>0</v>
      </c>
      <c r="D242" s="49">
        <v>25</v>
      </c>
      <c r="E242" s="25" t="s">
        <v>66</v>
      </c>
      <c r="F242" s="25">
        <v>1</v>
      </c>
      <c r="G242" s="25">
        <v>7</v>
      </c>
      <c r="H242" s="25">
        <v>22</v>
      </c>
      <c r="I242" s="24">
        <v>54</v>
      </c>
      <c r="J242" s="24">
        <v>40</v>
      </c>
      <c r="K242" s="50">
        <f t="shared" si="15"/>
        <v>15</v>
      </c>
      <c r="L242" s="50">
        <f t="shared" si="16"/>
        <v>32</v>
      </c>
      <c r="M242" s="50">
        <f t="shared" si="17"/>
        <v>47</v>
      </c>
      <c r="N242" s="50">
        <f t="shared" si="18"/>
        <v>33</v>
      </c>
      <c r="O242" s="25">
        <v>4</v>
      </c>
      <c r="P242" s="25">
        <v>31</v>
      </c>
      <c r="Q242" s="24">
        <v>57</v>
      </c>
      <c r="R242" s="24">
        <v>24</v>
      </c>
      <c r="S242" s="51">
        <f t="shared" si="19"/>
        <v>18086.400000000001</v>
      </c>
      <c r="T242" s="25" t="s">
        <v>13</v>
      </c>
      <c r="U242" s="52" t="s">
        <v>13</v>
      </c>
      <c r="V242" s="24" t="s">
        <v>13</v>
      </c>
      <c r="W242" s="24">
        <v>1</v>
      </c>
      <c r="X242" s="24" t="s">
        <v>15</v>
      </c>
      <c r="Y242" s="24">
        <v>1</v>
      </c>
      <c r="Z242" s="24" t="s">
        <v>15</v>
      </c>
      <c r="AA242" s="24">
        <v>1</v>
      </c>
      <c r="AB242" s="28">
        <v>30</v>
      </c>
      <c r="AC242" s="28">
        <v>8</v>
      </c>
      <c r="AD242" s="28">
        <v>18</v>
      </c>
      <c r="AE242" s="58">
        <v>60</v>
      </c>
      <c r="AF242" s="24">
        <v>0</v>
      </c>
      <c r="AG242" s="28">
        <v>40</v>
      </c>
      <c r="AH242" s="28" t="s">
        <v>182</v>
      </c>
      <c r="AI242" s="71" t="s">
        <v>461</v>
      </c>
      <c r="AJ242" s="25"/>
      <c r="AK242" s="57" t="s">
        <v>29</v>
      </c>
      <c r="AL242" s="25">
        <v>7</v>
      </c>
      <c r="AM242" s="25">
        <v>4</v>
      </c>
      <c r="AN242" s="25" t="s">
        <v>40</v>
      </c>
    </row>
    <row r="243" spans="1:40" s="57" customFormat="1" ht="12.6" thickBot="1" x14ac:dyDescent="0.45">
      <c r="A243" s="45">
        <v>40724</v>
      </c>
      <c r="B243" s="72">
        <v>5</v>
      </c>
      <c r="C243" s="49" t="s">
        <v>0</v>
      </c>
      <c r="D243" s="49">
        <v>26</v>
      </c>
      <c r="E243" s="25" t="s">
        <v>66</v>
      </c>
      <c r="F243" s="25">
        <v>2</v>
      </c>
      <c r="G243" s="25">
        <v>7</v>
      </c>
      <c r="H243" s="25">
        <v>11</v>
      </c>
      <c r="I243" s="24">
        <v>21</v>
      </c>
      <c r="J243" s="24">
        <v>10.5</v>
      </c>
      <c r="K243" s="50">
        <f t="shared" si="15"/>
        <v>4</v>
      </c>
      <c r="L243" s="50">
        <f t="shared" si="16"/>
        <v>10</v>
      </c>
      <c r="M243" s="50">
        <f t="shared" si="17"/>
        <v>14</v>
      </c>
      <c r="N243" s="50">
        <f t="shared" si="18"/>
        <v>3.5</v>
      </c>
      <c r="O243" s="25">
        <v>6</v>
      </c>
      <c r="P243" s="25">
        <v>16</v>
      </c>
      <c r="Q243" s="24">
        <v>37</v>
      </c>
      <c r="R243" s="24">
        <v>2</v>
      </c>
      <c r="S243" s="51">
        <f t="shared" si="19"/>
        <v>32.97</v>
      </c>
      <c r="T243" s="25" t="s">
        <v>17</v>
      </c>
      <c r="U243" s="52" t="s">
        <v>15</v>
      </c>
      <c r="V243" s="24" t="s">
        <v>15</v>
      </c>
      <c r="W243" s="24">
        <v>1</v>
      </c>
      <c r="X243" s="24" t="s">
        <v>14</v>
      </c>
      <c r="Y243" s="24">
        <v>0</v>
      </c>
      <c r="Z243" s="24" t="s">
        <v>14</v>
      </c>
      <c r="AA243" s="24">
        <v>0</v>
      </c>
      <c r="AB243" s="28">
        <v>2</v>
      </c>
      <c r="AC243" s="28">
        <v>1</v>
      </c>
      <c r="AD243" s="28">
        <v>12</v>
      </c>
      <c r="AE243" s="58">
        <v>25</v>
      </c>
      <c r="AF243" s="24">
        <v>0</v>
      </c>
      <c r="AG243" s="28">
        <v>60</v>
      </c>
      <c r="AH243" s="28" t="s">
        <v>134</v>
      </c>
      <c r="AI243" s="71" t="s">
        <v>461</v>
      </c>
      <c r="AJ243" s="25"/>
      <c r="AK243" s="57" t="s">
        <v>29</v>
      </c>
      <c r="AL243" s="25">
        <v>7</v>
      </c>
      <c r="AM243" s="25">
        <v>6</v>
      </c>
      <c r="AN243" s="25" t="s">
        <v>40</v>
      </c>
    </row>
    <row r="244" spans="1:40" s="57" customFormat="1" ht="12.6" thickBot="1" x14ac:dyDescent="0.45">
      <c r="A244" s="45">
        <v>40724</v>
      </c>
      <c r="B244" s="72">
        <v>5</v>
      </c>
      <c r="C244" s="49" t="s">
        <v>0</v>
      </c>
      <c r="D244" s="49">
        <v>27</v>
      </c>
      <c r="E244" s="25" t="s">
        <v>66</v>
      </c>
      <c r="F244" s="25">
        <v>2</v>
      </c>
      <c r="G244" s="25">
        <v>6</v>
      </c>
      <c r="H244" s="25">
        <v>0</v>
      </c>
      <c r="I244" s="24"/>
      <c r="J244" s="24"/>
      <c r="K244" s="50">
        <f t="shared" si="15"/>
        <v>-6</v>
      </c>
      <c r="L244" s="50">
        <f t="shared" si="16"/>
        <v>0</v>
      </c>
      <c r="M244" s="50">
        <f t="shared" si="17"/>
        <v>-6</v>
      </c>
      <c r="N244" s="50">
        <f t="shared" si="18"/>
        <v>-6</v>
      </c>
      <c r="O244" s="25">
        <v>0</v>
      </c>
      <c r="P244" s="25">
        <v>0</v>
      </c>
      <c r="Q244" s="24"/>
      <c r="R244" s="24"/>
      <c r="S244" s="51">
        <f t="shared" si="19"/>
        <v>0</v>
      </c>
      <c r="T244" s="25" t="s">
        <v>16</v>
      </c>
      <c r="U244" s="25" t="s">
        <v>16</v>
      </c>
      <c r="V244" s="24" t="s">
        <v>14</v>
      </c>
      <c r="W244" s="24">
        <v>0</v>
      </c>
      <c r="X244" s="24" t="s">
        <v>14</v>
      </c>
      <c r="Y244" s="24">
        <v>0</v>
      </c>
      <c r="Z244" s="24" t="s">
        <v>14</v>
      </c>
      <c r="AA244" s="24">
        <v>0</v>
      </c>
      <c r="AB244" s="28">
        <v>3</v>
      </c>
      <c r="AC244" s="28">
        <v>6</v>
      </c>
      <c r="AD244" s="28">
        <v>22</v>
      </c>
      <c r="AE244" s="58">
        <v>17</v>
      </c>
      <c r="AF244" s="24">
        <v>5</v>
      </c>
      <c r="AG244" s="28">
        <v>45</v>
      </c>
      <c r="AH244" s="28" t="s">
        <v>82</v>
      </c>
      <c r="AI244" s="71" t="s">
        <v>461</v>
      </c>
      <c r="AJ244" s="25"/>
      <c r="AK244" s="57" t="s">
        <v>30</v>
      </c>
      <c r="AL244" s="25">
        <v>6</v>
      </c>
      <c r="AM244" s="25">
        <v>0</v>
      </c>
      <c r="AN244" s="25">
        <v>0</v>
      </c>
    </row>
    <row r="245" spans="1:40" s="57" customFormat="1" ht="24.9" thickBot="1" x14ac:dyDescent="0.45">
      <c r="A245" s="45">
        <v>40724</v>
      </c>
      <c r="B245" s="72">
        <v>5</v>
      </c>
      <c r="C245" s="49" t="s">
        <v>0</v>
      </c>
      <c r="D245" s="49">
        <v>28</v>
      </c>
      <c r="E245" s="25" t="s">
        <v>47</v>
      </c>
      <c r="F245" s="25">
        <v>1</v>
      </c>
      <c r="G245" s="25">
        <v>5</v>
      </c>
      <c r="H245" s="25">
        <v>12</v>
      </c>
      <c r="I245" s="24">
        <v>16.5</v>
      </c>
      <c r="J245" s="24">
        <v>7.5</v>
      </c>
      <c r="K245" s="50">
        <f t="shared" si="15"/>
        <v>7</v>
      </c>
      <c r="L245" s="50">
        <f t="shared" si="16"/>
        <v>4.5</v>
      </c>
      <c r="M245" s="50">
        <f t="shared" si="17"/>
        <v>11.5</v>
      </c>
      <c r="N245" s="50">
        <f t="shared" si="18"/>
        <v>2.5</v>
      </c>
      <c r="O245" s="25">
        <v>1</v>
      </c>
      <c r="P245" s="25">
        <v>18</v>
      </c>
      <c r="Q245" s="24">
        <v>35</v>
      </c>
      <c r="R245" s="24">
        <v>2</v>
      </c>
      <c r="S245" s="51">
        <f t="shared" si="19"/>
        <v>23.55</v>
      </c>
      <c r="T245" s="25" t="s">
        <v>15</v>
      </c>
      <c r="U245" s="52" t="s">
        <v>15</v>
      </c>
      <c r="V245" s="24" t="s">
        <v>15</v>
      </c>
      <c r="W245" s="24">
        <v>1</v>
      </c>
      <c r="X245" s="24" t="s">
        <v>14</v>
      </c>
      <c r="Y245" s="24">
        <v>0</v>
      </c>
      <c r="Z245" s="24" t="s">
        <v>14</v>
      </c>
      <c r="AA245" s="24">
        <v>0</v>
      </c>
      <c r="AB245" s="28">
        <v>2</v>
      </c>
      <c r="AC245" s="28">
        <v>4</v>
      </c>
      <c r="AD245" s="28">
        <v>15</v>
      </c>
      <c r="AE245" s="58">
        <v>40</v>
      </c>
      <c r="AF245" s="24">
        <v>1</v>
      </c>
      <c r="AG245" s="28">
        <v>40</v>
      </c>
      <c r="AH245" s="28" t="s">
        <v>181</v>
      </c>
      <c r="AI245" s="71" t="s">
        <v>461</v>
      </c>
      <c r="AJ245" s="25"/>
      <c r="AK245" s="57" t="s">
        <v>29</v>
      </c>
      <c r="AL245" s="25">
        <v>5</v>
      </c>
      <c r="AM245" s="25">
        <v>1</v>
      </c>
      <c r="AN245" s="25">
        <v>0</v>
      </c>
    </row>
    <row r="246" spans="1:40" s="57" customFormat="1" ht="12.6" thickBot="1" x14ac:dyDescent="0.45">
      <c r="A246" s="45">
        <v>40724</v>
      </c>
      <c r="B246" s="72">
        <v>5</v>
      </c>
      <c r="C246" s="49" t="s">
        <v>0</v>
      </c>
      <c r="D246" s="49">
        <v>29</v>
      </c>
      <c r="E246" s="25" t="s">
        <v>66</v>
      </c>
      <c r="F246" s="25">
        <v>3</v>
      </c>
      <c r="G246" s="25">
        <v>4</v>
      </c>
      <c r="H246" s="25">
        <v>7</v>
      </c>
      <c r="I246" s="24">
        <v>10</v>
      </c>
      <c r="J246" s="24">
        <v>4</v>
      </c>
      <c r="K246" s="50">
        <f t="shared" si="15"/>
        <v>3</v>
      </c>
      <c r="L246" s="50">
        <f t="shared" si="16"/>
        <v>3</v>
      </c>
      <c r="M246" s="50">
        <f t="shared" si="17"/>
        <v>6</v>
      </c>
      <c r="N246" s="50">
        <f t="shared" si="18"/>
        <v>0</v>
      </c>
      <c r="O246" s="25">
        <v>0</v>
      </c>
      <c r="P246" s="25">
        <v>7</v>
      </c>
      <c r="Q246" s="24">
        <v>22</v>
      </c>
      <c r="R246" s="24">
        <v>2</v>
      </c>
      <c r="S246" s="51">
        <f t="shared" si="19"/>
        <v>12.56</v>
      </c>
      <c r="T246" s="25" t="s">
        <v>17</v>
      </c>
      <c r="U246" s="52" t="s">
        <v>15</v>
      </c>
      <c r="V246" s="24" t="s">
        <v>15</v>
      </c>
      <c r="W246" s="24">
        <v>1</v>
      </c>
      <c r="X246" s="24" t="s">
        <v>14</v>
      </c>
      <c r="Y246" s="24">
        <v>0</v>
      </c>
      <c r="Z246" s="24" t="s">
        <v>14</v>
      </c>
      <c r="AA246" s="24">
        <v>0</v>
      </c>
      <c r="AB246" s="28">
        <v>4</v>
      </c>
      <c r="AC246" s="28">
        <v>0</v>
      </c>
      <c r="AD246" s="28">
        <v>30</v>
      </c>
      <c r="AE246" s="58">
        <v>0</v>
      </c>
      <c r="AF246" s="24"/>
      <c r="AG246" s="28">
        <v>50</v>
      </c>
      <c r="AH246" s="28" t="s">
        <v>63</v>
      </c>
      <c r="AI246" s="71" t="s">
        <v>461</v>
      </c>
      <c r="AJ246" s="25"/>
      <c r="AK246" s="57" t="s">
        <v>29</v>
      </c>
      <c r="AL246" s="25">
        <v>4</v>
      </c>
      <c r="AM246" s="25">
        <v>0</v>
      </c>
      <c r="AN246" s="25">
        <v>0</v>
      </c>
    </row>
    <row r="247" spans="1:40" s="57" customFormat="1" ht="24.9" thickBot="1" x14ac:dyDescent="0.45">
      <c r="A247" s="45">
        <v>40724</v>
      </c>
      <c r="B247" s="72">
        <v>5</v>
      </c>
      <c r="C247" s="49" t="s">
        <v>0</v>
      </c>
      <c r="D247" s="49">
        <v>30</v>
      </c>
      <c r="E247" s="25" t="s">
        <v>66</v>
      </c>
      <c r="F247" s="25">
        <v>2</v>
      </c>
      <c r="G247" s="25">
        <v>4</v>
      </c>
      <c r="H247" s="25">
        <v>0</v>
      </c>
      <c r="I247" s="24"/>
      <c r="J247" s="24"/>
      <c r="K247" s="50">
        <f t="shared" si="15"/>
        <v>-4</v>
      </c>
      <c r="L247" s="50">
        <f t="shared" si="16"/>
        <v>0</v>
      </c>
      <c r="M247" s="50">
        <f t="shared" si="17"/>
        <v>-4</v>
      </c>
      <c r="N247" s="50">
        <f t="shared" si="18"/>
        <v>-4</v>
      </c>
      <c r="O247" s="25">
        <v>0</v>
      </c>
      <c r="P247" s="25">
        <v>0</v>
      </c>
      <c r="Q247" s="24"/>
      <c r="R247" s="24"/>
      <c r="S247" s="51">
        <f t="shared" si="19"/>
        <v>0</v>
      </c>
      <c r="T247" s="25" t="s">
        <v>14</v>
      </c>
      <c r="U247" s="25" t="s">
        <v>14</v>
      </c>
      <c r="V247" s="24" t="s">
        <v>14</v>
      </c>
      <c r="W247" s="24">
        <v>0</v>
      </c>
      <c r="X247" s="24" t="s">
        <v>14</v>
      </c>
      <c r="Y247" s="24">
        <v>0</v>
      </c>
      <c r="Z247" s="24" t="s">
        <v>14</v>
      </c>
      <c r="AA247" s="24">
        <v>0</v>
      </c>
      <c r="AB247" s="28">
        <v>3</v>
      </c>
      <c r="AC247" s="28">
        <v>0.1</v>
      </c>
      <c r="AD247" s="28">
        <v>40</v>
      </c>
      <c r="AE247" s="58">
        <v>2</v>
      </c>
      <c r="AF247" s="24"/>
      <c r="AG247" s="28">
        <v>40</v>
      </c>
      <c r="AH247" s="28" t="s">
        <v>180</v>
      </c>
      <c r="AI247" s="71" t="s">
        <v>461</v>
      </c>
      <c r="AJ247" s="25"/>
      <c r="AK247" s="57" t="s">
        <v>30</v>
      </c>
      <c r="AL247" s="25">
        <v>4</v>
      </c>
      <c r="AM247" s="25">
        <v>0</v>
      </c>
      <c r="AN247" s="25">
        <v>0</v>
      </c>
    </row>
    <row r="248" spans="1:40" s="57" customFormat="1" ht="12.6" thickBot="1" x14ac:dyDescent="0.45">
      <c r="A248" s="45">
        <v>40724</v>
      </c>
      <c r="B248" s="72">
        <v>5</v>
      </c>
      <c r="C248" s="49" t="s">
        <v>0</v>
      </c>
      <c r="D248" s="49">
        <v>31</v>
      </c>
      <c r="E248" s="25" t="s">
        <v>66</v>
      </c>
      <c r="F248" s="25">
        <v>3</v>
      </c>
      <c r="G248" s="25">
        <v>6</v>
      </c>
      <c r="H248" s="25">
        <v>0</v>
      </c>
      <c r="I248" s="24"/>
      <c r="J248" s="24"/>
      <c r="K248" s="50">
        <f t="shared" si="15"/>
        <v>-6</v>
      </c>
      <c r="L248" s="50">
        <f t="shared" si="16"/>
        <v>0</v>
      </c>
      <c r="M248" s="50">
        <f t="shared" si="17"/>
        <v>-6</v>
      </c>
      <c r="N248" s="50">
        <f t="shared" si="18"/>
        <v>-6</v>
      </c>
      <c r="O248" s="25">
        <v>3</v>
      </c>
      <c r="P248" s="25">
        <v>0</v>
      </c>
      <c r="Q248" s="24"/>
      <c r="R248" s="24"/>
      <c r="S248" s="51">
        <f t="shared" si="19"/>
        <v>0</v>
      </c>
      <c r="T248" s="25" t="s">
        <v>14</v>
      </c>
      <c r="U248" s="25" t="s">
        <v>14</v>
      </c>
      <c r="V248" s="24" t="s">
        <v>14</v>
      </c>
      <c r="W248" s="24">
        <v>0</v>
      </c>
      <c r="X248" s="24" t="s">
        <v>14</v>
      </c>
      <c r="Y248" s="24">
        <v>0</v>
      </c>
      <c r="Z248" s="24" t="s">
        <v>14</v>
      </c>
      <c r="AA248" s="24">
        <v>0</v>
      </c>
      <c r="AB248" s="28">
        <v>18</v>
      </c>
      <c r="AC248" s="28">
        <v>1</v>
      </c>
      <c r="AD248" s="28">
        <v>43</v>
      </c>
      <c r="AE248" s="58">
        <v>20</v>
      </c>
      <c r="AF248" s="24"/>
      <c r="AG248" s="28">
        <v>60</v>
      </c>
      <c r="AH248" s="28" t="s">
        <v>175</v>
      </c>
      <c r="AI248" s="71" t="s">
        <v>461</v>
      </c>
      <c r="AJ248" s="25"/>
      <c r="AK248" s="57" t="s">
        <v>30</v>
      </c>
      <c r="AL248" s="25">
        <v>6</v>
      </c>
      <c r="AM248" s="25">
        <v>3</v>
      </c>
      <c r="AN248" s="25">
        <v>0</v>
      </c>
    </row>
    <row r="249" spans="1:40" s="57" customFormat="1" ht="24.9" thickBot="1" x14ac:dyDescent="0.45">
      <c r="A249" s="45">
        <v>40724</v>
      </c>
      <c r="B249" s="72">
        <v>5</v>
      </c>
      <c r="C249" s="49" t="s">
        <v>0</v>
      </c>
      <c r="D249" s="49">
        <v>32</v>
      </c>
      <c r="E249" s="25" t="s">
        <v>66</v>
      </c>
      <c r="F249" s="25">
        <v>3</v>
      </c>
      <c r="G249" s="25">
        <v>8</v>
      </c>
      <c r="H249" s="25">
        <v>7</v>
      </c>
      <c r="I249" s="24"/>
      <c r="J249" s="24"/>
      <c r="K249" s="50">
        <f t="shared" si="15"/>
        <v>-1</v>
      </c>
      <c r="L249" s="50">
        <f t="shared" si="16"/>
        <v>-7</v>
      </c>
      <c r="M249" s="50">
        <f t="shared" si="17"/>
        <v>-8</v>
      </c>
      <c r="N249" s="50">
        <f t="shared" si="18"/>
        <v>-8</v>
      </c>
      <c r="O249" s="25">
        <v>6</v>
      </c>
      <c r="P249" s="25">
        <v>7</v>
      </c>
      <c r="Q249" s="24"/>
      <c r="R249" s="24"/>
      <c r="S249" s="51">
        <f t="shared" si="19"/>
        <v>0</v>
      </c>
      <c r="T249" s="25" t="s">
        <v>18</v>
      </c>
      <c r="U249" s="52" t="s">
        <v>14</v>
      </c>
      <c r="V249" s="24" t="s">
        <v>14</v>
      </c>
      <c r="W249" s="24">
        <v>0</v>
      </c>
      <c r="X249" s="24" t="s">
        <v>14</v>
      </c>
      <c r="Y249" s="24">
        <v>0</v>
      </c>
      <c r="Z249" s="24" t="s">
        <v>14</v>
      </c>
      <c r="AA249" s="24">
        <v>0</v>
      </c>
      <c r="AB249" s="28">
        <v>3</v>
      </c>
      <c r="AC249" s="28">
        <v>1</v>
      </c>
      <c r="AD249" s="28">
        <v>30</v>
      </c>
      <c r="AE249" s="58">
        <v>10</v>
      </c>
      <c r="AF249" s="24"/>
      <c r="AG249" s="28">
        <v>40</v>
      </c>
      <c r="AH249" s="28" t="s">
        <v>106</v>
      </c>
      <c r="AI249" s="71" t="s">
        <v>461</v>
      </c>
      <c r="AJ249" s="25"/>
      <c r="AK249" s="57" t="s">
        <v>30</v>
      </c>
      <c r="AL249" s="25">
        <v>8</v>
      </c>
      <c r="AM249" s="25">
        <v>6</v>
      </c>
      <c r="AN249" s="25">
        <v>0</v>
      </c>
    </row>
    <row r="250" spans="1:40" s="57" customFormat="1" ht="12.6" thickBot="1" x14ac:dyDescent="0.45">
      <c r="A250" s="45">
        <v>40724</v>
      </c>
      <c r="B250" s="72">
        <v>5</v>
      </c>
      <c r="C250" s="49" t="s">
        <v>0</v>
      </c>
      <c r="D250" s="49">
        <v>33</v>
      </c>
      <c r="E250" s="25" t="s">
        <v>66</v>
      </c>
      <c r="F250" s="25">
        <v>4</v>
      </c>
      <c r="G250" s="25">
        <v>7</v>
      </c>
      <c r="H250" s="25">
        <v>8.5</v>
      </c>
      <c r="I250" s="24"/>
      <c r="J250" s="24"/>
      <c r="K250" s="50">
        <f t="shared" si="15"/>
        <v>1.5</v>
      </c>
      <c r="L250" s="50">
        <f t="shared" si="16"/>
        <v>-8.5</v>
      </c>
      <c r="M250" s="50">
        <f t="shared" si="17"/>
        <v>-7</v>
      </c>
      <c r="N250" s="50">
        <f t="shared" si="18"/>
        <v>-7</v>
      </c>
      <c r="O250" s="25">
        <v>8</v>
      </c>
      <c r="P250" s="25">
        <v>9</v>
      </c>
      <c r="Q250" s="24"/>
      <c r="R250" s="24"/>
      <c r="S250" s="51">
        <f t="shared" si="19"/>
        <v>0</v>
      </c>
      <c r="T250" s="25" t="s">
        <v>18</v>
      </c>
      <c r="U250" s="52" t="s">
        <v>14</v>
      </c>
      <c r="V250" s="24" t="s">
        <v>14</v>
      </c>
      <c r="W250" s="24">
        <v>0</v>
      </c>
      <c r="X250" s="24" t="s">
        <v>14</v>
      </c>
      <c r="Y250" s="24">
        <v>0</v>
      </c>
      <c r="Z250" s="24" t="s">
        <v>14</v>
      </c>
      <c r="AA250" s="24">
        <v>0</v>
      </c>
      <c r="AB250" s="28">
        <v>3</v>
      </c>
      <c r="AC250" s="28">
        <v>1</v>
      </c>
      <c r="AD250" s="28">
        <v>20</v>
      </c>
      <c r="AE250" s="58">
        <v>0</v>
      </c>
      <c r="AF250" s="24"/>
      <c r="AG250" s="28">
        <v>30</v>
      </c>
      <c r="AH250" s="28" t="s">
        <v>179</v>
      </c>
      <c r="AI250" s="71" t="s">
        <v>461</v>
      </c>
      <c r="AJ250" s="25" t="s">
        <v>178</v>
      </c>
      <c r="AK250" s="57" t="s">
        <v>30</v>
      </c>
      <c r="AL250" s="25">
        <v>7</v>
      </c>
      <c r="AM250" s="25">
        <v>8</v>
      </c>
      <c r="AN250" s="25" t="s">
        <v>40</v>
      </c>
    </row>
    <row r="251" spans="1:40" s="57" customFormat="1" ht="12.6" thickBot="1" x14ac:dyDescent="0.45">
      <c r="A251" s="45">
        <v>40724</v>
      </c>
      <c r="B251" s="72">
        <v>5</v>
      </c>
      <c r="C251" s="49" t="s">
        <v>0</v>
      </c>
      <c r="D251" s="49">
        <v>34</v>
      </c>
      <c r="E251" s="25" t="s">
        <v>66</v>
      </c>
      <c r="F251" s="25">
        <v>3</v>
      </c>
      <c r="G251" s="25">
        <v>5</v>
      </c>
      <c r="H251" s="25">
        <v>7.5</v>
      </c>
      <c r="I251" s="24"/>
      <c r="J251" s="24"/>
      <c r="K251" s="50">
        <f t="shared" si="15"/>
        <v>2.5</v>
      </c>
      <c r="L251" s="50">
        <f t="shared" si="16"/>
        <v>-7.5</v>
      </c>
      <c r="M251" s="50">
        <f t="shared" si="17"/>
        <v>-5</v>
      </c>
      <c r="N251" s="50">
        <f t="shared" si="18"/>
        <v>-5</v>
      </c>
      <c r="O251" s="25">
        <v>4</v>
      </c>
      <c r="P251" s="25">
        <v>7</v>
      </c>
      <c r="Q251" s="24"/>
      <c r="R251" s="24"/>
      <c r="S251" s="51">
        <f t="shared" si="19"/>
        <v>0</v>
      </c>
      <c r="T251" s="25" t="s">
        <v>17</v>
      </c>
      <c r="U251" s="52" t="s">
        <v>14</v>
      </c>
      <c r="V251" s="24" t="s">
        <v>14</v>
      </c>
      <c r="W251" s="24">
        <v>0</v>
      </c>
      <c r="X251" s="24" t="s">
        <v>14</v>
      </c>
      <c r="Y251" s="24">
        <v>0</v>
      </c>
      <c r="Z251" s="24" t="s">
        <v>14</v>
      </c>
      <c r="AA251" s="24">
        <v>0</v>
      </c>
      <c r="AB251" s="28">
        <v>4</v>
      </c>
      <c r="AC251" s="28">
        <v>1</v>
      </c>
      <c r="AD251" s="28">
        <v>15</v>
      </c>
      <c r="AE251" s="58">
        <v>2</v>
      </c>
      <c r="AF251" s="24"/>
      <c r="AG251" s="28">
        <v>35</v>
      </c>
      <c r="AH251" s="28" t="s">
        <v>177</v>
      </c>
      <c r="AI251" s="71" t="s">
        <v>461</v>
      </c>
      <c r="AJ251" s="25"/>
      <c r="AK251" s="57" t="s">
        <v>30</v>
      </c>
      <c r="AL251" s="25">
        <v>5</v>
      </c>
      <c r="AM251" s="25">
        <v>4</v>
      </c>
      <c r="AN251" s="25" t="s">
        <v>40</v>
      </c>
    </row>
    <row r="252" spans="1:40" s="57" customFormat="1" ht="12.6" thickBot="1" x14ac:dyDescent="0.45">
      <c r="A252" s="45">
        <v>40724</v>
      </c>
      <c r="B252" s="72">
        <v>5</v>
      </c>
      <c r="C252" s="49" t="s">
        <v>0</v>
      </c>
      <c r="D252" s="49">
        <v>35</v>
      </c>
      <c r="E252" s="25" t="s">
        <v>66</v>
      </c>
      <c r="F252" s="25">
        <v>2</v>
      </c>
      <c r="G252" s="25">
        <v>8</v>
      </c>
      <c r="H252" s="25">
        <v>11.5</v>
      </c>
      <c r="I252" s="24">
        <v>12</v>
      </c>
      <c r="J252" s="24">
        <v>6</v>
      </c>
      <c r="K252" s="50">
        <f t="shared" si="15"/>
        <v>3.5</v>
      </c>
      <c r="L252" s="50">
        <f t="shared" si="16"/>
        <v>0.5</v>
      </c>
      <c r="M252" s="50">
        <f t="shared" si="17"/>
        <v>4</v>
      </c>
      <c r="N252" s="50">
        <f t="shared" si="18"/>
        <v>-2</v>
      </c>
      <c r="O252" s="25">
        <v>9</v>
      </c>
      <c r="P252" s="25">
        <v>14</v>
      </c>
      <c r="Q252" s="24">
        <v>29</v>
      </c>
      <c r="R252" s="24">
        <v>0.5</v>
      </c>
      <c r="S252" s="51">
        <f t="shared" si="19"/>
        <v>1.1775</v>
      </c>
      <c r="T252" s="26" t="s">
        <v>17</v>
      </c>
      <c r="U252" s="52" t="s">
        <v>15</v>
      </c>
      <c r="V252" s="24" t="s">
        <v>15</v>
      </c>
      <c r="W252" s="24">
        <v>1</v>
      </c>
      <c r="X252" s="24" t="s">
        <v>14</v>
      </c>
      <c r="Y252" s="24">
        <v>0</v>
      </c>
      <c r="Z252" s="24" t="s">
        <v>14</v>
      </c>
      <c r="AA252" s="24">
        <v>0</v>
      </c>
      <c r="AB252" s="28">
        <v>2</v>
      </c>
      <c r="AC252" s="28">
        <v>0.1</v>
      </c>
      <c r="AD252" s="28">
        <v>5</v>
      </c>
      <c r="AE252" s="58">
        <v>5</v>
      </c>
      <c r="AF252" s="24">
        <v>0</v>
      </c>
      <c r="AG252" s="28">
        <v>30</v>
      </c>
      <c r="AH252" s="28" t="s">
        <v>78</v>
      </c>
      <c r="AI252" s="71" t="s">
        <v>461</v>
      </c>
      <c r="AJ252" s="25"/>
      <c r="AK252" s="57" t="s">
        <v>29</v>
      </c>
      <c r="AL252" s="25">
        <v>8</v>
      </c>
      <c r="AM252" s="25">
        <v>9</v>
      </c>
      <c r="AN252" s="25">
        <v>0</v>
      </c>
    </row>
    <row r="253" spans="1:40" s="57" customFormat="1" ht="24.9" thickBot="1" x14ac:dyDescent="0.45">
      <c r="A253" s="45">
        <v>40724</v>
      </c>
      <c r="B253" s="72">
        <v>5</v>
      </c>
      <c r="C253" s="49" t="s">
        <v>0</v>
      </c>
      <c r="D253" s="49">
        <v>36</v>
      </c>
      <c r="E253" s="25" t="s">
        <v>47</v>
      </c>
      <c r="F253" s="25">
        <v>3</v>
      </c>
      <c r="G253" s="25">
        <v>6</v>
      </c>
      <c r="H253" s="25">
        <v>9</v>
      </c>
      <c r="I253" s="24"/>
      <c r="J253" s="24"/>
      <c r="K253" s="50">
        <f t="shared" si="15"/>
        <v>3</v>
      </c>
      <c r="L253" s="50">
        <f t="shared" si="16"/>
        <v>-9</v>
      </c>
      <c r="M253" s="50">
        <f t="shared" si="17"/>
        <v>-6</v>
      </c>
      <c r="N253" s="50">
        <f t="shared" si="18"/>
        <v>-6</v>
      </c>
      <c r="O253" s="25">
        <v>0</v>
      </c>
      <c r="P253" s="25">
        <v>12</v>
      </c>
      <c r="Q253" s="24"/>
      <c r="R253" s="24"/>
      <c r="S253" s="51">
        <f t="shared" si="19"/>
        <v>0</v>
      </c>
      <c r="T253" s="25" t="s">
        <v>17</v>
      </c>
      <c r="U253" s="52" t="s">
        <v>14</v>
      </c>
      <c r="V253" s="24" t="s">
        <v>14</v>
      </c>
      <c r="W253" s="24">
        <v>0</v>
      </c>
      <c r="X253" s="24" t="s">
        <v>14</v>
      </c>
      <c r="Y253" s="24">
        <v>0</v>
      </c>
      <c r="Z253" s="24" t="s">
        <v>14</v>
      </c>
      <c r="AA253" s="24">
        <v>0</v>
      </c>
      <c r="AB253" s="28">
        <v>7</v>
      </c>
      <c r="AC253" s="28">
        <v>0.1</v>
      </c>
      <c r="AD253" s="28">
        <v>23</v>
      </c>
      <c r="AE253" s="58">
        <v>0.1</v>
      </c>
      <c r="AF253" s="24"/>
      <c r="AG253" s="28">
        <v>40</v>
      </c>
      <c r="AH253" s="28" t="s">
        <v>176</v>
      </c>
      <c r="AI253" s="71" t="s">
        <v>461</v>
      </c>
      <c r="AJ253" s="24"/>
      <c r="AK253" s="57" t="s">
        <v>29</v>
      </c>
      <c r="AL253" s="25">
        <v>6</v>
      </c>
      <c r="AM253" s="25">
        <v>0</v>
      </c>
      <c r="AN253" s="25" t="s">
        <v>49</v>
      </c>
    </row>
    <row r="254" spans="1:40" s="57" customFormat="1" ht="12.6" thickBot="1" x14ac:dyDescent="0.45">
      <c r="A254" s="45">
        <v>40724</v>
      </c>
      <c r="B254" s="72">
        <v>5</v>
      </c>
      <c r="C254" s="49" t="s">
        <v>0</v>
      </c>
      <c r="D254" s="49">
        <v>37</v>
      </c>
      <c r="E254" s="25" t="s">
        <v>47</v>
      </c>
      <c r="F254" s="25">
        <v>3</v>
      </c>
      <c r="G254" s="25">
        <v>7.5</v>
      </c>
      <c r="H254" s="25">
        <v>8</v>
      </c>
      <c r="I254" s="24">
        <v>11</v>
      </c>
      <c r="J254" s="24">
        <v>4</v>
      </c>
      <c r="K254" s="50">
        <f t="shared" si="15"/>
        <v>0.5</v>
      </c>
      <c r="L254" s="50">
        <f t="shared" si="16"/>
        <v>3</v>
      </c>
      <c r="M254" s="50">
        <f t="shared" si="17"/>
        <v>3.5</v>
      </c>
      <c r="N254" s="50">
        <f t="shared" si="18"/>
        <v>-3.5</v>
      </c>
      <c r="O254" s="25">
        <v>8</v>
      </c>
      <c r="P254" s="25">
        <v>13</v>
      </c>
      <c r="Q254" s="24">
        <v>23</v>
      </c>
      <c r="R254" s="24">
        <v>2.5</v>
      </c>
      <c r="S254" s="51">
        <f t="shared" si="19"/>
        <v>19.625</v>
      </c>
      <c r="T254" s="25" t="s">
        <v>17</v>
      </c>
      <c r="U254" s="52" t="s">
        <v>17</v>
      </c>
      <c r="V254" s="24" t="s">
        <v>17</v>
      </c>
      <c r="W254" s="24">
        <v>1</v>
      </c>
      <c r="X254" s="24" t="s">
        <v>14</v>
      </c>
      <c r="Y254" s="24">
        <v>0</v>
      </c>
      <c r="Z254" s="24" t="s">
        <v>14</v>
      </c>
      <c r="AA254" s="24">
        <v>0</v>
      </c>
      <c r="AB254" s="28">
        <v>2</v>
      </c>
      <c r="AC254" s="28">
        <v>0.1</v>
      </c>
      <c r="AD254" s="28">
        <v>25</v>
      </c>
      <c r="AE254" s="58">
        <v>0</v>
      </c>
      <c r="AF254" s="24">
        <v>10</v>
      </c>
      <c r="AG254" s="28">
        <v>40</v>
      </c>
      <c r="AH254" s="28" t="s">
        <v>175</v>
      </c>
      <c r="AI254" s="71" t="s">
        <v>461</v>
      </c>
      <c r="AJ254" s="25"/>
      <c r="AK254" s="57" t="s">
        <v>29</v>
      </c>
      <c r="AL254" s="25">
        <v>7.5</v>
      </c>
      <c r="AM254" s="25">
        <v>8</v>
      </c>
      <c r="AN254" s="25" t="s">
        <v>40</v>
      </c>
    </row>
    <row r="255" spans="1:40" s="57" customFormat="1" ht="12.6" thickBot="1" x14ac:dyDescent="0.45">
      <c r="A255" s="45">
        <v>40724</v>
      </c>
      <c r="B255" s="72">
        <v>5</v>
      </c>
      <c r="C255" s="49" t="s">
        <v>0</v>
      </c>
      <c r="D255" s="49">
        <v>38</v>
      </c>
      <c r="E255" s="25" t="s">
        <v>66</v>
      </c>
      <c r="F255" s="25">
        <v>2</v>
      </c>
      <c r="G255" s="25">
        <v>8.5</v>
      </c>
      <c r="H255" s="25">
        <v>18</v>
      </c>
      <c r="I255" s="24">
        <v>21</v>
      </c>
      <c r="J255" s="24">
        <v>14.5</v>
      </c>
      <c r="K255" s="50">
        <f t="shared" si="15"/>
        <v>9.5</v>
      </c>
      <c r="L255" s="50">
        <f t="shared" si="16"/>
        <v>3</v>
      </c>
      <c r="M255" s="50">
        <f t="shared" si="17"/>
        <v>12.5</v>
      </c>
      <c r="N255" s="50">
        <f t="shared" si="18"/>
        <v>6</v>
      </c>
      <c r="O255" s="25">
        <v>6</v>
      </c>
      <c r="P255" s="25">
        <v>22</v>
      </c>
      <c r="Q255" s="24">
        <v>35</v>
      </c>
      <c r="R255" s="24">
        <v>5</v>
      </c>
      <c r="S255" s="51">
        <f t="shared" si="19"/>
        <v>284.5625</v>
      </c>
      <c r="T255" s="25" t="s">
        <v>15</v>
      </c>
      <c r="U255" s="52" t="s">
        <v>15</v>
      </c>
      <c r="V255" s="24" t="s">
        <v>13</v>
      </c>
      <c r="W255" s="24">
        <v>1</v>
      </c>
      <c r="X255" s="24" t="s">
        <v>18</v>
      </c>
      <c r="Y255" s="24">
        <v>1</v>
      </c>
      <c r="Z255" s="24" t="s">
        <v>18</v>
      </c>
      <c r="AA255" s="24">
        <v>1</v>
      </c>
      <c r="AB255" s="28">
        <v>18</v>
      </c>
      <c r="AC255" s="28">
        <v>0</v>
      </c>
      <c r="AD255" s="28">
        <v>45</v>
      </c>
      <c r="AE255" s="58">
        <v>0</v>
      </c>
      <c r="AF255" s="24">
        <v>20</v>
      </c>
      <c r="AG255" s="28">
        <v>60</v>
      </c>
      <c r="AH255" s="28" t="s">
        <v>147</v>
      </c>
      <c r="AI255" s="71" t="s">
        <v>461</v>
      </c>
      <c r="AJ255" s="25"/>
      <c r="AK255" s="57" t="s">
        <v>30</v>
      </c>
      <c r="AL255" s="25">
        <v>8.5</v>
      </c>
      <c r="AM255" s="25">
        <v>6</v>
      </c>
      <c r="AN255" s="25">
        <v>0</v>
      </c>
    </row>
    <row r="256" spans="1:40" s="57" customFormat="1" ht="12.6" thickBot="1" x14ac:dyDescent="0.45">
      <c r="A256" s="45">
        <v>40724</v>
      </c>
      <c r="B256" s="72">
        <v>5</v>
      </c>
      <c r="C256" s="49" t="s">
        <v>0</v>
      </c>
      <c r="D256" s="49">
        <v>39</v>
      </c>
      <c r="E256" s="25" t="s">
        <v>66</v>
      </c>
      <c r="F256" s="25">
        <v>2</v>
      </c>
      <c r="G256" s="25">
        <v>5</v>
      </c>
      <c r="H256" s="25">
        <v>13</v>
      </c>
      <c r="I256" s="24">
        <v>23</v>
      </c>
      <c r="J256" s="24">
        <v>13.5</v>
      </c>
      <c r="K256" s="50">
        <f t="shared" si="15"/>
        <v>8</v>
      </c>
      <c r="L256" s="50">
        <f t="shared" si="16"/>
        <v>10</v>
      </c>
      <c r="M256" s="50">
        <f t="shared" si="17"/>
        <v>18</v>
      </c>
      <c r="N256" s="50">
        <f t="shared" si="18"/>
        <v>8.5</v>
      </c>
      <c r="O256" s="25">
        <v>2</v>
      </c>
      <c r="P256" s="25">
        <v>22</v>
      </c>
      <c r="Q256" s="24">
        <v>38</v>
      </c>
      <c r="R256" s="24">
        <v>2</v>
      </c>
      <c r="S256" s="51">
        <f t="shared" si="19"/>
        <v>42.39</v>
      </c>
      <c r="T256" s="25" t="s">
        <v>13</v>
      </c>
      <c r="U256" s="52" t="s">
        <v>15</v>
      </c>
      <c r="V256" s="24" t="s">
        <v>13</v>
      </c>
      <c r="W256" s="24">
        <v>1</v>
      </c>
      <c r="X256" s="24" t="s">
        <v>14</v>
      </c>
      <c r="Y256" s="24">
        <v>0</v>
      </c>
      <c r="Z256" s="24" t="s">
        <v>14</v>
      </c>
      <c r="AA256" s="24">
        <v>0</v>
      </c>
      <c r="AB256" s="28">
        <v>15</v>
      </c>
      <c r="AC256" s="28">
        <v>0</v>
      </c>
      <c r="AD256" s="28">
        <v>55</v>
      </c>
      <c r="AE256" s="58">
        <v>0</v>
      </c>
      <c r="AF256" s="24">
        <v>0</v>
      </c>
      <c r="AG256" s="28">
        <v>95</v>
      </c>
      <c r="AH256" s="28" t="s">
        <v>41</v>
      </c>
      <c r="AI256" s="71" t="s">
        <v>461</v>
      </c>
      <c r="AJ256" s="25"/>
      <c r="AK256" s="57" t="s">
        <v>30</v>
      </c>
      <c r="AL256" s="25">
        <v>5</v>
      </c>
      <c r="AM256" s="25">
        <v>2</v>
      </c>
      <c r="AN256" s="25" t="s">
        <v>40</v>
      </c>
    </row>
    <row r="257" spans="1:40" s="57" customFormat="1" ht="12.6" thickBot="1" x14ac:dyDescent="0.45">
      <c r="A257" s="45">
        <v>40724</v>
      </c>
      <c r="B257" s="72">
        <v>5</v>
      </c>
      <c r="C257" s="49" t="s">
        <v>0</v>
      </c>
      <c r="D257" s="49">
        <v>40</v>
      </c>
      <c r="E257" s="25" t="s">
        <v>66</v>
      </c>
      <c r="F257" s="25">
        <v>1</v>
      </c>
      <c r="G257" s="25">
        <v>7</v>
      </c>
      <c r="H257" s="25">
        <v>16</v>
      </c>
      <c r="I257" s="24">
        <v>30.5</v>
      </c>
      <c r="J257" s="24">
        <v>5</v>
      </c>
      <c r="K257" s="50">
        <f t="shared" si="15"/>
        <v>9</v>
      </c>
      <c r="L257" s="50">
        <f t="shared" si="16"/>
        <v>14.5</v>
      </c>
      <c r="M257" s="50">
        <f t="shared" si="17"/>
        <v>23.5</v>
      </c>
      <c r="N257" s="50">
        <f t="shared" si="18"/>
        <v>-2</v>
      </c>
      <c r="O257" s="25">
        <v>6</v>
      </c>
      <c r="P257" s="25">
        <v>18</v>
      </c>
      <c r="Q257" s="24">
        <v>43</v>
      </c>
      <c r="R257" s="24">
        <v>3</v>
      </c>
      <c r="S257" s="51">
        <f t="shared" si="19"/>
        <v>35.325000000000003</v>
      </c>
      <c r="T257" s="25" t="s">
        <v>13</v>
      </c>
      <c r="U257" s="52" t="s">
        <v>15</v>
      </c>
      <c r="V257" s="24" t="s">
        <v>13</v>
      </c>
      <c r="W257" s="24">
        <v>1</v>
      </c>
      <c r="X257" s="24" t="s">
        <v>17</v>
      </c>
      <c r="Y257" s="24">
        <v>1</v>
      </c>
      <c r="Z257" s="24" t="s">
        <v>15</v>
      </c>
      <c r="AA257" s="24">
        <v>1</v>
      </c>
      <c r="AB257" s="28">
        <v>7</v>
      </c>
      <c r="AC257" s="28">
        <v>0</v>
      </c>
      <c r="AD257" s="28">
        <v>30</v>
      </c>
      <c r="AE257" s="58">
        <v>0</v>
      </c>
      <c r="AF257" s="24">
        <v>2</v>
      </c>
      <c r="AG257" s="28">
        <v>110</v>
      </c>
      <c r="AH257" s="28" t="s">
        <v>174</v>
      </c>
      <c r="AI257" s="71" t="s">
        <v>461</v>
      </c>
      <c r="AJ257" s="25"/>
      <c r="AK257" s="57" t="s">
        <v>29</v>
      </c>
      <c r="AL257" s="25">
        <v>7</v>
      </c>
      <c r="AM257" s="25">
        <v>6</v>
      </c>
      <c r="AN257" s="25" t="s">
        <v>49</v>
      </c>
    </row>
    <row r="258" spans="1:40" s="57" customFormat="1" ht="12.6" thickBot="1" x14ac:dyDescent="0.45">
      <c r="A258" s="45">
        <v>40724</v>
      </c>
      <c r="B258" s="72">
        <v>5</v>
      </c>
      <c r="C258" s="49" t="s">
        <v>0</v>
      </c>
      <c r="D258" s="49">
        <v>41</v>
      </c>
      <c r="E258" s="25" t="s">
        <v>66</v>
      </c>
      <c r="F258" s="25">
        <v>3</v>
      </c>
      <c r="G258" s="25">
        <v>7</v>
      </c>
      <c r="H258" s="25">
        <v>9</v>
      </c>
      <c r="I258" s="24"/>
      <c r="J258" s="24"/>
      <c r="K258" s="50">
        <f t="shared" ref="K258:K321" si="20">H258-G258</f>
        <v>2</v>
      </c>
      <c r="L258" s="50">
        <f t="shared" ref="L258:L321" si="21">I258-H258</f>
        <v>-9</v>
      </c>
      <c r="M258" s="50">
        <f t="shared" ref="M258:M321" si="22">I258-G258</f>
        <v>-7</v>
      </c>
      <c r="N258" s="50">
        <f t="shared" ref="N258:N321" si="23">J258-G258</f>
        <v>-7</v>
      </c>
      <c r="O258" s="25">
        <v>4</v>
      </c>
      <c r="P258" s="25">
        <v>7</v>
      </c>
      <c r="Q258" s="24"/>
      <c r="R258" s="24"/>
      <c r="S258" s="51">
        <f t="shared" ref="S258:S321" si="24">3.14*(R258/2)^2*J258</f>
        <v>0</v>
      </c>
      <c r="T258" s="25" t="s">
        <v>17</v>
      </c>
      <c r="U258" s="52" t="s">
        <v>14</v>
      </c>
      <c r="V258" s="24" t="s">
        <v>14</v>
      </c>
      <c r="W258" s="24">
        <v>0</v>
      </c>
      <c r="X258" s="24" t="s">
        <v>14</v>
      </c>
      <c r="Y258" s="24">
        <v>0</v>
      </c>
      <c r="Z258" s="24" t="s">
        <v>14</v>
      </c>
      <c r="AA258" s="24">
        <v>0</v>
      </c>
      <c r="AB258" s="28">
        <v>3</v>
      </c>
      <c r="AC258" s="28">
        <v>1</v>
      </c>
      <c r="AD258" s="28">
        <v>17</v>
      </c>
      <c r="AE258" s="58">
        <v>0</v>
      </c>
      <c r="AF258" s="24"/>
      <c r="AG258" s="28">
        <v>50</v>
      </c>
      <c r="AH258" s="28" t="s">
        <v>172</v>
      </c>
      <c r="AI258" s="71" t="s">
        <v>461</v>
      </c>
      <c r="AJ258" s="25"/>
      <c r="AK258" s="57" t="s">
        <v>30</v>
      </c>
      <c r="AL258" s="25">
        <v>7</v>
      </c>
      <c r="AM258" s="25">
        <v>4</v>
      </c>
      <c r="AN258" s="25">
        <v>0</v>
      </c>
    </row>
    <row r="259" spans="1:40" s="57" customFormat="1" ht="12.6" thickBot="1" x14ac:dyDescent="0.45">
      <c r="A259" s="45">
        <v>40724</v>
      </c>
      <c r="B259" s="72">
        <v>5</v>
      </c>
      <c r="C259" s="49" t="s">
        <v>0</v>
      </c>
      <c r="D259" s="49">
        <v>42</v>
      </c>
      <c r="E259" s="25" t="s">
        <v>81</v>
      </c>
      <c r="F259" s="25">
        <v>2</v>
      </c>
      <c r="G259" s="25">
        <v>9</v>
      </c>
      <c r="H259" s="25">
        <v>16</v>
      </c>
      <c r="I259" s="24">
        <v>25.5</v>
      </c>
      <c r="J259" s="24">
        <v>13</v>
      </c>
      <c r="K259" s="50">
        <f t="shared" si="20"/>
        <v>7</v>
      </c>
      <c r="L259" s="50">
        <f t="shared" si="21"/>
        <v>9.5</v>
      </c>
      <c r="M259" s="50">
        <f t="shared" si="22"/>
        <v>16.5</v>
      </c>
      <c r="N259" s="50">
        <f t="shared" si="23"/>
        <v>4</v>
      </c>
      <c r="O259" s="25">
        <v>10</v>
      </c>
      <c r="P259" s="25">
        <v>16</v>
      </c>
      <c r="Q259" s="24">
        <v>43</v>
      </c>
      <c r="R259" s="24">
        <v>3.5</v>
      </c>
      <c r="S259" s="51">
        <f t="shared" si="24"/>
        <v>125.01125000000002</v>
      </c>
      <c r="T259" s="25" t="s">
        <v>17</v>
      </c>
      <c r="U259" s="52" t="s">
        <v>15</v>
      </c>
      <c r="V259" s="24" t="s">
        <v>17</v>
      </c>
      <c r="W259" s="24">
        <v>1</v>
      </c>
      <c r="X259" s="24" t="s">
        <v>14</v>
      </c>
      <c r="Y259" s="24">
        <v>0</v>
      </c>
      <c r="Z259" s="24" t="s">
        <v>14</v>
      </c>
      <c r="AA259" s="24">
        <v>0</v>
      </c>
      <c r="AB259" s="28">
        <v>1</v>
      </c>
      <c r="AC259" s="28">
        <v>0</v>
      </c>
      <c r="AD259" s="28">
        <v>45</v>
      </c>
      <c r="AE259" s="58">
        <v>0</v>
      </c>
      <c r="AF259" s="24">
        <v>0</v>
      </c>
      <c r="AG259" s="28">
        <v>60</v>
      </c>
      <c r="AH259" s="28" t="s">
        <v>173</v>
      </c>
      <c r="AI259" s="71" t="s">
        <v>461</v>
      </c>
      <c r="AJ259" s="25"/>
      <c r="AK259" s="57" t="s">
        <v>29</v>
      </c>
      <c r="AL259" s="25">
        <v>9</v>
      </c>
      <c r="AM259" s="25">
        <v>10</v>
      </c>
      <c r="AN259" s="25">
        <v>0</v>
      </c>
    </row>
    <row r="260" spans="1:40" s="57" customFormat="1" ht="12.6" thickBot="1" x14ac:dyDescent="0.45">
      <c r="A260" s="45">
        <v>40724</v>
      </c>
      <c r="B260" s="72">
        <v>5</v>
      </c>
      <c r="C260" s="49" t="s">
        <v>0</v>
      </c>
      <c r="D260" s="49">
        <v>43</v>
      </c>
      <c r="E260" s="25" t="s">
        <v>81</v>
      </c>
      <c r="F260" s="25">
        <v>3</v>
      </c>
      <c r="G260" s="25">
        <v>9</v>
      </c>
      <c r="H260" s="25">
        <v>17</v>
      </c>
      <c r="I260" s="24">
        <v>23.5</v>
      </c>
      <c r="J260" s="24">
        <v>22</v>
      </c>
      <c r="K260" s="50">
        <f t="shared" si="20"/>
        <v>8</v>
      </c>
      <c r="L260" s="50">
        <f t="shared" si="21"/>
        <v>6.5</v>
      </c>
      <c r="M260" s="50">
        <f t="shared" si="22"/>
        <v>14.5</v>
      </c>
      <c r="N260" s="50">
        <f t="shared" si="23"/>
        <v>13</v>
      </c>
      <c r="O260" s="25">
        <v>7</v>
      </c>
      <c r="P260" s="25">
        <v>28</v>
      </c>
      <c r="Q260" s="24">
        <v>42</v>
      </c>
      <c r="R260" s="24">
        <v>6</v>
      </c>
      <c r="S260" s="51">
        <f t="shared" si="24"/>
        <v>621.72</v>
      </c>
      <c r="T260" s="25" t="s">
        <v>15</v>
      </c>
      <c r="U260" s="52" t="s">
        <v>15</v>
      </c>
      <c r="V260" s="24" t="s">
        <v>15</v>
      </c>
      <c r="W260" s="24">
        <v>1</v>
      </c>
      <c r="X260" s="24" t="s">
        <v>17</v>
      </c>
      <c r="Y260" s="24">
        <v>1</v>
      </c>
      <c r="Z260" s="24" t="s">
        <v>15</v>
      </c>
      <c r="AA260" s="24">
        <v>1</v>
      </c>
      <c r="AB260" s="28">
        <v>12</v>
      </c>
      <c r="AC260" s="28">
        <v>0</v>
      </c>
      <c r="AD260" s="28">
        <v>60</v>
      </c>
      <c r="AE260" s="58">
        <v>0</v>
      </c>
      <c r="AF260" s="24">
        <v>2</v>
      </c>
      <c r="AG260" s="28">
        <v>75</v>
      </c>
      <c r="AH260" s="28" t="s">
        <v>147</v>
      </c>
      <c r="AI260" s="71" t="s">
        <v>461</v>
      </c>
      <c r="AJ260" s="25"/>
      <c r="AK260" s="57" t="s">
        <v>30</v>
      </c>
      <c r="AL260" s="25">
        <v>9</v>
      </c>
      <c r="AM260" s="25">
        <v>7</v>
      </c>
      <c r="AN260" s="25" t="s">
        <v>49</v>
      </c>
    </row>
    <row r="261" spans="1:40" s="57" customFormat="1" ht="12.6" thickBot="1" x14ac:dyDescent="0.45">
      <c r="A261" s="45">
        <v>40724</v>
      </c>
      <c r="B261" s="72">
        <v>5</v>
      </c>
      <c r="C261" s="49" t="s">
        <v>0</v>
      </c>
      <c r="D261" s="49">
        <v>44</v>
      </c>
      <c r="E261" s="25" t="s">
        <v>66</v>
      </c>
      <c r="F261" s="25">
        <v>3</v>
      </c>
      <c r="G261" s="25">
        <v>9</v>
      </c>
      <c r="H261" s="25">
        <v>15.5</v>
      </c>
      <c r="I261" s="24">
        <v>24</v>
      </c>
      <c r="J261" s="24">
        <v>17</v>
      </c>
      <c r="K261" s="50">
        <f t="shared" si="20"/>
        <v>6.5</v>
      </c>
      <c r="L261" s="50">
        <f t="shared" si="21"/>
        <v>8.5</v>
      </c>
      <c r="M261" s="50">
        <f t="shared" si="22"/>
        <v>15</v>
      </c>
      <c r="N261" s="50">
        <f t="shared" si="23"/>
        <v>8</v>
      </c>
      <c r="O261" s="25">
        <v>8</v>
      </c>
      <c r="P261" s="25">
        <v>23</v>
      </c>
      <c r="Q261" s="24">
        <v>40</v>
      </c>
      <c r="R261" s="24">
        <v>3</v>
      </c>
      <c r="S261" s="51">
        <f t="shared" si="24"/>
        <v>120.105</v>
      </c>
      <c r="T261" s="25" t="s">
        <v>15</v>
      </c>
      <c r="U261" s="52" t="s">
        <v>15</v>
      </c>
      <c r="V261" s="24" t="s">
        <v>15</v>
      </c>
      <c r="W261" s="24">
        <v>1</v>
      </c>
      <c r="X261" s="24" t="s">
        <v>14</v>
      </c>
      <c r="Y261" s="24">
        <v>0</v>
      </c>
      <c r="Z261" s="24" t="s">
        <v>14</v>
      </c>
      <c r="AA261" s="24">
        <v>0</v>
      </c>
      <c r="AB261" s="28">
        <v>18</v>
      </c>
      <c r="AC261" s="28">
        <v>0</v>
      </c>
      <c r="AD261" s="28">
        <v>45</v>
      </c>
      <c r="AE261" s="58">
        <v>0</v>
      </c>
      <c r="AF261" s="24">
        <v>5</v>
      </c>
      <c r="AG261" s="28">
        <v>40</v>
      </c>
      <c r="AH261" s="28" t="s">
        <v>173</v>
      </c>
      <c r="AI261" s="71" t="s">
        <v>461</v>
      </c>
      <c r="AJ261" s="25"/>
      <c r="AK261" s="57" t="s">
        <v>30</v>
      </c>
      <c r="AL261" s="25">
        <v>9</v>
      </c>
      <c r="AM261" s="25">
        <v>8</v>
      </c>
      <c r="AN261" s="25">
        <v>0</v>
      </c>
    </row>
    <row r="262" spans="1:40" s="57" customFormat="1" ht="12.6" thickBot="1" x14ac:dyDescent="0.45">
      <c r="A262" s="45">
        <v>40724</v>
      </c>
      <c r="B262" s="72">
        <v>5</v>
      </c>
      <c r="C262" s="49" t="s">
        <v>0</v>
      </c>
      <c r="D262" s="49">
        <v>45</v>
      </c>
      <c r="E262" s="25" t="s">
        <v>66</v>
      </c>
      <c r="F262" s="25">
        <v>3</v>
      </c>
      <c r="G262" s="25">
        <v>6.5</v>
      </c>
      <c r="H262" s="25">
        <v>8.5</v>
      </c>
      <c r="I262" s="24">
        <v>9</v>
      </c>
      <c r="J262" s="24">
        <v>7</v>
      </c>
      <c r="K262" s="50">
        <f t="shared" si="20"/>
        <v>2</v>
      </c>
      <c r="L262" s="50">
        <f t="shared" si="21"/>
        <v>0.5</v>
      </c>
      <c r="M262" s="50">
        <f t="shared" si="22"/>
        <v>2.5</v>
      </c>
      <c r="N262" s="50">
        <f t="shared" si="23"/>
        <v>0.5</v>
      </c>
      <c r="O262" s="25">
        <v>3</v>
      </c>
      <c r="P262" s="25">
        <v>9</v>
      </c>
      <c r="Q262" s="24">
        <v>6</v>
      </c>
      <c r="R262" s="24">
        <v>2</v>
      </c>
      <c r="S262" s="51">
        <f t="shared" si="24"/>
        <v>21.98</v>
      </c>
      <c r="T262" s="25" t="s">
        <v>18</v>
      </c>
      <c r="U262" s="52" t="s">
        <v>14</v>
      </c>
      <c r="V262" s="24" t="s">
        <v>18</v>
      </c>
      <c r="W262" s="24">
        <v>1</v>
      </c>
      <c r="X262" s="24" t="s">
        <v>14</v>
      </c>
      <c r="Y262" s="24">
        <v>0</v>
      </c>
      <c r="Z262" s="24" t="s">
        <v>14</v>
      </c>
      <c r="AA262" s="24">
        <v>0</v>
      </c>
      <c r="AB262" s="28">
        <v>14</v>
      </c>
      <c r="AC262" s="28">
        <v>0</v>
      </c>
      <c r="AD262" s="28">
        <v>40</v>
      </c>
      <c r="AE262" s="58">
        <v>0</v>
      </c>
      <c r="AF262" s="24">
        <v>1</v>
      </c>
      <c r="AG262" s="28">
        <v>35</v>
      </c>
      <c r="AH262" s="28" t="s">
        <v>172</v>
      </c>
      <c r="AI262" s="71" t="s">
        <v>461</v>
      </c>
      <c r="AJ262" s="24"/>
      <c r="AK262" s="57" t="s">
        <v>30</v>
      </c>
      <c r="AL262" s="25">
        <v>6.5</v>
      </c>
      <c r="AM262" s="25">
        <v>3</v>
      </c>
      <c r="AN262" s="25" t="s">
        <v>49</v>
      </c>
    </row>
    <row r="263" spans="1:40" s="57" customFormat="1" ht="24.9" thickBot="1" x14ac:dyDescent="0.45">
      <c r="A263" s="45">
        <v>40724</v>
      </c>
      <c r="B263" s="72">
        <v>5</v>
      </c>
      <c r="C263" s="49" t="s">
        <v>0</v>
      </c>
      <c r="D263" s="49">
        <v>46</v>
      </c>
      <c r="E263" s="25" t="s">
        <v>66</v>
      </c>
      <c r="F263" s="25">
        <v>3</v>
      </c>
      <c r="G263" s="25">
        <v>4.5</v>
      </c>
      <c r="H263" s="25">
        <v>7.5</v>
      </c>
      <c r="I263" s="24">
        <v>15</v>
      </c>
      <c r="J263" s="24">
        <v>3</v>
      </c>
      <c r="K263" s="50">
        <f t="shared" si="20"/>
        <v>3</v>
      </c>
      <c r="L263" s="50">
        <f t="shared" si="21"/>
        <v>7.5</v>
      </c>
      <c r="M263" s="50">
        <f t="shared" si="22"/>
        <v>10.5</v>
      </c>
      <c r="N263" s="50">
        <f t="shared" si="23"/>
        <v>-1.5</v>
      </c>
      <c r="O263" s="25">
        <v>3</v>
      </c>
      <c r="P263" s="25">
        <v>3</v>
      </c>
      <c r="Q263" s="24">
        <v>25</v>
      </c>
      <c r="R263" s="24">
        <v>2</v>
      </c>
      <c r="S263" s="51">
        <f t="shared" si="24"/>
        <v>9.42</v>
      </c>
      <c r="T263" s="25" t="s">
        <v>18</v>
      </c>
      <c r="U263" s="52" t="s">
        <v>15</v>
      </c>
      <c r="V263" s="24" t="s">
        <v>13</v>
      </c>
      <c r="W263" s="24">
        <v>1</v>
      </c>
      <c r="X263" s="24" t="s">
        <v>14</v>
      </c>
      <c r="Y263" s="24">
        <v>0</v>
      </c>
      <c r="Z263" s="24" t="s">
        <v>14</v>
      </c>
      <c r="AA263" s="24">
        <v>0</v>
      </c>
      <c r="AB263" s="28">
        <v>4</v>
      </c>
      <c r="AC263" s="28">
        <v>0.1</v>
      </c>
      <c r="AD263" s="28">
        <v>22</v>
      </c>
      <c r="AE263" s="58">
        <v>5</v>
      </c>
      <c r="AF263" s="24">
        <v>0</v>
      </c>
      <c r="AG263" s="28">
        <v>55</v>
      </c>
      <c r="AH263" s="28" t="s">
        <v>106</v>
      </c>
      <c r="AI263" s="71" t="s">
        <v>461</v>
      </c>
      <c r="AJ263" s="25"/>
      <c r="AK263" s="57" t="s">
        <v>29</v>
      </c>
      <c r="AL263" s="25">
        <v>4.5</v>
      </c>
      <c r="AM263" s="25">
        <v>3</v>
      </c>
      <c r="AN263" s="25">
        <v>0</v>
      </c>
    </row>
    <row r="264" spans="1:40" s="57" customFormat="1" ht="12.6" thickBot="1" x14ac:dyDescent="0.45">
      <c r="A264" s="45">
        <v>40724</v>
      </c>
      <c r="B264" s="72">
        <v>5</v>
      </c>
      <c r="C264" s="49" t="s">
        <v>0</v>
      </c>
      <c r="D264" s="49">
        <v>47</v>
      </c>
      <c r="E264" s="25" t="s">
        <v>66</v>
      </c>
      <c r="F264" s="25">
        <v>2</v>
      </c>
      <c r="G264" s="25">
        <v>6</v>
      </c>
      <c r="H264" s="25">
        <v>8</v>
      </c>
      <c r="I264" s="24">
        <v>9</v>
      </c>
      <c r="J264" s="24">
        <v>8</v>
      </c>
      <c r="K264" s="50">
        <f t="shared" si="20"/>
        <v>2</v>
      </c>
      <c r="L264" s="50">
        <f t="shared" si="21"/>
        <v>1</v>
      </c>
      <c r="M264" s="50">
        <f t="shared" si="22"/>
        <v>3</v>
      </c>
      <c r="N264" s="50">
        <f t="shared" si="23"/>
        <v>2</v>
      </c>
      <c r="O264" s="25">
        <v>2</v>
      </c>
      <c r="P264" s="25">
        <v>11</v>
      </c>
      <c r="Q264" s="24">
        <v>22</v>
      </c>
      <c r="R264" s="24">
        <v>2</v>
      </c>
      <c r="S264" s="51">
        <f t="shared" si="24"/>
        <v>25.12</v>
      </c>
      <c r="T264" s="25" t="s">
        <v>17</v>
      </c>
      <c r="U264" s="52" t="s">
        <v>18</v>
      </c>
      <c r="V264" s="24" t="s">
        <v>13</v>
      </c>
      <c r="W264" s="24">
        <v>1</v>
      </c>
      <c r="X264" s="24" t="s">
        <v>14</v>
      </c>
      <c r="Y264" s="24">
        <v>0</v>
      </c>
      <c r="Z264" s="24" t="s">
        <v>14</v>
      </c>
      <c r="AA264" s="24">
        <v>0</v>
      </c>
      <c r="AB264" s="28">
        <v>1</v>
      </c>
      <c r="AC264" s="28">
        <v>2</v>
      </c>
      <c r="AD264" s="28">
        <v>4</v>
      </c>
      <c r="AE264" s="58">
        <v>4</v>
      </c>
      <c r="AF264" s="24">
        <v>15</v>
      </c>
      <c r="AG264" s="28">
        <v>40</v>
      </c>
      <c r="AH264" s="28" t="s">
        <v>104</v>
      </c>
      <c r="AI264" s="71" t="s">
        <v>461</v>
      </c>
      <c r="AJ264" s="25"/>
      <c r="AK264" s="57" t="s">
        <v>30</v>
      </c>
      <c r="AL264" s="25">
        <v>6</v>
      </c>
      <c r="AM264" s="25">
        <v>2</v>
      </c>
      <c r="AN264" s="25">
        <v>0</v>
      </c>
    </row>
    <row r="265" spans="1:40" s="57" customFormat="1" ht="24.9" thickBot="1" x14ac:dyDescent="0.45">
      <c r="A265" s="45">
        <v>40724</v>
      </c>
      <c r="B265" s="72">
        <v>5</v>
      </c>
      <c r="C265" s="49" t="s">
        <v>0</v>
      </c>
      <c r="D265" s="49">
        <v>48</v>
      </c>
      <c r="E265" s="25" t="s">
        <v>66</v>
      </c>
      <c r="F265" s="25">
        <v>2</v>
      </c>
      <c r="G265" s="25">
        <v>7.5</v>
      </c>
      <c r="H265" s="25">
        <v>16.5</v>
      </c>
      <c r="I265" s="24">
        <v>36.5</v>
      </c>
      <c r="J265" s="24">
        <v>18</v>
      </c>
      <c r="K265" s="50">
        <f t="shared" si="20"/>
        <v>9</v>
      </c>
      <c r="L265" s="50">
        <f t="shared" si="21"/>
        <v>20</v>
      </c>
      <c r="M265" s="50">
        <f t="shared" si="22"/>
        <v>29</v>
      </c>
      <c r="N265" s="50">
        <f t="shared" si="23"/>
        <v>10.5</v>
      </c>
      <c r="O265" s="25">
        <v>7</v>
      </c>
      <c r="P265" s="25">
        <v>23</v>
      </c>
      <c r="Q265" s="24">
        <v>50</v>
      </c>
      <c r="R265" s="24">
        <v>7.5</v>
      </c>
      <c r="S265" s="51">
        <f t="shared" si="24"/>
        <v>794.8125</v>
      </c>
      <c r="T265" s="25" t="s">
        <v>15</v>
      </c>
      <c r="U265" s="52" t="s">
        <v>13</v>
      </c>
      <c r="V265" s="24" t="s">
        <v>13</v>
      </c>
      <c r="W265" s="24">
        <v>1</v>
      </c>
      <c r="X265" s="24" t="s">
        <v>17</v>
      </c>
      <c r="Y265" s="24">
        <v>1</v>
      </c>
      <c r="Z265" s="24" t="s">
        <v>15</v>
      </c>
      <c r="AA265" s="24">
        <v>1</v>
      </c>
      <c r="AB265" s="28">
        <v>1</v>
      </c>
      <c r="AC265" s="28">
        <v>2</v>
      </c>
      <c r="AD265" s="28">
        <v>10</v>
      </c>
      <c r="AE265" s="58">
        <v>15</v>
      </c>
      <c r="AF265" s="24">
        <v>2</v>
      </c>
      <c r="AG265" s="28">
        <v>35</v>
      </c>
      <c r="AH265" s="28" t="s">
        <v>171</v>
      </c>
      <c r="AI265" s="71" t="s">
        <v>461</v>
      </c>
      <c r="AJ265" s="25"/>
      <c r="AK265" s="57" t="s">
        <v>29</v>
      </c>
      <c r="AL265" s="25">
        <v>7.5</v>
      </c>
      <c r="AM265" s="25">
        <v>7</v>
      </c>
      <c r="AN265" s="25">
        <v>0</v>
      </c>
    </row>
    <row r="266" spans="1:40" s="57" customFormat="1" ht="24.9" thickBot="1" x14ac:dyDescent="0.45">
      <c r="A266" s="45">
        <v>40724</v>
      </c>
      <c r="B266" s="72">
        <v>5</v>
      </c>
      <c r="C266" s="49" t="s">
        <v>0</v>
      </c>
      <c r="D266" s="49">
        <v>49</v>
      </c>
      <c r="E266" s="25" t="s">
        <v>66</v>
      </c>
      <c r="F266" s="25">
        <v>2</v>
      </c>
      <c r="G266" s="25">
        <v>6</v>
      </c>
      <c r="H266" s="25">
        <v>11.5</v>
      </c>
      <c r="I266" s="24">
        <v>19</v>
      </c>
      <c r="J266" s="24">
        <v>16</v>
      </c>
      <c r="K266" s="50">
        <f t="shared" si="20"/>
        <v>5.5</v>
      </c>
      <c r="L266" s="50">
        <f t="shared" si="21"/>
        <v>7.5</v>
      </c>
      <c r="M266" s="50">
        <f t="shared" si="22"/>
        <v>13</v>
      </c>
      <c r="N266" s="50">
        <f t="shared" si="23"/>
        <v>10</v>
      </c>
      <c r="O266" s="25">
        <v>4</v>
      </c>
      <c r="P266" s="25">
        <v>17</v>
      </c>
      <c r="Q266" s="24">
        <v>32</v>
      </c>
      <c r="R266" s="24">
        <v>7.5</v>
      </c>
      <c r="S266" s="51">
        <f t="shared" si="24"/>
        <v>706.5</v>
      </c>
      <c r="T266" s="25" t="s">
        <v>15</v>
      </c>
      <c r="U266" s="52" t="s">
        <v>15</v>
      </c>
      <c r="V266" s="24" t="s">
        <v>13</v>
      </c>
      <c r="W266" s="24">
        <v>1</v>
      </c>
      <c r="X266" s="24" t="s">
        <v>17</v>
      </c>
      <c r="Y266" s="24">
        <v>1</v>
      </c>
      <c r="Z266" s="24" t="s">
        <v>15</v>
      </c>
      <c r="AA266" s="24">
        <v>1</v>
      </c>
      <c r="AB266" s="28">
        <v>2</v>
      </c>
      <c r="AC266" s="28">
        <v>20</v>
      </c>
      <c r="AD266" s="28">
        <v>5</v>
      </c>
      <c r="AE266" s="58">
        <v>10</v>
      </c>
      <c r="AF266" s="24">
        <v>10</v>
      </c>
      <c r="AG266" s="28">
        <v>75</v>
      </c>
      <c r="AH266" s="28" t="s">
        <v>170</v>
      </c>
      <c r="AI266" s="71" t="s">
        <v>461</v>
      </c>
      <c r="AJ266" s="25"/>
      <c r="AK266" s="57" t="s">
        <v>29</v>
      </c>
      <c r="AL266" s="25">
        <v>6</v>
      </c>
      <c r="AM266" s="25">
        <v>4</v>
      </c>
      <c r="AN266" s="25">
        <v>0</v>
      </c>
    </row>
    <row r="267" spans="1:40" s="57" customFormat="1" ht="12.6" thickBot="1" x14ac:dyDescent="0.45">
      <c r="A267" s="45">
        <v>40724</v>
      </c>
      <c r="B267" s="72">
        <v>5</v>
      </c>
      <c r="C267" s="49" t="s">
        <v>0</v>
      </c>
      <c r="D267" s="49">
        <v>50</v>
      </c>
      <c r="E267" s="25" t="s">
        <v>42</v>
      </c>
      <c r="F267" s="25">
        <v>2</v>
      </c>
      <c r="G267" s="26">
        <v>6.5</v>
      </c>
      <c r="H267" s="25">
        <v>11</v>
      </c>
      <c r="I267" s="24">
        <v>14</v>
      </c>
      <c r="J267" s="24">
        <v>8</v>
      </c>
      <c r="K267" s="50">
        <f t="shared" si="20"/>
        <v>4.5</v>
      </c>
      <c r="L267" s="50">
        <f t="shared" si="21"/>
        <v>3</v>
      </c>
      <c r="M267" s="50">
        <f t="shared" si="22"/>
        <v>7.5</v>
      </c>
      <c r="N267" s="50">
        <f t="shared" si="23"/>
        <v>1.5</v>
      </c>
      <c r="O267" s="25">
        <v>3</v>
      </c>
      <c r="P267" s="25">
        <v>8</v>
      </c>
      <c r="Q267" s="24">
        <v>25</v>
      </c>
      <c r="R267" s="24">
        <v>2</v>
      </c>
      <c r="S267" s="51">
        <f t="shared" si="24"/>
        <v>25.12</v>
      </c>
      <c r="T267" s="25" t="s">
        <v>15</v>
      </c>
      <c r="U267" s="52" t="s">
        <v>15</v>
      </c>
      <c r="V267" s="24" t="s">
        <v>13</v>
      </c>
      <c r="W267" s="24">
        <v>1</v>
      </c>
      <c r="X267" s="24" t="s">
        <v>14</v>
      </c>
      <c r="Y267" s="24">
        <v>0</v>
      </c>
      <c r="Z267" s="24" t="s">
        <v>14</v>
      </c>
      <c r="AA267" s="24">
        <v>0</v>
      </c>
      <c r="AB267" s="28">
        <v>5</v>
      </c>
      <c r="AC267" s="28">
        <v>0</v>
      </c>
      <c r="AD267" s="28">
        <v>75</v>
      </c>
      <c r="AE267" s="58">
        <v>0</v>
      </c>
      <c r="AF267" s="24">
        <v>0</v>
      </c>
      <c r="AG267" s="28">
        <v>100</v>
      </c>
      <c r="AH267" s="28" t="s">
        <v>55</v>
      </c>
      <c r="AI267" s="71" t="s">
        <v>461</v>
      </c>
      <c r="AJ267" s="25"/>
      <c r="AK267" s="57" t="s">
        <v>30</v>
      </c>
      <c r="AL267" s="25">
        <v>6.5</v>
      </c>
      <c r="AM267" s="25">
        <v>3</v>
      </c>
      <c r="AN267" s="25" t="s">
        <v>49</v>
      </c>
    </row>
    <row r="268" spans="1:40" s="57" customFormat="1" ht="12.6" thickBot="1" x14ac:dyDescent="0.45">
      <c r="A268" s="45">
        <v>40724</v>
      </c>
      <c r="B268" s="72">
        <v>5</v>
      </c>
      <c r="C268" s="49" t="s">
        <v>0</v>
      </c>
      <c r="D268" s="49">
        <v>51</v>
      </c>
      <c r="E268" s="26" t="s">
        <v>66</v>
      </c>
      <c r="F268" s="26">
        <v>3</v>
      </c>
      <c r="G268" s="25">
        <v>6</v>
      </c>
      <c r="H268" s="25">
        <v>15.5</v>
      </c>
      <c r="I268" s="50">
        <v>36.5</v>
      </c>
      <c r="J268" s="24">
        <v>33</v>
      </c>
      <c r="K268" s="50">
        <f t="shared" si="20"/>
        <v>9.5</v>
      </c>
      <c r="L268" s="50">
        <f t="shared" si="21"/>
        <v>21</v>
      </c>
      <c r="M268" s="50">
        <f t="shared" si="22"/>
        <v>30.5</v>
      </c>
      <c r="N268" s="50">
        <f t="shared" si="23"/>
        <v>27</v>
      </c>
      <c r="O268" s="49">
        <v>2</v>
      </c>
      <c r="P268" s="25">
        <v>24</v>
      </c>
      <c r="Q268" s="50">
        <v>61</v>
      </c>
      <c r="R268" s="24">
        <v>13.5</v>
      </c>
      <c r="S268" s="51">
        <f t="shared" si="24"/>
        <v>4721.1862499999997</v>
      </c>
      <c r="T268" s="26" t="s">
        <v>13</v>
      </c>
      <c r="U268" s="52" t="s">
        <v>86</v>
      </c>
      <c r="V268" s="50" t="s">
        <v>13</v>
      </c>
      <c r="W268" s="50">
        <v>1</v>
      </c>
      <c r="X268" s="24" t="s">
        <v>15</v>
      </c>
      <c r="Y268" s="24">
        <v>1</v>
      </c>
      <c r="Z268" s="24" t="s">
        <v>15</v>
      </c>
      <c r="AA268" s="24">
        <v>1</v>
      </c>
      <c r="AB268" s="28">
        <v>35</v>
      </c>
      <c r="AC268" s="28">
        <v>0</v>
      </c>
      <c r="AD268" s="28">
        <v>66</v>
      </c>
      <c r="AE268" s="58">
        <v>8</v>
      </c>
      <c r="AF268" s="24">
        <v>40</v>
      </c>
      <c r="AG268" s="28">
        <v>100</v>
      </c>
      <c r="AH268" s="28" t="s">
        <v>169</v>
      </c>
      <c r="AI268" s="71" t="s">
        <v>461</v>
      </c>
      <c r="AJ268" s="25"/>
      <c r="AK268" s="57" t="s">
        <v>30</v>
      </c>
      <c r="AL268" s="26">
        <v>6</v>
      </c>
      <c r="AM268" s="25">
        <v>2</v>
      </c>
      <c r="AN268" s="25">
        <v>0</v>
      </c>
    </row>
    <row r="269" spans="1:40" s="57" customFormat="1" ht="24.9" thickBot="1" x14ac:dyDescent="0.45">
      <c r="A269" s="45">
        <v>40724</v>
      </c>
      <c r="B269" s="72">
        <v>5</v>
      </c>
      <c r="C269" s="49" t="s">
        <v>0</v>
      </c>
      <c r="D269" s="49">
        <v>52</v>
      </c>
      <c r="E269" s="25" t="s">
        <v>81</v>
      </c>
      <c r="F269" s="25">
        <v>2</v>
      </c>
      <c r="G269" s="49">
        <v>9</v>
      </c>
      <c r="H269" s="26">
        <v>15</v>
      </c>
      <c r="I269" s="24">
        <v>18.5</v>
      </c>
      <c r="J269" s="24">
        <v>2</v>
      </c>
      <c r="K269" s="50">
        <f t="shared" si="20"/>
        <v>6</v>
      </c>
      <c r="L269" s="50">
        <f t="shared" si="21"/>
        <v>3.5</v>
      </c>
      <c r="M269" s="50">
        <f t="shared" si="22"/>
        <v>9.5</v>
      </c>
      <c r="N269" s="50">
        <f t="shared" si="23"/>
        <v>-7</v>
      </c>
      <c r="O269" s="25">
        <v>5</v>
      </c>
      <c r="P269" s="49">
        <v>22</v>
      </c>
      <c r="Q269" s="24">
        <v>32</v>
      </c>
      <c r="R269" s="24">
        <v>2</v>
      </c>
      <c r="S269" s="51">
        <f t="shared" si="24"/>
        <v>6.28</v>
      </c>
      <c r="T269" s="25" t="s">
        <v>17</v>
      </c>
      <c r="U269" s="52" t="s">
        <v>86</v>
      </c>
      <c r="V269" s="24" t="s">
        <v>17</v>
      </c>
      <c r="W269" s="24">
        <v>1</v>
      </c>
      <c r="X269" s="24" t="s">
        <v>14</v>
      </c>
      <c r="Y269" s="24">
        <v>0</v>
      </c>
      <c r="Z269" s="24" t="s">
        <v>14</v>
      </c>
      <c r="AA269" s="24">
        <v>0</v>
      </c>
      <c r="AB269" s="58">
        <v>3</v>
      </c>
      <c r="AC269" s="58">
        <v>1</v>
      </c>
      <c r="AD269" s="58">
        <v>10</v>
      </c>
      <c r="AE269" s="58">
        <v>5</v>
      </c>
      <c r="AF269" s="24">
        <v>5</v>
      </c>
      <c r="AG269" s="58">
        <v>40</v>
      </c>
      <c r="AH269" s="28" t="s">
        <v>168</v>
      </c>
      <c r="AI269" s="71" t="s">
        <v>461</v>
      </c>
      <c r="AJ269" s="49"/>
      <c r="AK269" s="57" t="s">
        <v>29</v>
      </c>
      <c r="AL269" s="25">
        <v>6</v>
      </c>
      <c r="AM269" s="49">
        <v>4</v>
      </c>
      <c r="AN269" s="49">
        <v>0</v>
      </c>
    </row>
    <row r="270" spans="1:40" s="57" customFormat="1" ht="24.9" thickBot="1" x14ac:dyDescent="0.45">
      <c r="A270" s="45">
        <v>40724</v>
      </c>
      <c r="B270" s="72">
        <v>5</v>
      </c>
      <c r="C270" s="49" t="s">
        <v>0</v>
      </c>
      <c r="D270" s="49">
        <v>53</v>
      </c>
      <c r="E270" s="49" t="s">
        <v>81</v>
      </c>
      <c r="F270" s="49">
        <v>2</v>
      </c>
      <c r="G270" s="25">
        <v>7</v>
      </c>
      <c r="H270" s="25">
        <v>11</v>
      </c>
      <c r="I270" s="24"/>
      <c r="J270" s="24"/>
      <c r="K270" s="50">
        <f t="shared" si="20"/>
        <v>4</v>
      </c>
      <c r="L270" s="50">
        <f t="shared" si="21"/>
        <v>-11</v>
      </c>
      <c r="M270" s="50">
        <f t="shared" si="22"/>
        <v>-7</v>
      </c>
      <c r="N270" s="50">
        <f t="shared" si="23"/>
        <v>-7</v>
      </c>
      <c r="O270" s="25">
        <v>5</v>
      </c>
      <c r="P270" s="25">
        <v>20</v>
      </c>
      <c r="Q270" s="24"/>
      <c r="R270" s="24"/>
      <c r="S270" s="51">
        <f t="shared" si="24"/>
        <v>0</v>
      </c>
      <c r="T270" s="49" t="s">
        <v>15</v>
      </c>
      <c r="U270" s="52" t="s">
        <v>15</v>
      </c>
      <c r="V270" s="24" t="s">
        <v>14</v>
      </c>
      <c r="W270" s="24">
        <v>0</v>
      </c>
      <c r="X270" s="24" t="s">
        <v>14</v>
      </c>
      <c r="Y270" s="24">
        <v>0</v>
      </c>
      <c r="Z270" s="24" t="s">
        <v>14</v>
      </c>
      <c r="AA270" s="24">
        <v>0</v>
      </c>
      <c r="AB270" s="28">
        <v>5</v>
      </c>
      <c r="AC270" s="28">
        <v>0</v>
      </c>
      <c r="AD270" s="28">
        <v>30</v>
      </c>
      <c r="AE270" s="58">
        <v>20</v>
      </c>
      <c r="AF270" s="24"/>
      <c r="AG270" s="28">
        <v>75</v>
      </c>
      <c r="AH270" s="58" t="s">
        <v>163</v>
      </c>
      <c r="AI270" s="71" t="s">
        <v>461</v>
      </c>
      <c r="AJ270" s="25"/>
      <c r="AK270" s="57" t="s">
        <v>30</v>
      </c>
      <c r="AL270" s="49">
        <v>5</v>
      </c>
      <c r="AM270" s="25">
        <v>4</v>
      </c>
      <c r="AN270" s="25">
        <v>0</v>
      </c>
    </row>
    <row r="271" spans="1:40" s="57" customFormat="1" ht="12.6" thickBot="1" x14ac:dyDescent="0.45">
      <c r="A271" s="45">
        <v>40724</v>
      </c>
      <c r="B271" s="72">
        <v>5</v>
      </c>
      <c r="C271" s="49" t="s">
        <v>0</v>
      </c>
      <c r="D271" s="49">
        <v>54</v>
      </c>
      <c r="E271" s="25" t="s">
        <v>81</v>
      </c>
      <c r="F271" s="25">
        <v>3</v>
      </c>
      <c r="G271" s="25">
        <v>6</v>
      </c>
      <c r="H271" s="49">
        <v>4.5</v>
      </c>
      <c r="I271" s="24"/>
      <c r="J271" s="24"/>
      <c r="K271" s="50">
        <f t="shared" si="20"/>
        <v>-1.5</v>
      </c>
      <c r="L271" s="50">
        <f t="shared" si="21"/>
        <v>-4.5</v>
      </c>
      <c r="M271" s="50">
        <f t="shared" si="22"/>
        <v>-6</v>
      </c>
      <c r="N271" s="50">
        <f t="shared" si="23"/>
        <v>-6</v>
      </c>
      <c r="O271" s="25">
        <v>4</v>
      </c>
      <c r="P271" s="25">
        <v>3</v>
      </c>
      <c r="Q271" s="24"/>
      <c r="R271" s="24"/>
      <c r="S271" s="51">
        <f t="shared" si="24"/>
        <v>0</v>
      </c>
      <c r="T271" s="25" t="s">
        <v>18</v>
      </c>
      <c r="U271" s="52" t="s">
        <v>15</v>
      </c>
      <c r="V271" s="24" t="s">
        <v>14</v>
      </c>
      <c r="W271" s="24">
        <v>0</v>
      </c>
      <c r="X271" s="24" t="s">
        <v>14</v>
      </c>
      <c r="Y271" s="24">
        <v>0</v>
      </c>
      <c r="Z271" s="24" t="s">
        <v>14</v>
      </c>
      <c r="AA271" s="24">
        <v>0</v>
      </c>
      <c r="AB271" s="58">
        <v>5</v>
      </c>
      <c r="AC271" s="58">
        <v>0</v>
      </c>
      <c r="AD271" s="58">
        <v>20</v>
      </c>
      <c r="AE271" s="58">
        <v>0</v>
      </c>
      <c r="AF271" s="24"/>
      <c r="AG271" s="58">
        <v>60</v>
      </c>
      <c r="AH271" s="28" t="s">
        <v>88</v>
      </c>
      <c r="AI271" s="71" t="s">
        <v>461</v>
      </c>
      <c r="AJ271" s="25"/>
      <c r="AK271" s="57" t="s">
        <v>30</v>
      </c>
      <c r="AL271" s="25">
        <v>9</v>
      </c>
      <c r="AM271" s="25">
        <v>5</v>
      </c>
      <c r="AN271" s="49">
        <v>0</v>
      </c>
    </row>
    <row r="272" spans="1:40" s="57" customFormat="1" ht="12.6" thickBot="1" x14ac:dyDescent="0.45">
      <c r="A272" s="45">
        <v>40724</v>
      </c>
      <c r="B272" s="72">
        <v>5</v>
      </c>
      <c r="C272" s="49" t="s">
        <v>0</v>
      </c>
      <c r="D272" s="49">
        <v>55</v>
      </c>
      <c r="E272" s="25" t="s">
        <v>81</v>
      </c>
      <c r="F272" s="25">
        <v>2</v>
      </c>
      <c r="G272" s="25">
        <v>7</v>
      </c>
      <c r="H272" s="25">
        <v>4</v>
      </c>
      <c r="I272" s="24"/>
      <c r="J272" s="24"/>
      <c r="K272" s="50">
        <f t="shared" si="20"/>
        <v>-3</v>
      </c>
      <c r="L272" s="50">
        <f t="shared" si="21"/>
        <v>-4</v>
      </c>
      <c r="M272" s="50">
        <f t="shared" si="22"/>
        <v>-7</v>
      </c>
      <c r="N272" s="50">
        <f t="shared" si="23"/>
        <v>-7</v>
      </c>
      <c r="O272" s="25">
        <v>4</v>
      </c>
      <c r="P272" s="25">
        <v>3</v>
      </c>
      <c r="Q272" s="24"/>
      <c r="R272" s="24"/>
      <c r="S272" s="51">
        <f t="shared" si="24"/>
        <v>0</v>
      </c>
      <c r="T272" s="25" t="s">
        <v>15</v>
      </c>
      <c r="U272" s="52" t="s">
        <v>15</v>
      </c>
      <c r="V272" s="24" t="s">
        <v>14</v>
      </c>
      <c r="W272" s="24">
        <v>0</v>
      </c>
      <c r="X272" s="24" t="s">
        <v>14</v>
      </c>
      <c r="Y272" s="24">
        <v>0</v>
      </c>
      <c r="Z272" s="24" t="s">
        <v>14</v>
      </c>
      <c r="AA272" s="24">
        <v>0</v>
      </c>
      <c r="AB272" s="28">
        <v>4</v>
      </c>
      <c r="AC272" s="28">
        <v>1</v>
      </c>
      <c r="AD272" s="28">
        <v>25</v>
      </c>
      <c r="AE272" s="58">
        <v>20</v>
      </c>
      <c r="AF272" s="24"/>
      <c r="AG272" s="28">
        <v>60</v>
      </c>
      <c r="AH272" s="58" t="s">
        <v>167</v>
      </c>
      <c r="AI272" s="71" t="s">
        <v>461</v>
      </c>
      <c r="AJ272" s="25"/>
      <c r="AK272" s="57" t="s">
        <v>30</v>
      </c>
      <c r="AL272" s="25">
        <v>7</v>
      </c>
      <c r="AM272" s="25">
        <v>4</v>
      </c>
      <c r="AN272" s="25">
        <v>0</v>
      </c>
    </row>
    <row r="273" spans="1:40" s="57" customFormat="1" ht="24.9" thickBot="1" x14ac:dyDescent="0.45">
      <c r="A273" s="45">
        <v>40724</v>
      </c>
      <c r="B273" s="72">
        <v>5</v>
      </c>
      <c r="C273" s="49" t="s">
        <v>0</v>
      </c>
      <c r="D273" s="49">
        <v>56</v>
      </c>
      <c r="E273" s="25" t="s">
        <v>81</v>
      </c>
      <c r="F273" s="25">
        <v>0</v>
      </c>
      <c r="G273" s="25">
        <v>8</v>
      </c>
      <c r="H273" s="25">
        <v>0</v>
      </c>
      <c r="I273" s="24"/>
      <c r="J273" s="24"/>
      <c r="K273" s="50">
        <f t="shared" si="20"/>
        <v>-8</v>
      </c>
      <c r="L273" s="50">
        <f t="shared" si="21"/>
        <v>0</v>
      </c>
      <c r="M273" s="50">
        <f t="shared" si="22"/>
        <v>-8</v>
      </c>
      <c r="N273" s="50">
        <f t="shared" si="23"/>
        <v>-8</v>
      </c>
      <c r="O273" s="25">
        <v>5</v>
      </c>
      <c r="P273" s="25">
        <v>0</v>
      </c>
      <c r="Q273" s="24"/>
      <c r="R273" s="24"/>
      <c r="S273" s="51">
        <f t="shared" si="24"/>
        <v>0</v>
      </c>
      <c r="T273" s="25" t="s">
        <v>14</v>
      </c>
      <c r="U273" s="25" t="s">
        <v>14</v>
      </c>
      <c r="V273" s="24" t="s">
        <v>14</v>
      </c>
      <c r="W273" s="24">
        <v>0</v>
      </c>
      <c r="X273" s="24" t="s">
        <v>14</v>
      </c>
      <c r="Y273" s="24">
        <v>0</v>
      </c>
      <c r="Z273" s="24" t="s">
        <v>14</v>
      </c>
      <c r="AA273" s="24">
        <v>0</v>
      </c>
      <c r="AB273" s="58">
        <v>10</v>
      </c>
      <c r="AC273" s="58">
        <v>3</v>
      </c>
      <c r="AD273" s="58">
        <v>25</v>
      </c>
      <c r="AE273" s="58">
        <v>20</v>
      </c>
      <c r="AF273" s="24"/>
      <c r="AG273" s="58">
        <v>45</v>
      </c>
      <c r="AH273" s="28" t="s">
        <v>166</v>
      </c>
      <c r="AI273" s="71" t="s">
        <v>461</v>
      </c>
      <c r="AJ273" s="25"/>
      <c r="AK273" s="57" t="s">
        <v>30</v>
      </c>
      <c r="AL273" s="25">
        <v>8</v>
      </c>
      <c r="AM273" s="25">
        <v>5</v>
      </c>
      <c r="AN273" s="49">
        <v>0</v>
      </c>
    </row>
    <row r="274" spans="1:40" s="57" customFormat="1" ht="24.9" thickBot="1" x14ac:dyDescent="0.45">
      <c r="A274" s="45">
        <v>40724</v>
      </c>
      <c r="B274" s="72">
        <v>5</v>
      </c>
      <c r="C274" s="49" t="s">
        <v>0</v>
      </c>
      <c r="D274" s="49">
        <v>57</v>
      </c>
      <c r="E274" s="25" t="s">
        <v>66</v>
      </c>
      <c r="F274" s="25">
        <v>0</v>
      </c>
      <c r="G274" s="25">
        <v>7</v>
      </c>
      <c r="H274" s="25">
        <v>0</v>
      </c>
      <c r="I274" s="24"/>
      <c r="J274" s="24"/>
      <c r="K274" s="50">
        <f t="shared" si="20"/>
        <v>-7</v>
      </c>
      <c r="L274" s="50">
        <f t="shared" si="21"/>
        <v>0</v>
      </c>
      <c r="M274" s="50">
        <f t="shared" si="22"/>
        <v>-7</v>
      </c>
      <c r="N274" s="50">
        <f t="shared" si="23"/>
        <v>-7</v>
      </c>
      <c r="O274" s="25">
        <v>2</v>
      </c>
      <c r="P274" s="25">
        <v>0</v>
      </c>
      <c r="Q274" s="24"/>
      <c r="R274" s="24"/>
      <c r="S274" s="51">
        <f t="shared" si="24"/>
        <v>0</v>
      </c>
      <c r="T274" s="25" t="s">
        <v>14</v>
      </c>
      <c r="U274" s="25" t="s">
        <v>14</v>
      </c>
      <c r="V274" s="24" t="s">
        <v>14</v>
      </c>
      <c r="W274" s="24">
        <v>0</v>
      </c>
      <c r="X274" s="24" t="s">
        <v>14</v>
      </c>
      <c r="Y274" s="24">
        <v>0</v>
      </c>
      <c r="Z274" s="24" t="s">
        <v>14</v>
      </c>
      <c r="AA274" s="24">
        <v>0</v>
      </c>
      <c r="AB274" s="28">
        <v>20</v>
      </c>
      <c r="AC274" s="28">
        <v>10</v>
      </c>
      <c r="AD274" s="28">
        <v>35</v>
      </c>
      <c r="AE274" s="58">
        <v>45</v>
      </c>
      <c r="AF274" s="24"/>
      <c r="AG274" s="28">
        <v>40</v>
      </c>
      <c r="AH274" s="58" t="s">
        <v>165</v>
      </c>
      <c r="AI274" s="71" t="s">
        <v>461</v>
      </c>
      <c r="AJ274" s="25"/>
      <c r="AK274" s="57" t="s">
        <v>30</v>
      </c>
      <c r="AL274" s="25">
        <v>7</v>
      </c>
      <c r="AM274" s="25">
        <v>2</v>
      </c>
      <c r="AN274" s="25">
        <v>0</v>
      </c>
    </row>
    <row r="275" spans="1:40" s="57" customFormat="1" ht="12.6" thickBot="1" x14ac:dyDescent="0.45">
      <c r="A275" s="45">
        <v>40724</v>
      </c>
      <c r="B275" s="72">
        <v>5</v>
      </c>
      <c r="C275" s="72" t="s">
        <v>0</v>
      </c>
      <c r="D275" s="49">
        <v>58</v>
      </c>
      <c r="E275" s="25" t="s">
        <v>81</v>
      </c>
      <c r="F275" s="25">
        <v>2</v>
      </c>
      <c r="G275" s="25">
        <v>8</v>
      </c>
      <c r="H275" s="25">
        <v>19.5</v>
      </c>
      <c r="I275" s="24">
        <v>48</v>
      </c>
      <c r="J275" s="24">
        <v>32</v>
      </c>
      <c r="K275" s="50">
        <f t="shared" si="20"/>
        <v>11.5</v>
      </c>
      <c r="L275" s="50">
        <f t="shared" si="21"/>
        <v>28.5</v>
      </c>
      <c r="M275" s="50">
        <f t="shared" si="22"/>
        <v>40</v>
      </c>
      <c r="N275" s="50">
        <f t="shared" si="23"/>
        <v>24</v>
      </c>
      <c r="O275" s="25">
        <v>5</v>
      </c>
      <c r="P275" s="25">
        <v>23</v>
      </c>
      <c r="Q275" s="24">
        <v>54</v>
      </c>
      <c r="R275" s="24">
        <v>8.5</v>
      </c>
      <c r="S275" s="51">
        <f t="shared" si="24"/>
        <v>1814.92</v>
      </c>
      <c r="T275" s="25" t="s">
        <v>15</v>
      </c>
      <c r="U275" s="52" t="s">
        <v>13</v>
      </c>
      <c r="V275" s="24" t="s">
        <v>13</v>
      </c>
      <c r="W275" s="24">
        <v>1</v>
      </c>
      <c r="X275" s="24" t="s">
        <v>17</v>
      </c>
      <c r="Y275" s="24">
        <v>1</v>
      </c>
      <c r="Z275" s="24" t="s">
        <v>15</v>
      </c>
      <c r="AA275" s="24">
        <v>1</v>
      </c>
      <c r="AB275" s="58">
        <v>3</v>
      </c>
      <c r="AC275" s="58">
        <v>1</v>
      </c>
      <c r="AD275" s="58">
        <v>15</v>
      </c>
      <c r="AE275" s="58">
        <v>40</v>
      </c>
      <c r="AF275" s="24">
        <v>1</v>
      </c>
      <c r="AG275" s="58">
        <v>50</v>
      </c>
      <c r="AH275" s="28" t="s">
        <v>164</v>
      </c>
      <c r="AI275" s="71" t="s">
        <v>461</v>
      </c>
      <c r="AJ275" s="25"/>
      <c r="AK275" s="57" t="s">
        <v>30</v>
      </c>
      <c r="AL275" s="25">
        <v>8</v>
      </c>
      <c r="AM275" s="25">
        <v>5</v>
      </c>
      <c r="AN275" s="49">
        <v>0</v>
      </c>
    </row>
    <row r="276" spans="1:40" s="57" customFormat="1" ht="24.9" thickBot="1" x14ac:dyDescent="0.45">
      <c r="A276" s="45">
        <v>40724</v>
      </c>
      <c r="B276" s="72">
        <v>5</v>
      </c>
      <c r="C276" s="49" t="s">
        <v>0</v>
      </c>
      <c r="D276" s="49">
        <v>59</v>
      </c>
      <c r="E276" s="25" t="s">
        <v>47</v>
      </c>
      <c r="F276" s="25">
        <v>3</v>
      </c>
      <c r="G276" s="25">
        <v>5</v>
      </c>
      <c r="H276" s="25">
        <v>15</v>
      </c>
      <c r="I276" s="24">
        <v>18</v>
      </c>
      <c r="J276" s="24">
        <v>21.5</v>
      </c>
      <c r="K276" s="50">
        <f t="shared" si="20"/>
        <v>10</v>
      </c>
      <c r="L276" s="50">
        <f t="shared" si="21"/>
        <v>3</v>
      </c>
      <c r="M276" s="50">
        <f t="shared" si="22"/>
        <v>13</v>
      </c>
      <c r="N276" s="50">
        <f t="shared" si="23"/>
        <v>16.5</v>
      </c>
      <c r="O276" s="25">
        <v>0</v>
      </c>
      <c r="P276" s="25">
        <v>23</v>
      </c>
      <c r="Q276" s="24">
        <v>24</v>
      </c>
      <c r="R276" s="24">
        <v>10.5</v>
      </c>
      <c r="S276" s="51">
        <f t="shared" si="24"/>
        <v>1860.744375</v>
      </c>
      <c r="T276" s="25" t="s">
        <v>15</v>
      </c>
      <c r="U276" s="52" t="s">
        <v>13</v>
      </c>
      <c r="V276" s="24" t="s">
        <v>13</v>
      </c>
      <c r="W276" s="24">
        <v>1</v>
      </c>
      <c r="X276" s="24" t="s">
        <v>17</v>
      </c>
      <c r="Y276" s="24">
        <v>1</v>
      </c>
      <c r="Z276" s="24" t="s">
        <v>15</v>
      </c>
      <c r="AA276" s="24">
        <v>1</v>
      </c>
      <c r="AB276" s="28">
        <v>8</v>
      </c>
      <c r="AC276" s="28">
        <v>0.1</v>
      </c>
      <c r="AD276" s="28">
        <v>15</v>
      </c>
      <c r="AE276" s="58">
        <v>20</v>
      </c>
      <c r="AF276" s="24">
        <v>0</v>
      </c>
      <c r="AG276" s="28">
        <v>40</v>
      </c>
      <c r="AH276" s="58" t="s">
        <v>163</v>
      </c>
      <c r="AI276" s="71" t="s">
        <v>461</v>
      </c>
      <c r="AJ276" s="25"/>
      <c r="AK276" s="57" t="s">
        <v>30</v>
      </c>
      <c r="AL276" s="25">
        <v>5</v>
      </c>
      <c r="AM276" s="25">
        <v>0</v>
      </c>
      <c r="AN276" s="25">
        <v>0</v>
      </c>
    </row>
    <row r="277" spans="1:40" s="57" customFormat="1" ht="12.6" thickBot="1" x14ac:dyDescent="0.45">
      <c r="A277" s="45">
        <v>40724</v>
      </c>
      <c r="B277" s="72">
        <v>5</v>
      </c>
      <c r="C277" s="49" t="s">
        <v>0</v>
      </c>
      <c r="D277" s="49">
        <v>60</v>
      </c>
      <c r="E277" s="25" t="s">
        <v>66</v>
      </c>
      <c r="F277" s="25">
        <v>2</v>
      </c>
      <c r="G277" s="25">
        <v>5</v>
      </c>
      <c r="H277" s="25">
        <v>19.5</v>
      </c>
      <c r="I277" s="24">
        <v>65</v>
      </c>
      <c r="J277" s="24">
        <v>48</v>
      </c>
      <c r="K277" s="50">
        <f t="shared" si="20"/>
        <v>14.5</v>
      </c>
      <c r="L277" s="50">
        <f t="shared" si="21"/>
        <v>45.5</v>
      </c>
      <c r="M277" s="50">
        <f t="shared" si="22"/>
        <v>60</v>
      </c>
      <c r="N277" s="50">
        <f t="shared" si="23"/>
        <v>43</v>
      </c>
      <c r="O277" s="25">
        <v>4</v>
      </c>
      <c r="P277" s="25">
        <v>21</v>
      </c>
      <c r="Q277" s="24">
        <v>51</v>
      </c>
      <c r="R277" s="24">
        <v>23.5</v>
      </c>
      <c r="S277" s="51">
        <f t="shared" si="24"/>
        <v>20808.78</v>
      </c>
      <c r="T277" s="25" t="s">
        <v>13</v>
      </c>
      <c r="U277" s="52" t="s">
        <v>13</v>
      </c>
      <c r="V277" s="24" t="s">
        <v>13</v>
      </c>
      <c r="W277" s="24">
        <v>1</v>
      </c>
      <c r="X277" s="24" t="s">
        <v>17</v>
      </c>
      <c r="Y277" s="24">
        <v>1</v>
      </c>
      <c r="Z277" s="24" t="s">
        <v>15</v>
      </c>
      <c r="AA277" s="24">
        <v>1</v>
      </c>
      <c r="AB277" s="58">
        <v>10</v>
      </c>
      <c r="AC277" s="58">
        <v>1</v>
      </c>
      <c r="AD277" s="58">
        <v>21</v>
      </c>
      <c r="AE277" s="58">
        <v>28</v>
      </c>
      <c r="AF277" s="24">
        <v>0</v>
      </c>
      <c r="AG277" s="58">
        <v>85</v>
      </c>
      <c r="AH277" s="28" t="s">
        <v>134</v>
      </c>
      <c r="AI277" s="71" t="s">
        <v>461</v>
      </c>
      <c r="AJ277" s="25" t="s">
        <v>162</v>
      </c>
      <c r="AK277" s="57" t="s">
        <v>30</v>
      </c>
      <c r="AL277" s="25">
        <v>5</v>
      </c>
      <c r="AM277" s="25">
        <v>4</v>
      </c>
      <c r="AN277" s="49">
        <v>0</v>
      </c>
    </row>
    <row r="278" spans="1:40" s="57" customFormat="1" ht="12.6" thickBot="1" x14ac:dyDescent="0.45">
      <c r="A278" s="45">
        <v>40724</v>
      </c>
      <c r="B278" s="72">
        <v>5</v>
      </c>
      <c r="C278" s="49" t="s">
        <v>0</v>
      </c>
      <c r="D278" s="49">
        <v>61</v>
      </c>
      <c r="E278" s="25" t="s">
        <v>42</v>
      </c>
      <c r="F278" s="25">
        <v>2</v>
      </c>
      <c r="G278" s="25">
        <v>6</v>
      </c>
      <c r="H278" s="25">
        <v>9</v>
      </c>
      <c r="I278" s="24">
        <v>17.5</v>
      </c>
      <c r="J278" s="24">
        <v>3</v>
      </c>
      <c r="K278" s="50">
        <f t="shared" si="20"/>
        <v>3</v>
      </c>
      <c r="L278" s="50">
        <f t="shared" si="21"/>
        <v>8.5</v>
      </c>
      <c r="M278" s="50">
        <f t="shared" si="22"/>
        <v>11.5</v>
      </c>
      <c r="N278" s="50">
        <f t="shared" si="23"/>
        <v>-3</v>
      </c>
      <c r="O278" s="25">
        <v>3</v>
      </c>
      <c r="P278" s="25">
        <v>9</v>
      </c>
      <c r="Q278" s="24">
        <v>29</v>
      </c>
      <c r="R278" s="24">
        <v>3</v>
      </c>
      <c r="S278" s="51">
        <f t="shared" si="24"/>
        <v>21.195</v>
      </c>
      <c r="T278" s="25" t="s">
        <v>18</v>
      </c>
      <c r="U278" s="52" t="s">
        <v>15</v>
      </c>
      <c r="V278" s="24" t="s">
        <v>15</v>
      </c>
      <c r="W278" s="24">
        <v>1</v>
      </c>
      <c r="X278" s="24" t="s">
        <v>18</v>
      </c>
      <c r="Y278" s="24">
        <v>1</v>
      </c>
      <c r="Z278" s="24" t="s">
        <v>14</v>
      </c>
      <c r="AA278" s="24">
        <v>0</v>
      </c>
      <c r="AB278" s="28">
        <v>20</v>
      </c>
      <c r="AC278" s="28">
        <v>0</v>
      </c>
      <c r="AD278" s="28">
        <v>70</v>
      </c>
      <c r="AE278" s="28">
        <v>0</v>
      </c>
      <c r="AF278" s="24">
        <v>50</v>
      </c>
      <c r="AG278" s="28">
        <v>70</v>
      </c>
      <c r="AH278" s="58" t="s">
        <v>67</v>
      </c>
      <c r="AI278" s="71" t="s">
        <v>461</v>
      </c>
      <c r="AJ278" s="25"/>
      <c r="AK278" s="57" t="s">
        <v>29</v>
      </c>
      <c r="AL278" s="25">
        <v>6</v>
      </c>
      <c r="AM278" s="25">
        <v>3</v>
      </c>
      <c r="AN278" s="25">
        <v>0</v>
      </c>
    </row>
    <row r="279" spans="1:40" s="57" customFormat="1" ht="12.6" thickBot="1" x14ac:dyDescent="0.45">
      <c r="A279" s="45">
        <v>40724</v>
      </c>
      <c r="B279" s="72">
        <v>5</v>
      </c>
      <c r="C279" s="49" t="s">
        <v>0</v>
      </c>
      <c r="D279" s="49">
        <v>62</v>
      </c>
      <c r="E279" s="25" t="s">
        <v>42</v>
      </c>
      <c r="F279" s="25">
        <v>2</v>
      </c>
      <c r="G279" s="25">
        <v>6</v>
      </c>
      <c r="H279" s="25">
        <v>15</v>
      </c>
      <c r="I279" s="24">
        <v>32.5</v>
      </c>
      <c r="J279" s="24">
        <v>38</v>
      </c>
      <c r="K279" s="50">
        <f t="shared" si="20"/>
        <v>9</v>
      </c>
      <c r="L279" s="50">
        <f t="shared" si="21"/>
        <v>17.5</v>
      </c>
      <c r="M279" s="50">
        <f t="shared" si="22"/>
        <v>26.5</v>
      </c>
      <c r="N279" s="50">
        <f t="shared" si="23"/>
        <v>32</v>
      </c>
      <c r="O279" s="25">
        <v>0</v>
      </c>
      <c r="P279" s="25">
        <v>17</v>
      </c>
      <c r="Q279" s="24">
        <v>45</v>
      </c>
      <c r="R279" s="24">
        <v>11</v>
      </c>
      <c r="S279" s="51">
        <f t="shared" si="24"/>
        <v>3609.43</v>
      </c>
      <c r="T279" s="25" t="s">
        <v>15</v>
      </c>
      <c r="U279" s="52" t="s">
        <v>15</v>
      </c>
      <c r="V279" s="24" t="s">
        <v>13</v>
      </c>
      <c r="W279" s="24">
        <v>1</v>
      </c>
      <c r="X279" s="24" t="s">
        <v>15</v>
      </c>
      <c r="Y279" s="24">
        <v>1</v>
      </c>
      <c r="Z279" s="24" t="s">
        <v>15</v>
      </c>
      <c r="AA279" s="24">
        <v>1</v>
      </c>
      <c r="AB279" s="58">
        <v>0</v>
      </c>
      <c r="AC279" s="58">
        <v>3</v>
      </c>
      <c r="AD279" s="58">
        <v>3</v>
      </c>
      <c r="AE279" s="58">
        <v>1</v>
      </c>
      <c r="AF279" s="24">
        <v>0</v>
      </c>
      <c r="AG279" s="58">
        <v>20</v>
      </c>
      <c r="AH279" s="28" t="s">
        <v>161</v>
      </c>
      <c r="AI279" s="71" t="s">
        <v>461</v>
      </c>
      <c r="AJ279" s="25"/>
      <c r="AK279" s="57" t="s">
        <v>29</v>
      </c>
      <c r="AL279" s="25">
        <v>6</v>
      </c>
      <c r="AM279" s="25">
        <v>0</v>
      </c>
      <c r="AN279" s="49">
        <v>0</v>
      </c>
    </row>
    <row r="280" spans="1:40" s="57" customFormat="1" ht="12.6" thickBot="1" x14ac:dyDescent="0.45">
      <c r="A280" s="45">
        <v>40724</v>
      </c>
      <c r="B280" s="72">
        <v>5</v>
      </c>
      <c r="C280" s="49" t="s">
        <v>0</v>
      </c>
      <c r="D280" s="49">
        <v>63</v>
      </c>
      <c r="E280" s="25" t="s">
        <v>42</v>
      </c>
      <c r="F280" s="25">
        <v>2</v>
      </c>
      <c r="G280" s="25">
        <v>5</v>
      </c>
      <c r="H280" s="25">
        <v>7</v>
      </c>
      <c r="I280" s="24">
        <v>13</v>
      </c>
      <c r="J280" s="24"/>
      <c r="K280" s="50">
        <f t="shared" si="20"/>
        <v>2</v>
      </c>
      <c r="L280" s="50">
        <f t="shared" si="21"/>
        <v>6</v>
      </c>
      <c r="M280" s="50">
        <f t="shared" si="22"/>
        <v>8</v>
      </c>
      <c r="N280" s="50">
        <f t="shared" si="23"/>
        <v>-5</v>
      </c>
      <c r="O280" s="25">
        <v>4</v>
      </c>
      <c r="P280" s="25">
        <v>5</v>
      </c>
      <c r="Q280" s="24">
        <v>24</v>
      </c>
      <c r="R280" s="24"/>
      <c r="S280" s="51">
        <f t="shared" si="24"/>
        <v>0</v>
      </c>
      <c r="T280" s="25" t="s">
        <v>15</v>
      </c>
      <c r="U280" s="52" t="s">
        <v>15</v>
      </c>
      <c r="V280" s="24" t="s">
        <v>13</v>
      </c>
      <c r="W280" s="24">
        <v>1</v>
      </c>
      <c r="X280" s="24" t="s">
        <v>14</v>
      </c>
      <c r="Y280" s="24">
        <v>0</v>
      </c>
      <c r="Z280" s="24" t="s">
        <v>14</v>
      </c>
      <c r="AA280" s="24">
        <v>0</v>
      </c>
      <c r="AB280" s="28">
        <v>25</v>
      </c>
      <c r="AC280" s="28">
        <v>0</v>
      </c>
      <c r="AD280" s="28">
        <v>50</v>
      </c>
      <c r="AE280" s="28">
        <v>0</v>
      </c>
      <c r="AF280" s="24">
        <v>70</v>
      </c>
      <c r="AG280" s="28">
        <v>70</v>
      </c>
      <c r="AH280" s="58" t="s">
        <v>67</v>
      </c>
      <c r="AI280" s="71" t="s">
        <v>461</v>
      </c>
      <c r="AJ280" s="25"/>
      <c r="AK280" s="57" t="s">
        <v>30</v>
      </c>
      <c r="AL280" s="25">
        <v>7</v>
      </c>
      <c r="AM280" s="25">
        <v>5</v>
      </c>
      <c r="AN280" s="25">
        <v>0</v>
      </c>
    </row>
    <row r="281" spans="1:40" s="57" customFormat="1" ht="12.6" thickBot="1" x14ac:dyDescent="0.45">
      <c r="A281" s="45">
        <v>40724</v>
      </c>
      <c r="B281" s="72">
        <v>5</v>
      </c>
      <c r="C281" s="49" t="s">
        <v>0</v>
      </c>
      <c r="D281" s="49">
        <v>64</v>
      </c>
      <c r="E281" s="25" t="s">
        <v>42</v>
      </c>
      <c r="F281" s="25">
        <v>3</v>
      </c>
      <c r="G281" s="25">
        <v>5</v>
      </c>
      <c r="H281" s="25">
        <v>8</v>
      </c>
      <c r="I281" s="24">
        <v>14</v>
      </c>
      <c r="J281" s="24">
        <v>7</v>
      </c>
      <c r="K281" s="50">
        <f t="shared" si="20"/>
        <v>3</v>
      </c>
      <c r="L281" s="50">
        <f t="shared" si="21"/>
        <v>6</v>
      </c>
      <c r="M281" s="50">
        <f t="shared" si="22"/>
        <v>9</v>
      </c>
      <c r="N281" s="50">
        <f t="shared" si="23"/>
        <v>2</v>
      </c>
      <c r="O281" s="25">
        <v>3</v>
      </c>
      <c r="P281" s="25">
        <v>10</v>
      </c>
      <c r="Q281" s="24">
        <v>24</v>
      </c>
      <c r="R281" s="24">
        <v>4</v>
      </c>
      <c r="S281" s="51">
        <f t="shared" si="24"/>
        <v>87.92</v>
      </c>
      <c r="T281" s="25" t="s">
        <v>15</v>
      </c>
      <c r="U281" s="52" t="s">
        <v>15</v>
      </c>
      <c r="V281" s="24" t="s">
        <v>13</v>
      </c>
      <c r="W281" s="24">
        <v>1</v>
      </c>
      <c r="X281" s="24" t="s">
        <v>18</v>
      </c>
      <c r="Y281" s="24">
        <v>1</v>
      </c>
      <c r="Z281" s="24" t="s">
        <v>17</v>
      </c>
      <c r="AA281" s="24">
        <v>1</v>
      </c>
      <c r="AB281" s="58">
        <v>20</v>
      </c>
      <c r="AC281" s="58">
        <v>0</v>
      </c>
      <c r="AD281" s="58">
        <v>35</v>
      </c>
      <c r="AE281" s="58">
        <v>0</v>
      </c>
      <c r="AF281" s="24">
        <v>1</v>
      </c>
      <c r="AG281" s="58">
        <v>70</v>
      </c>
      <c r="AH281" s="28" t="s">
        <v>160</v>
      </c>
      <c r="AI281" s="71" t="s">
        <v>461</v>
      </c>
      <c r="AJ281" s="25"/>
      <c r="AK281" s="57" t="s">
        <v>29</v>
      </c>
      <c r="AL281" s="25">
        <v>5</v>
      </c>
      <c r="AM281" s="25">
        <v>3</v>
      </c>
      <c r="AN281" s="49">
        <v>0</v>
      </c>
    </row>
    <row r="282" spans="1:40" s="57" customFormat="1" ht="12.6" thickBot="1" x14ac:dyDescent="0.45">
      <c r="A282" s="45">
        <v>40724</v>
      </c>
      <c r="B282" s="72">
        <v>5</v>
      </c>
      <c r="C282" s="49" t="s">
        <v>0</v>
      </c>
      <c r="D282" s="49">
        <v>65</v>
      </c>
      <c r="E282" s="25" t="s">
        <v>42</v>
      </c>
      <c r="F282" s="25">
        <v>3</v>
      </c>
      <c r="G282" s="25">
        <v>6</v>
      </c>
      <c r="H282" s="25">
        <v>13</v>
      </c>
      <c r="I282" s="24">
        <v>17.5</v>
      </c>
      <c r="J282" s="24">
        <v>8.5</v>
      </c>
      <c r="K282" s="50">
        <f t="shared" si="20"/>
        <v>7</v>
      </c>
      <c r="L282" s="50">
        <f t="shared" si="21"/>
        <v>4.5</v>
      </c>
      <c r="M282" s="50">
        <f t="shared" si="22"/>
        <v>11.5</v>
      </c>
      <c r="N282" s="50">
        <f t="shared" si="23"/>
        <v>2.5</v>
      </c>
      <c r="O282" s="25">
        <v>2</v>
      </c>
      <c r="P282" s="25">
        <v>17</v>
      </c>
      <c r="Q282" s="24">
        <v>36</v>
      </c>
      <c r="R282" s="24">
        <v>1.5</v>
      </c>
      <c r="S282" s="51">
        <f t="shared" si="24"/>
        <v>15.013125</v>
      </c>
      <c r="T282" s="25" t="s">
        <v>15</v>
      </c>
      <c r="U282" s="52" t="s">
        <v>18</v>
      </c>
      <c r="V282" s="24" t="s">
        <v>13</v>
      </c>
      <c r="W282" s="24">
        <v>1</v>
      </c>
      <c r="X282" s="24" t="s">
        <v>14</v>
      </c>
      <c r="Y282" s="24">
        <v>0</v>
      </c>
      <c r="Z282" s="24" t="s">
        <v>14</v>
      </c>
      <c r="AA282" s="24">
        <v>0</v>
      </c>
      <c r="AB282" s="28">
        <v>18</v>
      </c>
      <c r="AC282" s="28">
        <v>0</v>
      </c>
      <c r="AD282" s="28">
        <v>43</v>
      </c>
      <c r="AE282" s="28">
        <v>0</v>
      </c>
      <c r="AF282" s="24">
        <v>1</v>
      </c>
      <c r="AG282" s="28">
        <v>65</v>
      </c>
      <c r="AH282" s="58" t="s">
        <v>41</v>
      </c>
      <c r="AI282" s="71" t="s">
        <v>461</v>
      </c>
      <c r="AJ282" s="25"/>
      <c r="AK282" s="57" t="s">
        <v>29</v>
      </c>
      <c r="AL282" s="25">
        <v>6</v>
      </c>
      <c r="AM282" s="25">
        <v>2</v>
      </c>
      <c r="AN282" s="25">
        <v>0</v>
      </c>
    </row>
    <row r="283" spans="1:40" s="57" customFormat="1" ht="12.6" thickBot="1" x14ac:dyDescent="0.45">
      <c r="A283" s="45">
        <v>40724</v>
      </c>
      <c r="B283" s="72">
        <v>5</v>
      </c>
      <c r="C283" s="49" t="s">
        <v>0</v>
      </c>
      <c r="D283" s="49">
        <v>66</v>
      </c>
      <c r="E283" s="25" t="s">
        <v>42</v>
      </c>
      <c r="F283" s="25">
        <v>3</v>
      </c>
      <c r="G283" s="25">
        <v>4.5</v>
      </c>
      <c r="H283" s="25">
        <v>0</v>
      </c>
      <c r="I283" s="24"/>
      <c r="J283" s="24"/>
      <c r="K283" s="50">
        <f t="shared" si="20"/>
        <v>-4.5</v>
      </c>
      <c r="L283" s="50">
        <f t="shared" si="21"/>
        <v>0</v>
      </c>
      <c r="M283" s="50">
        <f t="shared" si="22"/>
        <v>-4.5</v>
      </c>
      <c r="N283" s="50">
        <f t="shared" si="23"/>
        <v>-4.5</v>
      </c>
      <c r="O283" s="25">
        <v>0</v>
      </c>
      <c r="P283" s="25">
        <v>0</v>
      </c>
      <c r="Q283" s="24"/>
      <c r="R283" s="24"/>
      <c r="S283" s="51">
        <f t="shared" si="24"/>
        <v>0</v>
      </c>
      <c r="T283" s="25" t="s">
        <v>16</v>
      </c>
      <c r="U283" s="25" t="s">
        <v>16</v>
      </c>
      <c r="V283" s="24" t="s">
        <v>14</v>
      </c>
      <c r="W283" s="24">
        <v>0</v>
      </c>
      <c r="X283" s="24" t="s">
        <v>14</v>
      </c>
      <c r="Y283" s="24">
        <v>0</v>
      </c>
      <c r="Z283" s="24" t="s">
        <v>14</v>
      </c>
      <c r="AA283" s="24">
        <v>0</v>
      </c>
      <c r="AB283" s="58">
        <v>25</v>
      </c>
      <c r="AC283" s="58">
        <v>0</v>
      </c>
      <c r="AD283" s="58">
        <v>50</v>
      </c>
      <c r="AE283" s="58">
        <v>0</v>
      </c>
      <c r="AG283" s="58">
        <v>100</v>
      </c>
      <c r="AH283" s="28" t="s">
        <v>159</v>
      </c>
      <c r="AI283" s="71" t="s">
        <v>461</v>
      </c>
      <c r="AJ283" s="25"/>
      <c r="AK283" s="57" t="s">
        <v>30</v>
      </c>
      <c r="AL283" s="25">
        <v>4.5</v>
      </c>
      <c r="AM283" s="25">
        <v>0</v>
      </c>
      <c r="AN283" s="49">
        <v>0</v>
      </c>
    </row>
    <row r="284" spans="1:40" s="57" customFormat="1" ht="12.6" thickBot="1" x14ac:dyDescent="0.45">
      <c r="A284" s="45">
        <v>40724</v>
      </c>
      <c r="B284" s="72">
        <v>5</v>
      </c>
      <c r="C284" s="49" t="s">
        <v>0</v>
      </c>
      <c r="D284" s="49">
        <v>67</v>
      </c>
      <c r="E284" s="25" t="s">
        <v>42</v>
      </c>
      <c r="F284" s="25">
        <v>3</v>
      </c>
      <c r="G284" s="25">
        <v>6</v>
      </c>
      <c r="H284" s="25">
        <v>12</v>
      </c>
      <c r="I284" s="24">
        <v>17</v>
      </c>
      <c r="J284" s="24">
        <v>7</v>
      </c>
      <c r="K284" s="50">
        <f t="shared" si="20"/>
        <v>6</v>
      </c>
      <c r="L284" s="50">
        <f t="shared" si="21"/>
        <v>5</v>
      </c>
      <c r="M284" s="50">
        <f t="shared" si="22"/>
        <v>11</v>
      </c>
      <c r="N284" s="50">
        <f t="shared" si="23"/>
        <v>1</v>
      </c>
      <c r="O284" s="25">
        <v>2</v>
      </c>
      <c r="P284" s="25">
        <v>14</v>
      </c>
      <c r="Q284" s="24">
        <v>27</v>
      </c>
      <c r="R284" s="24">
        <v>2.5</v>
      </c>
      <c r="S284" s="51">
        <f t="shared" si="24"/>
        <v>34.34375</v>
      </c>
      <c r="T284" s="25" t="s">
        <v>15</v>
      </c>
      <c r="U284" s="52" t="s">
        <v>15</v>
      </c>
      <c r="V284" s="24" t="s">
        <v>13</v>
      </c>
      <c r="W284" s="24">
        <v>1</v>
      </c>
      <c r="X284" s="24" t="s">
        <v>18</v>
      </c>
      <c r="Y284" s="24">
        <v>1</v>
      </c>
      <c r="Z284" s="24" t="s">
        <v>18</v>
      </c>
      <c r="AA284" s="24">
        <v>1</v>
      </c>
      <c r="AB284" s="28">
        <v>8</v>
      </c>
      <c r="AC284" s="28">
        <v>0</v>
      </c>
      <c r="AD284" s="28">
        <v>15</v>
      </c>
      <c r="AE284" s="28">
        <v>0</v>
      </c>
      <c r="AF284" s="24">
        <v>5</v>
      </c>
      <c r="AG284" s="28">
        <v>80</v>
      </c>
      <c r="AH284" s="58" t="s">
        <v>41</v>
      </c>
      <c r="AI284" s="71" t="s">
        <v>461</v>
      </c>
      <c r="AJ284" s="25"/>
      <c r="AK284" s="57" t="s">
        <v>29</v>
      </c>
      <c r="AL284" s="25">
        <v>6</v>
      </c>
      <c r="AM284" s="25">
        <v>2</v>
      </c>
      <c r="AN284" s="25" t="s">
        <v>52</v>
      </c>
    </row>
    <row r="285" spans="1:40" s="57" customFormat="1" ht="12.6" thickBot="1" x14ac:dyDescent="0.45">
      <c r="A285" s="45">
        <v>40724</v>
      </c>
      <c r="B285" s="72">
        <v>5</v>
      </c>
      <c r="C285" s="49" t="s">
        <v>0</v>
      </c>
      <c r="D285" s="49">
        <v>68</v>
      </c>
      <c r="E285" s="25" t="s">
        <v>42</v>
      </c>
      <c r="F285" s="25">
        <v>4</v>
      </c>
      <c r="G285" s="25">
        <v>6</v>
      </c>
      <c r="H285" s="25">
        <v>15</v>
      </c>
      <c r="I285" s="24">
        <v>19</v>
      </c>
      <c r="J285" s="24">
        <v>11</v>
      </c>
      <c r="K285" s="50">
        <f t="shared" si="20"/>
        <v>9</v>
      </c>
      <c r="L285" s="50">
        <f t="shared" si="21"/>
        <v>4</v>
      </c>
      <c r="M285" s="50">
        <f t="shared" si="22"/>
        <v>13</v>
      </c>
      <c r="N285" s="50">
        <f t="shared" si="23"/>
        <v>5</v>
      </c>
      <c r="O285" s="25">
        <v>3</v>
      </c>
      <c r="P285" s="25">
        <v>21</v>
      </c>
      <c r="Q285" s="24">
        <v>39</v>
      </c>
      <c r="R285" s="24">
        <v>4</v>
      </c>
      <c r="S285" s="51">
        <f t="shared" si="24"/>
        <v>138.16</v>
      </c>
      <c r="T285" s="25" t="s">
        <v>15</v>
      </c>
      <c r="U285" s="52" t="s">
        <v>15</v>
      </c>
      <c r="V285" s="24" t="s">
        <v>15</v>
      </c>
      <c r="W285" s="24">
        <v>1</v>
      </c>
      <c r="X285" s="24" t="s">
        <v>14</v>
      </c>
      <c r="Y285" s="24">
        <v>0</v>
      </c>
      <c r="Z285" s="24" t="s">
        <v>14</v>
      </c>
      <c r="AA285" s="24">
        <v>0</v>
      </c>
      <c r="AB285" s="28">
        <v>1</v>
      </c>
      <c r="AC285" s="28">
        <v>0.1</v>
      </c>
      <c r="AD285" s="28">
        <v>15</v>
      </c>
      <c r="AE285" s="28">
        <v>0</v>
      </c>
      <c r="AF285" s="24">
        <v>0</v>
      </c>
      <c r="AG285" s="28">
        <v>45</v>
      </c>
      <c r="AH285" s="28" t="s">
        <v>69</v>
      </c>
      <c r="AI285" s="71" t="s">
        <v>461</v>
      </c>
      <c r="AJ285" s="25"/>
      <c r="AK285" s="57" t="s">
        <v>29</v>
      </c>
      <c r="AL285" s="25">
        <v>6</v>
      </c>
      <c r="AM285" s="25">
        <v>3</v>
      </c>
      <c r="AN285" s="25" t="s">
        <v>52</v>
      </c>
    </row>
    <row r="286" spans="1:40" s="57" customFormat="1" ht="12.6" thickBot="1" x14ac:dyDescent="0.45">
      <c r="A286" s="45">
        <v>40724</v>
      </c>
      <c r="B286" s="72">
        <v>5</v>
      </c>
      <c r="C286" s="49" t="s">
        <v>0</v>
      </c>
      <c r="D286" s="49">
        <v>69</v>
      </c>
      <c r="E286" s="25" t="s">
        <v>42</v>
      </c>
      <c r="F286" s="25">
        <v>3</v>
      </c>
      <c r="G286" s="25">
        <v>5</v>
      </c>
      <c r="H286" s="25">
        <v>11</v>
      </c>
      <c r="I286" s="24">
        <v>20</v>
      </c>
      <c r="J286" s="24"/>
      <c r="K286" s="50">
        <f t="shared" si="20"/>
        <v>6</v>
      </c>
      <c r="L286" s="50">
        <f t="shared" si="21"/>
        <v>9</v>
      </c>
      <c r="M286" s="50">
        <f t="shared" si="22"/>
        <v>15</v>
      </c>
      <c r="N286" s="50">
        <f t="shared" si="23"/>
        <v>-5</v>
      </c>
      <c r="O286" s="25">
        <v>0</v>
      </c>
      <c r="P286" s="25">
        <v>6</v>
      </c>
      <c r="Q286" s="24">
        <v>30</v>
      </c>
      <c r="R286" s="24"/>
      <c r="S286" s="51">
        <f t="shared" si="24"/>
        <v>0</v>
      </c>
      <c r="T286" s="25" t="s">
        <v>15</v>
      </c>
      <c r="U286" s="52" t="s">
        <v>15</v>
      </c>
      <c r="V286" s="24" t="s">
        <v>13</v>
      </c>
      <c r="W286" s="24">
        <v>1</v>
      </c>
      <c r="X286" s="24" t="s">
        <v>14</v>
      </c>
      <c r="Y286" s="24">
        <v>0</v>
      </c>
      <c r="Z286" s="24" t="s">
        <v>14</v>
      </c>
      <c r="AA286" s="24">
        <v>0</v>
      </c>
      <c r="AB286" s="28">
        <v>17</v>
      </c>
      <c r="AC286" s="28">
        <v>0</v>
      </c>
      <c r="AD286" s="28">
        <v>40</v>
      </c>
      <c r="AE286" s="28">
        <v>0</v>
      </c>
      <c r="AF286" s="24">
        <v>1</v>
      </c>
      <c r="AG286" s="28">
        <v>120</v>
      </c>
      <c r="AH286" s="28" t="s">
        <v>72</v>
      </c>
      <c r="AI286" s="71" t="s">
        <v>461</v>
      </c>
      <c r="AJ286" s="25"/>
      <c r="AK286" s="57" t="s">
        <v>30</v>
      </c>
      <c r="AL286" s="25">
        <v>5</v>
      </c>
      <c r="AM286" s="25">
        <v>0</v>
      </c>
      <c r="AN286" s="25">
        <v>0</v>
      </c>
    </row>
    <row r="287" spans="1:40" s="57" customFormat="1" ht="12.6" thickBot="1" x14ac:dyDescent="0.45">
      <c r="A287" s="45">
        <v>40724</v>
      </c>
      <c r="B287" s="72">
        <v>5</v>
      </c>
      <c r="C287" s="49" t="s">
        <v>0</v>
      </c>
      <c r="D287" s="49">
        <v>70</v>
      </c>
      <c r="E287" s="25" t="s">
        <v>42</v>
      </c>
      <c r="F287" s="25">
        <v>2</v>
      </c>
      <c r="G287" s="25">
        <v>7</v>
      </c>
      <c r="H287" s="25">
        <v>15.5</v>
      </c>
      <c r="I287" s="24">
        <v>22.5</v>
      </c>
      <c r="J287" s="24">
        <v>10</v>
      </c>
      <c r="K287" s="50">
        <f t="shared" si="20"/>
        <v>8.5</v>
      </c>
      <c r="L287" s="50">
        <f t="shared" si="21"/>
        <v>7</v>
      </c>
      <c r="M287" s="50">
        <f t="shared" si="22"/>
        <v>15.5</v>
      </c>
      <c r="N287" s="50">
        <f t="shared" si="23"/>
        <v>3</v>
      </c>
      <c r="O287" s="25">
        <v>5</v>
      </c>
      <c r="P287" s="25">
        <v>25</v>
      </c>
      <c r="Q287" s="24">
        <v>39</v>
      </c>
      <c r="R287" s="24">
        <v>3.5</v>
      </c>
      <c r="S287" s="51">
        <f t="shared" si="24"/>
        <v>96.162500000000009</v>
      </c>
      <c r="T287" s="25" t="s">
        <v>15</v>
      </c>
      <c r="U287" s="52" t="s">
        <v>15</v>
      </c>
      <c r="V287" s="24" t="s">
        <v>13</v>
      </c>
      <c r="W287" s="24">
        <v>1</v>
      </c>
      <c r="X287" s="24" t="s">
        <v>18</v>
      </c>
      <c r="Y287" s="24">
        <v>1</v>
      </c>
      <c r="Z287" s="24" t="s">
        <v>18</v>
      </c>
      <c r="AA287" s="24">
        <v>1</v>
      </c>
      <c r="AB287" s="28">
        <v>4</v>
      </c>
      <c r="AC287" s="28">
        <v>0</v>
      </c>
      <c r="AD287" s="28">
        <v>13</v>
      </c>
      <c r="AE287" s="28">
        <v>1</v>
      </c>
      <c r="AF287" s="24">
        <v>15</v>
      </c>
      <c r="AG287" s="28">
        <v>40</v>
      </c>
      <c r="AH287" s="28" t="s">
        <v>158</v>
      </c>
      <c r="AI287" s="71" t="s">
        <v>461</v>
      </c>
      <c r="AJ287" s="25"/>
      <c r="AK287" s="57" t="s">
        <v>29</v>
      </c>
      <c r="AL287" s="25">
        <v>7</v>
      </c>
      <c r="AM287" s="25">
        <v>5</v>
      </c>
      <c r="AN287" s="25">
        <v>0</v>
      </c>
    </row>
    <row r="288" spans="1:40" s="57" customFormat="1" ht="12.6" thickBot="1" x14ac:dyDescent="0.45">
      <c r="A288" s="45">
        <v>40724</v>
      </c>
      <c r="B288" s="72">
        <v>5</v>
      </c>
      <c r="C288" s="49" t="s">
        <v>0</v>
      </c>
      <c r="D288" s="49">
        <v>71</v>
      </c>
      <c r="E288" s="25" t="s">
        <v>81</v>
      </c>
      <c r="F288" s="25">
        <v>3</v>
      </c>
      <c r="G288" s="25">
        <v>6</v>
      </c>
      <c r="H288" s="25">
        <v>11</v>
      </c>
      <c r="I288" s="24">
        <v>17</v>
      </c>
      <c r="J288" s="24"/>
      <c r="K288" s="50">
        <f t="shared" si="20"/>
        <v>5</v>
      </c>
      <c r="L288" s="50">
        <f t="shared" si="21"/>
        <v>6</v>
      </c>
      <c r="M288" s="50">
        <f t="shared" si="22"/>
        <v>11</v>
      </c>
      <c r="N288" s="50">
        <f t="shared" si="23"/>
        <v>-6</v>
      </c>
      <c r="O288" s="25">
        <v>5</v>
      </c>
      <c r="P288" s="25">
        <v>22</v>
      </c>
      <c r="Q288" s="24">
        <v>35</v>
      </c>
      <c r="R288" s="24"/>
      <c r="S288" s="51">
        <f t="shared" si="24"/>
        <v>0</v>
      </c>
      <c r="T288" s="25" t="s">
        <v>15</v>
      </c>
      <c r="U288" s="52" t="s">
        <v>13</v>
      </c>
      <c r="V288" s="24" t="s">
        <v>13</v>
      </c>
      <c r="W288" s="24">
        <v>1</v>
      </c>
      <c r="X288" s="24" t="s">
        <v>14</v>
      </c>
      <c r="Y288" s="24">
        <v>0</v>
      </c>
      <c r="Z288" s="24" t="s">
        <v>14</v>
      </c>
      <c r="AA288" s="24">
        <v>0</v>
      </c>
      <c r="AB288" s="28">
        <v>5</v>
      </c>
      <c r="AC288" s="28">
        <v>0</v>
      </c>
      <c r="AD288" s="28">
        <v>20</v>
      </c>
      <c r="AE288" s="28">
        <v>0</v>
      </c>
      <c r="AF288" s="24">
        <v>20</v>
      </c>
      <c r="AG288" s="28">
        <v>40</v>
      </c>
      <c r="AH288" s="28" t="s">
        <v>83</v>
      </c>
      <c r="AI288" s="71" t="s">
        <v>461</v>
      </c>
      <c r="AJ288" s="25"/>
      <c r="AK288" s="57" t="s">
        <v>30</v>
      </c>
      <c r="AL288" s="25">
        <v>6</v>
      </c>
      <c r="AM288" s="25">
        <v>5</v>
      </c>
      <c r="AN288" s="25">
        <v>0</v>
      </c>
    </row>
    <row r="289" spans="1:40" s="57" customFormat="1" ht="12.6" thickBot="1" x14ac:dyDescent="0.45">
      <c r="A289" s="45">
        <v>40724</v>
      </c>
      <c r="B289" s="72">
        <v>5</v>
      </c>
      <c r="C289" s="49" t="s">
        <v>0</v>
      </c>
      <c r="D289" s="49">
        <v>72</v>
      </c>
      <c r="E289" s="25" t="s">
        <v>81</v>
      </c>
      <c r="F289" s="25">
        <v>2</v>
      </c>
      <c r="G289" s="25">
        <v>7</v>
      </c>
      <c r="H289" s="25">
        <v>10</v>
      </c>
      <c r="I289" s="24"/>
      <c r="J289" s="24"/>
      <c r="K289" s="50">
        <f t="shared" si="20"/>
        <v>3</v>
      </c>
      <c r="L289" s="50">
        <f t="shared" si="21"/>
        <v>-10</v>
      </c>
      <c r="M289" s="50">
        <f t="shared" si="22"/>
        <v>-7</v>
      </c>
      <c r="N289" s="50">
        <f t="shared" si="23"/>
        <v>-7</v>
      </c>
      <c r="O289" s="25">
        <v>3</v>
      </c>
      <c r="P289" s="25">
        <v>18</v>
      </c>
      <c r="Q289" s="24"/>
      <c r="R289" s="24"/>
      <c r="S289" s="51">
        <f t="shared" si="24"/>
        <v>0</v>
      </c>
      <c r="T289" s="25" t="s">
        <v>15</v>
      </c>
      <c r="U289" s="52" t="s">
        <v>14</v>
      </c>
      <c r="V289" s="24" t="s">
        <v>14</v>
      </c>
      <c r="W289" s="24">
        <v>0</v>
      </c>
      <c r="X289" s="24" t="s">
        <v>14</v>
      </c>
      <c r="Y289" s="24">
        <v>0</v>
      </c>
      <c r="Z289" s="24" t="s">
        <v>14</v>
      </c>
      <c r="AA289" s="24">
        <v>0</v>
      </c>
      <c r="AB289" s="28">
        <v>17</v>
      </c>
      <c r="AC289" s="28">
        <v>3</v>
      </c>
      <c r="AD289" s="28">
        <v>30</v>
      </c>
      <c r="AE289" s="28">
        <v>15</v>
      </c>
      <c r="AF289" s="24"/>
      <c r="AG289" s="28">
        <v>50</v>
      </c>
      <c r="AH289" s="28" t="s">
        <v>157</v>
      </c>
      <c r="AI289" s="71" t="s">
        <v>461</v>
      </c>
      <c r="AJ289" s="25"/>
      <c r="AK289" s="57" t="s">
        <v>30</v>
      </c>
      <c r="AL289" s="25">
        <v>7</v>
      </c>
      <c r="AM289" s="25">
        <v>3</v>
      </c>
      <c r="AN289" s="25">
        <v>0</v>
      </c>
    </row>
    <row r="290" spans="1:40" s="57" customFormat="1" ht="24.9" thickBot="1" x14ac:dyDescent="0.45">
      <c r="A290" s="45">
        <v>40724</v>
      </c>
      <c r="B290" s="72">
        <v>5</v>
      </c>
      <c r="C290" s="49" t="s">
        <v>0</v>
      </c>
      <c r="D290" s="49">
        <v>73</v>
      </c>
      <c r="E290" s="25" t="s">
        <v>81</v>
      </c>
      <c r="F290" s="25">
        <v>3</v>
      </c>
      <c r="G290" s="25">
        <v>10</v>
      </c>
      <c r="H290" s="25">
        <v>18.5</v>
      </c>
      <c r="I290" s="24">
        <v>27</v>
      </c>
      <c r="J290" s="24">
        <v>12</v>
      </c>
      <c r="K290" s="50">
        <f t="shared" si="20"/>
        <v>8.5</v>
      </c>
      <c r="L290" s="50">
        <f t="shared" si="21"/>
        <v>8.5</v>
      </c>
      <c r="M290" s="50">
        <f t="shared" si="22"/>
        <v>17</v>
      </c>
      <c r="N290" s="50">
        <f t="shared" si="23"/>
        <v>2</v>
      </c>
      <c r="O290" s="25">
        <v>7</v>
      </c>
      <c r="P290" s="25">
        <v>25</v>
      </c>
      <c r="Q290" s="24">
        <v>43</v>
      </c>
      <c r="R290" s="24">
        <v>1.5</v>
      </c>
      <c r="S290" s="51">
        <f t="shared" si="24"/>
        <v>21.195</v>
      </c>
      <c r="T290" s="25" t="s">
        <v>13</v>
      </c>
      <c r="U290" s="52" t="s">
        <v>13</v>
      </c>
      <c r="V290" s="24" t="s">
        <v>13</v>
      </c>
      <c r="W290" s="24">
        <v>1</v>
      </c>
      <c r="X290" s="24" t="s">
        <v>14</v>
      </c>
      <c r="Y290" s="24">
        <v>0</v>
      </c>
      <c r="Z290" s="24" t="s">
        <v>14</v>
      </c>
      <c r="AA290" s="24">
        <v>0</v>
      </c>
      <c r="AB290" s="28">
        <v>15</v>
      </c>
      <c r="AC290" s="28">
        <v>0</v>
      </c>
      <c r="AD290" s="28">
        <v>60</v>
      </c>
      <c r="AE290" s="28">
        <v>0</v>
      </c>
      <c r="AF290" s="24">
        <v>0</v>
      </c>
      <c r="AG290" s="28">
        <v>80</v>
      </c>
      <c r="AH290" s="28" t="s">
        <v>156</v>
      </c>
      <c r="AI290" s="71" t="s">
        <v>461</v>
      </c>
      <c r="AJ290" s="25"/>
      <c r="AK290" s="57" t="s">
        <v>29</v>
      </c>
      <c r="AL290" s="25">
        <v>10</v>
      </c>
      <c r="AM290" s="25">
        <v>7</v>
      </c>
      <c r="AN290" s="25">
        <v>0</v>
      </c>
    </row>
    <row r="291" spans="1:40" s="57" customFormat="1" ht="12.6" thickBot="1" x14ac:dyDescent="0.45">
      <c r="A291" s="45">
        <v>40724</v>
      </c>
      <c r="B291" s="72">
        <v>5</v>
      </c>
      <c r="C291" s="49" t="s">
        <v>0</v>
      </c>
      <c r="D291" s="49">
        <v>74</v>
      </c>
      <c r="E291" s="25" t="s">
        <v>42</v>
      </c>
      <c r="F291" s="25">
        <v>2</v>
      </c>
      <c r="G291" s="25">
        <v>5.5</v>
      </c>
      <c r="H291" s="25">
        <v>11</v>
      </c>
      <c r="I291" s="24">
        <v>19.5</v>
      </c>
      <c r="J291" s="24">
        <v>6</v>
      </c>
      <c r="K291" s="50">
        <f t="shared" si="20"/>
        <v>5.5</v>
      </c>
      <c r="L291" s="50">
        <f t="shared" si="21"/>
        <v>8.5</v>
      </c>
      <c r="M291" s="50">
        <f t="shared" si="22"/>
        <v>14</v>
      </c>
      <c r="N291" s="50">
        <f t="shared" si="23"/>
        <v>0.5</v>
      </c>
      <c r="O291" s="25">
        <v>3</v>
      </c>
      <c r="P291" s="25">
        <v>19</v>
      </c>
      <c r="Q291" s="24">
        <v>42</v>
      </c>
      <c r="R291" s="24">
        <v>2.5</v>
      </c>
      <c r="S291" s="51">
        <f t="shared" si="24"/>
        <v>29.4375</v>
      </c>
      <c r="T291" s="25" t="s">
        <v>15</v>
      </c>
      <c r="U291" s="52" t="s">
        <v>15</v>
      </c>
      <c r="V291" s="24" t="s">
        <v>13</v>
      </c>
      <c r="W291" s="24">
        <v>1</v>
      </c>
      <c r="X291" s="24" t="s">
        <v>18</v>
      </c>
      <c r="Y291" s="24">
        <v>1</v>
      </c>
      <c r="Z291" s="24" t="s">
        <v>18</v>
      </c>
      <c r="AA291" s="24">
        <v>1</v>
      </c>
      <c r="AB291" s="28">
        <v>17</v>
      </c>
      <c r="AC291" s="28">
        <v>0</v>
      </c>
      <c r="AD291" s="28">
        <v>40</v>
      </c>
      <c r="AE291" s="28">
        <v>0</v>
      </c>
      <c r="AF291" s="24">
        <v>1</v>
      </c>
      <c r="AG291" s="28">
        <v>90</v>
      </c>
      <c r="AH291" s="28" t="s">
        <v>70</v>
      </c>
      <c r="AI291" s="71" t="s">
        <v>461</v>
      </c>
      <c r="AJ291" s="25"/>
      <c r="AK291" s="57" t="s">
        <v>29</v>
      </c>
      <c r="AL291" s="25">
        <v>5.5</v>
      </c>
      <c r="AM291" s="25">
        <v>3</v>
      </c>
      <c r="AN291" s="25">
        <v>0</v>
      </c>
    </row>
    <row r="292" spans="1:40" s="57" customFormat="1" ht="24.9" thickBot="1" x14ac:dyDescent="0.45">
      <c r="A292" s="45">
        <v>40724</v>
      </c>
      <c r="B292" s="72">
        <v>5</v>
      </c>
      <c r="C292" s="49" t="s">
        <v>0</v>
      </c>
      <c r="D292" s="49">
        <v>75</v>
      </c>
      <c r="E292" s="25" t="s">
        <v>42</v>
      </c>
      <c r="F292" s="25">
        <v>3</v>
      </c>
      <c r="G292" s="25">
        <v>5</v>
      </c>
      <c r="H292" s="25">
        <v>14</v>
      </c>
      <c r="I292" s="24">
        <v>17</v>
      </c>
      <c r="J292" s="24">
        <v>10</v>
      </c>
      <c r="K292" s="50">
        <f t="shared" si="20"/>
        <v>9</v>
      </c>
      <c r="L292" s="50">
        <f t="shared" si="21"/>
        <v>3</v>
      </c>
      <c r="M292" s="50">
        <f t="shared" si="22"/>
        <v>12</v>
      </c>
      <c r="N292" s="50">
        <f t="shared" si="23"/>
        <v>5</v>
      </c>
      <c r="O292" s="25">
        <v>2</v>
      </c>
      <c r="P292" s="25">
        <v>18</v>
      </c>
      <c r="Q292" s="24">
        <v>28</v>
      </c>
      <c r="R292" s="24">
        <v>3.5</v>
      </c>
      <c r="S292" s="51">
        <f t="shared" si="24"/>
        <v>96.162500000000009</v>
      </c>
      <c r="T292" s="25" t="s">
        <v>15</v>
      </c>
      <c r="U292" s="52" t="s">
        <v>15</v>
      </c>
      <c r="V292" s="24" t="s">
        <v>13</v>
      </c>
      <c r="W292" s="24">
        <v>1</v>
      </c>
      <c r="X292" s="24" t="s">
        <v>18</v>
      </c>
      <c r="Y292" s="24">
        <v>1</v>
      </c>
      <c r="Z292" s="24" t="s">
        <v>18</v>
      </c>
      <c r="AA292" s="24">
        <v>1</v>
      </c>
      <c r="AB292" s="28">
        <v>3</v>
      </c>
      <c r="AC292" s="28">
        <v>0</v>
      </c>
      <c r="AD292" s="28">
        <v>50</v>
      </c>
      <c r="AE292" s="28">
        <v>5</v>
      </c>
      <c r="AF292" s="24">
        <v>1</v>
      </c>
      <c r="AG292" s="28">
        <v>70</v>
      </c>
      <c r="AH292" s="28" t="s">
        <v>155</v>
      </c>
      <c r="AI292" s="71" t="s">
        <v>461</v>
      </c>
      <c r="AJ292" s="25"/>
      <c r="AK292" s="57" t="s">
        <v>29</v>
      </c>
      <c r="AL292" s="25">
        <v>5</v>
      </c>
      <c r="AM292" s="25">
        <v>2</v>
      </c>
      <c r="AN292" s="25" t="s">
        <v>40</v>
      </c>
    </row>
    <row r="293" spans="1:40" s="57" customFormat="1" ht="24.9" thickBot="1" x14ac:dyDescent="0.45">
      <c r="A293" s="45">
        <v>40724</v>
      </c>
      <c r="B293" s="72">
        <v>5</v>
      </c>
      <c r="C293" s="49" t="s">
        <v>0</v>
      </c>
      <c r="D293" s="49">
        <v>76</v>
      </c>
      <c r="E293" s="25" t="s">
        <v>42</v>
      </c>
      <c r="F293" s="25">
        <v>2</v>
      </c>
      <c r="G293" s="25">
        <v>5</v>
      </c>
      <c r="H293" s="25">
        <v>11.5</v>
      </c>
      <c r="I293" s="24">
        <v>18</v>
      </c>
      <c r="J293" s="24">
        <v>9</v>
      </c>
      <c r="K293" s="50">
        <f t="shared" si="20"/>
        <v>6.5</v>
      </c>
      <c r="L293" s="50">
        <f t="shared" si="21"/>
        <v>6.5</v>
      </c>
      <c r="M293" s="50">
        <f t="shared" si="22"/>
        <v>13</v>
      </c>
      <c r="N293" s="50">
        <f t="shared" si="23"/>
        <v>4</v>
      </c>
      <c r="O293" s="25">
        <v>3</v>
      </c>
      <c r="P293" s="25">
        <v>17</v>
      </c>
      <c r="Q293" s="24">
        <v>32</v>
      </c>
      <c r="R293" s="24">
        <v>2.5</v>
      </c>
      <c r="S293" s="51">
        <f t="shared" si="24"/>
        <v>44.15625</v>
      </c>
      <c r="T293" s="25" t="s">
        <v>15</v>
      </c>
      <c r="U293" s="52" t="s">
        <v>15</v>
      </c>
      <c r="V293" s="24" t="s">
        <v>13</v>
      </c>
      <c r="W293" s="24">
        <v>1</v>
      </c>
      <c r="X293" s="24" t="s">
        <v>14</v>
      </c>
      <c r="Y293" s="24">
        <v>0</v>
      </c>
      <c r="Z293" s="24" t="s">
        <v>14</v>
      </c>
      <c r="AA293" s="24">
        <v>0</v>
      </c>
      <c r="AB293" s="28">
        <v>18</v>
      </c>
      <c r="AC293" s="28">
        <v>0.1</v>
      </c>
      <c r="AD293" s="28">
        <v>38</v>
      </c>
      <c r="AE293" s="28">
        <v>1</v>
      </c>
      <c r="AF293" s="24">
        <v>0</v>
      </c>
      <c r="AG293" s="28">
        <v>50</v>
      </c>
      <c r="AH293" s="73" t="s">
        <v>154</v>
      </c>
      <c r="AI293" s="71" t="s">
        <v>461</v>
      </c>
      <c r="AJ293" s="25"/>
      <c r="AK293" s="57" t="s">
        <v>29</v>
      </c>
      <c r="AL293" s="25">
        <v>5</v>
      </c>
      <c r="AM293" s="25">
        <v>3</v>
      </c>
      <c r="AN293" s="25">
        <v>0</v>
      </c>
    </row>
    <row r="294" spans="1:40" s="57" customFormat="1" ht="12.6" thickBot="1" x14ac:dyDescent="0.45">
      <c r="A294" s="45">
        <v>40724</v>
      </c>
      <c r="B294" s="72">
        <v>5</v>
      </c>
      <c r="C294" s="49" t="s">
        <v>0</v>
      </c>
      <c r="D294" s="49">
        <v>77</v>
      </c>
      <c r="E294" s="25" t="s">
        <v>42</v>
      </c>
      <c r="F294" s="25">
        <v>2</v>
      </c>
      <c r="G294" s="25">
        <v>6</v>
      </c>
      <c r="H294" s="25">
        <v>11</v>
      </c>
      <c r="I294" s="24">
        <v>19</v>
      </c>
      <c r="J294" s="24">
        <v>7</v>
      </c>
      <c r="K294" s="50">
        <f t="shared" si="20"/>
        <v>5</v>
      </c>
      <c r="L294" s="50">
        <f t="shared" si="21"/>
        <v>8</v>
      </c>
      <c r="M294" s="50">
        <f t="shared" si="22"/>
        <v>13</v>
      </c>
      <c r="N294" s="50">
        <f t="shared" si="23"/>
        <v>1</v>
      </c>
      <c r="O294" s="25">
        <v>2</v>
      </c>
      <c r="P294" s="25">
        <v>14</v>
      </c>
      <c r="Q294" s="24">
        <v>31</v>
      </c>
      <c r="R294" s="24">
        <v>2.5</v>
      </c>
      <c r="S294" s="51">
        <f t="shared" si="24"/>
        <v>34.34375</v>
      </c>
      <c r="T294" s="25" t="s">
        <v>17</v>
      </c>
      <c r="U294" s="52" t="s">
        <v>15</v>
      </c>
      <c r="V294" s="24" t="s">
        <v>15</v>
      </c>
      <c r="W294" s="24">
        <v>1</v>
      </c>
      <c r="X294" s="24" t="s">
        <v>18</v>
      </c>
      <c r="Y294" s="24">
        <v>1</v>
      </c>
      <c r="Z294" s="24" t="s">
        <v>18</v>
      </c>
      <c r="AA294" s="24">
        <v>1</v>
      </c>
      <c r="AB294" s="28">
        <v>1</v>
      </c>
      <c r="AC294" s="28">
        <v>0.1</v>
      </c>
      <c r="AD294" s="28">
        <v>5</v>
      </c>
      <c r="AE294" s="28">
        <v>1</v>
      </c>
      <c r="AF294" s="24">
        <v>15</v>
      </c>
      <c r="AG294" s="28">
        <v>15</v>
      </c>
      <c r="AH294" s="74" t="s">
        <v>153</v>
      </c>
      <c r="AI294" s="71" t="s">
        <v>461</v>
      </c>
      <c r="AJ294" s="25"/>
      <c r="AK294" s="57" t="s">
        <v>29</v>
      </c>
      <c r="AL294" s="25">
        <v>6</v>
      </c>
      <c r="AM294" s="25">
        <v>2</v>
      </c>
      <c r="AN294" s="25" t="s">
        <v>40</v>
      </c>
    </row>
    <row r="295" spans="1:40" s="57" customFormat="1" ht="12.6" thickBot="1" x14ac:dyDescent="0.45">
      <c r="A295" s="45">
        <v>40724</v>
      </c>
      <c r="B295" s="72">
        <v>5</v>
      </c>
      <c r="C295" s="49" t="s">
        <v>0</v>
      </c>
      <c r="D295" s="49">
        <v>78</v>
      </c>
      <c r="E295" s="25" t="s">
        <v>42</v>
      </c>
      <c r="F295" s="25">
        <v>4</v>
      </c>
      <c r="G295" s="25">
        <v>4.5</v>
      </c>
      <c r="H295" s="25">
        <v>24</v>
      </c>
      <c r="I295" s="24">
        <v>49</v>
      </c>
      <c r="J295" s="24">
        <v>4</v>
      </c>
      <c r="K295" s="50">
        <f t="shared" si="20"/>
        <v>19.5</v>
      </c>
      <c r="L295" s="50">
        <f t="shared" si="21"/>
        <v>25</v>
      </c>
      <c r="M295" s="50">
        <f t="shared" si="22"/>
        <v>44.5</v>
      </c>
      <c r="N295" s="50">
        <f t="shared" si="23"/>
        <v>-0.5</v>
      </c>
      <c r="O295" s="25">
        <v>1</v>
      </c>
      <c r="P295" s="25">
        <v>27</v>
      </c>
      <c r="Q295" s="24">
        <v>59</v>
      </c>
      <c r="R295" s="24">
        <v>3</v>
      </c>
      <c r="S295" s="51">
        <f t="shared" si="24"/>
        <v>28.26</v>
      </c>
      <c r="T295" s="25" t="s">
        <v>13</v>
      </c>
      <c r="U295" s="52" t="s">
        <v>13</v>
      </c>
      <c r="V295" s="24" t="s">
        <v>13</v>
      </c>
      <c r="W295" s="24">
        <v>1</v>
      </c>
      <c r="X295" s="24" t="s">
        <v>18</v>
      </c>
      <c r="Y295" s="24">
        <v>1</v>
      </c>
      <c r="Z295" s="24" t="s">
        <v>18</v>
      </c>
      <c r="AA295" s="24">
        <v>1</v>
      </c>
      <c r="AB295" s="28">
        <v>1</v>
      </c>
      <c r="AC295" s="28">
        <v>1</v>
      </c>
      <c r="AD295" s="28">
        <v>12</v>
      </c>
      <c r="AE295" s="28">
        <v>1</v>
      </c>
      <c r="AF295" s="24">
        <v>10</v>
      </c>
      <c r="AG295" s="28">
        <v>25</v>
      </c>
      <c r="AH295" s="28" t="s">
        <v>120</v>
      </c>
      <c r="AI295" s="71" t="s">
        <v>461</v>
      </c>
      <c r="AJ295" s="25"/>
      <c r="AK295" s="57" t="s">
        <v>29</v>
      </c>
      <c r="AL295" s="25">
        <v>4.5</v>
      </c>
      <c r="AM295" s="25">
        <v>1</v>
      </c>
      <c r="AN295" s="25" t="s">
        <v>40</v>
      </c>
    </row>
    <row r="296" spans="1:40" s="57" customFormat="1" ht="12.6" thickBot="1" x14ac:dyDescent="0.45">
      <c r="A296" s="45">
        <v>40724</v>
      </c>
      <c r="B296" s="72">
        <v>5</v>
      </c>
      <c r="C296" s="49" t="s">
        <v>0</v>
      </c>
      <c r="D296" s="49">
        <v>79</v>
      </c>
      <c r="E296" s="25" t="s">
        <v>42</v>
      </c>
      <c r="F296" s="25">
        <v>2</v>
      </c>
      <c r="G296" s="25">
        <v>5</v>
      </c>
      <c r="H296" s="25">
        <v>11</v>
      </c>
      <c r="I296" s="24">
        <v>18</v>
      </c>
      <c r="J296" s="24">
        <v>1</v>
      </c>
      <c r="K296" s="50">
        <f t="shared" si="20"/>
        <v>6</v>
      </c>
      <c r="L296" s="50">
        <f t="shared" si="21"/>
        <v>7</v>
      </c>
      <c r="M296" s="50">
        <f t="shared" si="22"/>
        <v>13</v>
      </c>
      <c r="N296" s="50">
        <f t="shared" si="23"/>
        <v>-4</v>
      </c>
      <c r="O296" s="25">
        <v>0</v>
      </c>
      <c r="P296" s="25">
        <v>8</v>
      </c>
      <c r="Q296" s="24">
        <v>20</v>
      </c>
      <c r="R296" s="24">
        <v>1</v>
      </c>
      <c r="S296" s="51">
        <f t="shared" si="24"/>
        <v>0.78500000000000003</v>
      </c>
      <c r="T296" s="25" t="s">
        <v>15</v>
      </c>
      <c r="U296" s="52" t="s">
        <v>15</v>
      </c>
      <c r="V296" s="24" t="s">
        <v>13</v>
      </c>
      <c r="W296" s="24">
        <v>1</v>
      </c>
      <c r="X296" s="24" t="s">
        <v>14</v>
      </c>
      <c r="Y296" s="24">
        <v>0</v>
      </c>
      <c r="Z296" s="24" t="s">
        <v>14</v>
      </c>
      <c r="AA296" s="24">
        <v>0</v>
      </c>
      <c r="AB296" s="28">
        <v>7</v>
      </c>
      <c r="AC296" s="28">
        <v>2</v>
      </c>
      <c r="AD296" s="28">
        <v>45</v>
      </c>
      <c r="AE296" s="28">
        <v>0</v>
      </c>
      <c r="AF296" s="24">
        <v>25</v>
      </c>
      <c r="AG296" s="28">
        <v>85</v>
      </c>
      <c r="AH296" s="28" t="s">
        <v>152</v>
      </c>
      <c r="AI296" s="71" t="s">
        <v>461</v>
      </c>
      <c r="AJ296" s="25"/>
      <c r="AK296" s="57" t="s">
        <v>31</v>
      </c>
      <c r="AL296" s="25">
        <v>5</v>
      </c>
      <c r="AM296" s="25">
        <v>0</v>
      </c>
      <c r="AN296" s="25" t="s">
        <v>49</v>
      </c>
    </row>
    <row r="297" spans="1:40" s="57" customFormat="1" ht="12.6" thickBot="1" x14ac:dyDescent="0.45">
      <c r="A297" s="45">
        <v>40724</v>
      </c>
      <c r="B297" s="72">
        <v>5</v>
      </c>
      <c r="C297" s="49" t="s">
        <v>0</v>
      </c>
      <c r="D297" s="49">
        <v>80</v>
      </c>
      <c r="E297" s="25" t="s">
        <v>42</v>
      </c>
      <c r="F297" s="25">
        <v>4</v>
      </c>
      <c r="G297" s="25">
        <v>4.5</v>
      </c>
      <c r="H297" s="25">
        <v>7</v>
      </c>
      <c r="I297" s="24">
        <v>6</v>
      </c>
      <c r="J297" s="24">
        <v>3</v>
      </c>
      <c r="K297" s="50">
        <f t="shared" si="20"/>
        <v>2.5</v>
      </c>
      <c r="L297" s="50">
        <f t="shared" si="21"/>
        <v>-1</v>
      </c>
      <c r="M297" s="50">
        <f t="shared" si="22"/>
        <v>1.5</v>
      </c>
      <c r="N297" s="50">
        <f t="shared" si="23"/>
        <v>-1.5</v>
      </c>
      <c r="O297" s="25">
        <v>0</v>
      </c>
      <c r="P297" s="25">
        <v>4</v>
      </c>
      <c r="Q297" s="24">
        <v>9</v>
      </c>
      <c r="R297" s="24">
        <v>2</v>
      </c>
      <c r="S297" s="51">
        <f t="shared" si="24"/>
        <v>9.42</v>
      </c>
      <c r="T297" s="25" t="s">
        <v>17</v>
      </c>
      <c r="U297" s="52" t="s">
        <v>15</v>
      </c>
      <c r="V297" s="24" t="s">
        <v>15</v>
      </c>
      <c r="W297" s="24">
        <v>1</v>
      </c>
      <c r="X297" s="24" t="s">
        <v>14</v>
      </c>
      <c r="Y297" s="24">
        <v>0</v>
      </c>
      <c r="Z297" s="24" t="s">
        <v>14</v>
      </c>
      <c r="AA297" s="24">
        <v>0</v>
      </c>
      <c r="AB297" s="28">
        <v>15</v>
      </c>
      <c r="AC297" s="28">
        <v>0</v>
      </c>
      <c r="AD297" s="28">
        <v>23</v>
      </c>
      <c r="AE297" s="28">
        <v>0</v>
      </c>
      <c r="AF297" s="24">
        <v>5</v>
      </c>
      <c r="AG297" s="28">
        <v>60</v>
      </c>
      <c r="AH297" s="28" t="s">
        <v>151</v>
      </c>
      <c r="AI297" s="71" t="s">
        <v>461</v>
      </c>
      <c r="AJ297" s="25"/>
      <c r="AK297" s="57" t="s">
        <v>29</v>
      </c>
      <c r="AL297" s="25">
        <v>4.5</v>
      </c>
      <c r="AM297" s="25">
        <v>0</v>
      </c>
      <c r="AN297" s="25" t="s">
        <v>40</v>
      </c>
    </row>
    <row r="298" spans="1:40" s="57" customFormat="1" ht="24.9" thickBot="1" x14ac:dyDescent="0.45">
      <c r="A298" s="45">
        <v>40724</v>
      </c>
      <c r="B298" s="72">
        <v>5</v>
      </c>
      <c r="C298" s="49" t="s">
        <v>0</v>
      </c>
      <c r="D298" s="49">
        <v>81</v>
      </c>
      <c r="E298" s="25" t="s">
        <v>66</v>
      </c>
      <c r="F298" s="25">
        <v>1</v>
      </c>
      <c r="G298" s="25">
        <v>6</v>
      </c>
      <c r="H298" s="25">
        <v>17</v>
      </c>
      <c r="I298" s="24">
        <v>29</v>
      </c>
      <c r="J298" s="24">
        <v>18</v>
      </c>
      <c r="K298" s="50">
        <f t="shared" si="20"/>
        <v>11</v>
      </c>
      <c r="L298" s="50">
        <f t="shared" si="21"/>
        <v>12</v>
      </c>
      <c r="M298" s="50">
        <f t="shared" si="22"/>
        <v>23</v>
      </c>
      <c r="N298" s="50">
        <f t="shared" si="23"/>
        <v>12</v>
      </c>
      <c r="O298" s="25">
        <v>6</v>
      </c>
      <c r="P298" s="25">
        <v>23</v>
      </c>
      <c r="Q298" s="24">
        <v>39</v>
      </c>
      <c r="R298" s="24">
        <v>7.5</v>
      </c>
      <c r="S298" s="51">
        <f t="shared" si="24"/>
        <v>794.8125</v>
      </c>
      <c r="T298" s="25" t="s">
        <v>13</v>
      </c>
      <c r="U298" s="52" t="s">
        <v>15</v>
      </c>
      <c r="V298" s="24" t="s">
        <v>17</v>
      </c>
      <c r="W298" s="24">
        <v>1</v>
      </c>
      <c r="X298" s="24" t="s">
        <v>18</v>
      </c>
      <c r="Y298" s="24">
        <v>1</v>
      </c>
      <c r="Z298" s="24" t="s">
        <v>18</v>
      </c>
      <c r="AA298" s="24">
        <v>1</v>
      </c>
      <c r="AB298" s="28">
        <v>30</v>
      </c>
      <c r="AC298" s="28">
        <v>2</v>
      </c>
      <c r="AD298" s="28">
        <v>60</v>
      </c>
      <c r="AE298" s="28">
        <v>0</v>
      </c>
      <c r="AF298" s="24">
        <v>0</v>
      </c>
      <c r="AG298" s="28">
        <v>90</v>
      </c>
      <c r="AH298" s="28" t="s">
        <v>150</v>
      </c>
      <c r="AI298" s="71" t="s">
        <v>461</v>
      </c>
      <c r="AJ298" s="25"/>
      <c r="AK298" s="57" t="s">
        <v>29</v>
      </c>
      <c r="AL298" s="25">
        <v>6</v>
      </c>
      <c r="AM298" s="25">
        <v>6</v>
      </c>
      <c r="AN298" s="25">
        <v>0</v>
      </c>
    </row>
    <row r="299" spans="1:40" s="57" customFormat="1" ht="12.6" thickBot="1" x14ac:dyDescent="0.45">
      <c r="A299" s="45">
        <v>40724</v>
      </c>
      <c r="B299" s="72">
        <v>5</v>
      </c>
      <c r="C299" s="49" t="s">
        <v>0</v>
      </c>
      <c r="D299" s="49">
        <v>82</v>
      </c>
      <c r="E299" s="25" t="s">
        <v>66</v>
      </c>
      <c r="F299" s="25">
        <v>1</v>
      </c>
      <c r="G299" s="25">
        <v>6</v>
      </c>
      <c r="H299" s="25">
        <v>13</v>
      </c>
      <c r="I299" s="24">
        <v>22</v>
      </c>
      <c r="J299" s="24">
        <v>10</v>
      </c>
      <c r="K299" s="50">
        <f t="shared" si="20"/>
        <v>7</v>
      </c>
      <c r="L299" s="50">
        <f t="shared" si="21"/>
        <v>9</v>
      </c>
      <c r="M299" s="50">
        <f t="shared" si="22"/>
        <v>16</v>
      </c>
      <c r="N299" s="50">
        <f t="shared" si="23"/>
        <v>4</v>
      </c>
      <c r="O299" s="25">
        <v>6</v>
      </c>
      <c r="P299" s="25">
        <v>16</v>
      </c>
      <c r="Q299" s="24">
        <v>34</v>
      </c>
      <c r="R299" s="24">
        <v>2</v>
      </c>
      <c r="S299" s="51">
        <f t="shared" si="24"/>
        <v>31.400000000000002</v>
      </c>
      <c r="T299" s="25" t="s">
        <v>15</v>
      </c>
      <c r="U299" s="52" t="s">
        <v>15</v>
      </c>
      <c r="V299" s="24" t="s">
        <v>17</v>
      </c>
      <c r="W299" s="24">
        <v>1</v>
      </c>
      <c r="X299" s="24" t="s">
        <v>14</v>
      </c>
      <c r="Y299" s="24">
        <v>0</v>
      </c>
      <c r="Z299" s="24" t="s">
        <v>14</v>
      </c>
      <c r="AA299" s="24">
        <v>0</v>
      </c>
      <c r="AB299" s="28">
        <v>33</v>
      </c>
      <c r="AC299" s="28">
        <v>0</v>
      </c>
      <c r="AD299" s="28">
        <v>40</v>
      </c>
      <c r="AE299" s="28">
        <v>0</v>
      </c>
      <c r="AF299" s="24">
        <v>5</v>
      </c>
      <c r="AG299" s="28">
        <v>100</v>
      </c>
      <c r="AH299" s="28" t="s">
        <v>83</v>
      </c>
      <c r="AI299" s="71" t="s">
        <v>461</v>
      </c>
      <c r="AJ299" s="25"/>
      <c r="AK299" s="57" t="s">
        <v>29</v>
      </c>
      <c r="AL299" s="25">
        <v>6</v>
      </c>
      <c r="AM299" s="25">
        <v>6</v>
      </c>
      <c r="AN299" s="25">
        <v>0</v>
      </c>
    </row>
    <row r="300" spans="1:40" s="57" customFormat="1" ht="24.9" thickBot="1" x14ac:dyDescent="0.45">
      <c r="A300" s="45">
        <v>40724</v>
      </c>
      <c r="B300" s="72">
        <v>5</v>
      </c>
      <c r="C300" s="49" t="s">
        <v>0</v>
      </c>
      <c r="D300" s="49">
        <v>83</v>
      </c>
      <c r="E300" s="25" t="s">
        <v>66</v>
      </c>
      <c r="F300" s="25">
        <v>2</v>
      </c>
      <c r="G300" s="25">
        <v>5</v>
      </c>
      <c r="H300" s="25">
        <v>8</v>
      </c>
      <c r="I300" s="24">
        <v>22</v>
      </c>
      <c r="J300" s="24">
        <v>2</v>
      </c>
      <c r="K300" s="50">
        <f t="shared" si="20"/>
        <v>3</v>
      </c>
      <c r="L300" s="50">
        <f t="shared" si="21"/>
        <v>14</v>
      </c>
      <c r="M300" s="50">
        <f t="shared" si="22"/>
        <v>17</v>
      </c>
      <c r="N300" s="50">
        <f t="shared" si="23"/>
        <v>-3</v>
      </c>
      <c r="O300" s="25">
        <v>2</v>
      </c>
      <c r="P300" s="25">
        <v>8</v>
      </c>
      <c r="Q300" s="24">
        <v>26</v>
      </c>
      <c r="R300" s="24">
        <v>2</v>
      </c>
      <c r="S300" s="51">
        <f t="shared" si="24"/>
        <v>6.28</v>
      </c>
      <c r="T300" s="25" t="s">
        <v>17</v>
      </c>
      <c r="U300" s="52" t="s">
        <v>15</v>
      </c>
      <c r="V300" s="24" t="s">
        <v>13</v>
      </c>
      <c r="W300" s="24">
        <v>1</v>
      </c>
      <c r="X300" s="24" t="s">
        <v>14</v>
      </c>
      <c r="Y300" s="24">
        <v>0</v>
      </c>
      <c r="Z300" s="24" t="s">
        <v>14</v>
      </c>
      <c r="AA300" s="24">
        <v>0</v>
      </c>
      <c r="AB300" s="28">
        <v>4</v>
      </c>
      <c r="AC300" s="28">
        <v>5</v>
      </c>
      <c r="AD300" s="28">
        <v>30</v>
      </c>
      <c r="AE300" s="28">
        <v>30</v>
      </c>
      <c r="AF300" s="24">
        <v>2</v>
      </c>
      <c r="AG300" s="28">
        <v>85</v>
      </c>
      <c r="AH300" s="28" t="s">
        <v>149</v>
      </c>
      <c r="AI300" s="71" t="s">
        <v>461</v>
      </c>
      <c r="AJ300" s="25"/>
      <c r="AK300" s="57" t="s">
        <v>29</v>
      </c>
      <c r="AL300" s="25">
        <v>5</v>
      </c>
      <c r="AM300" s="25">
        <v>2</v>
      </c>
      <c r="AN300" s="25">
        <v>0</v>
      </c>
    </row>
    <row r="301" spans="1:40" s="57" customFormat="1" ht="12.6" thickBot="1" x14ac:dyDescent="0.45">
      <c r="A301" s="45">
        <v>40724</v>
      </c>
      <c r="B301" s="72">
        <v>5</v>
      </c>
      <c r="C301" s="49" t="s">
        <v>0</v>
      </c>
      <c r="D301" s="49">
        <v>83.5</v>
      </c>
      <c r="E301" s="25" t="s">
        <v>66</v>
      </c>
      <c r="F301" s="25">
        <v>1</v>
      </c>
      <c r="G301" s="25">
        <v>4</v>
      </c>
      <c r="H301" s="25">
        <v>13</v>
      </c>
      <c r="J301" s="57">
        <v>2</v>
      </c>
      <c r="K301" s="50">
        <f t="shared" si="20"/>
        <v>9</v>
      </c>
      <c r="L301" s="50">
        <f t="shared" si="21"/>
        <v>-13</v>
      </c>
      <c r="M301" s="50">
        <f t="shared" si="22"/>
        <v>-4</v>
      </c>
      <c r="N301" s="50">
        <f t="shared" ref="N301:N312" si="25">J302-G301</f>
        <v>-3</v>
      </c>
      <c r="O301" s="26">
        <v>2</v>
      </c>
      <c r="P301" s="25">
        <v>11</v>
      </c>
      <c r="Q301" s="24"/>
      <c r="R301" s="57">
        <v>1</v>
      </c>
      <c r="S301" s="51">
        <f t="shared" si="24"/>
        <v>1.57</v>
      </c>
      <c r="T301" s="25" t="s">
        <v>15</v>
      </c>
      <c r="U301" s="52" t="s">
        <v>15</v>
      </c>
      <c r="V301" s="24"/>
      <c r="W301" s="24"/>
      <c r="X301" s="24" t="s">
        <v>14</v>
      </c>
      <c r="Y301" s="24">
        <v>0</v>
      </c>
      <c r="Z301" s="24" t="s">
        <v>14</v>
      </c>
      <c r="AA301" s="24">
        <v>0</v>
      </c>
      <c r="AB301" s="28">
        <v>15</v>
      </c>
      <c r="AC301" s="28">
        <v>0</v>
      </c>
      <c r="AD301" s="28">
        <v>70</v>
      </c>
      <c r="AE301" s="28">
        <v>0</v>
      </c>
      <c r="AF301" s="57">
        <v>0</v>
      </c>
      <c r="AG301" s="28">
        <v>120</v>
      </c>
      <c r="AH301" s="28" t="s">
        <v>148</v>
      </c>
      <c r="AI301" s="71" t="s">
        <v>461</v>
      </c>
      <c r="AJ301" s="25"/>
      <c r="AK301" s="57" t="s">
        <v>29</v>
      </c>
      <c r="AL301" s="25">
        <v>4</v>
      </c>
      <c r="AM301" s="25">
        <v>2</v>
      </c>
      <c r="AN301" s="25">
        <v>0</v>
      </c>
    </row>
    <row r="302" spans="1:40" s="57" customFormat="1" ht="12.6" thickBot="1" x14ac:dyDescent="0.45">
      <c r="A302" s="45">
        <v>40724</v>
      </c>
      <c r="B302" s="72">
        <v>5</v>
      </c>
      <c r="C302" s="49" t="s">
        <v>0</v>
      </c>
      <c r="D302" s="49">
        <v>84</v>
      </c>
      <c r="E302" s="25" t="s">
        <v>66</v>
      </c>
      <c r="F302" s="25">
        <v>2</v>
      </c>
      <c r="G302" s="25">
        <v>5.5</v>
      </c>
      <c r="H302" s="25">
        <v>9</v>
      </c>
      <c r="I302" s="24">
        <v>20</v>
      </c>
      <c r="J302" s="24">
        <v>1</v>
      </c>
      <c r="K302" s="50">
        <f t="shared" si="20"/>
        <v>3.5</v>
      </c>
      <c r="L302" s="50">
        <f t="shared" si="21"/>
        <v>11</v>
      </c>
      <c r="M302" s="50">
        <f t="shared" si="22"/>
        <v>14.5</v>
      </c>
      <c r="N302" s="50">
        <f t="shared" si="25"/>
        <v>-4.5</v>
      </c>
      <c r="O302" s="25">
        <v>5</v>
      </c>
      <c r="P302" s="26">
        <v>9</v>
      </c>
      <c r="Q302" s="24">
        <v>25</v>
      </c>
      <c r="R302" s="24">
        <v>1</v>
      </c>
      <c r="S302" s="51">
        <f t="shared" si="24"/>
        <v>0.78500000000000003</v>
      </c>
      <c r="T302" s="25" t="s">
        <v>15</v>
      </c>
      <c r="U302" s="52" t="s">
        <v>15</v>
      </c>
      <c r="V302" s="24" t="s">
        <v>15</v>
      </c>
      <c r="W302" s="24">
        <v>1</v>
      </c>
      <c r="X302" s="24" t="s">
        <v>14</v>
      </c>
      <c r="Y302" s="24">
        <v>0</v>
      </c>
      <c r="Z302" s="24" t="s">
        <v>14</v>
      </c>
      <c r="AA302" s="24">
        <v>0</v>
      </c>
      <c r="AB302" s="28">
        <v>30</v>
      </c>
      <c r="AC302" s="28">
        <v>0</v>
      </c>
      <c r="AD302" s="28">
        <v>70</v>
      </c>
      <c r="AE302" s="28">
        <v>0</v>
      </c>
      <c r="AF302" s="24">
        <v>0</v>
      </c>
      <c r="AG302" s="28">
        <v>90</v>
      </c>
      <c r="AH302" s="28" t="s">
        <v>147</v>
      </c>
      <c r="AI302" s="71" t="s">
        <v>461</v>
      </c>
      <c r="AJ302" s="25"/>
      <c r="AK302" s="57" t="s">
        <v>31</v>
      </c>
      <c r="AL302" s="25">
        <v>5.5</v>
      </c>
      <c r="AM302" s="26">
        <v>5</v>
      </c>
      <c r="AN302" s="25">
        <v>0</v>
      </c>
    </row>
    <row r="303" spans="1:40" s="57" customFormat="1" ht="12.6" thickBot="1" x14ac:dyDescent="0.45">
      <c r="A303" s="45">
        <v>40724</v>
      </c>
      <c r="B303" s="72">
        <v>5</v>
      </c>
      <c r="C303" s="49" t="s">
        <v>0</v>
      </c>
      <c r="D303" s="49">
        <v>85</v>
      </c>
      <c r="E303" s="25" t="s">
        <v>66</v>
      </c>
      <c r="F303" s="25">
        <v>1</v>
      </c>
      <c r="G303" s="25">
        <v>6</v>
      </c>
      <c r="H303" s="25">
        <v>11</v>
      </c>
      <c r="I303" s="24">
        <v>36</v>
      </c>
      <c r="J303" s="24">
        <v>1</v>
      </c>
      <c r="K303" s="50">
        <f t="shared" si="20"/>
        <v>5</v>
      </c>
      <c r="L303" s="50">
        <f t="shared" si="21"/>
        <v>25</v>
      </c>
      <c r="M303" s="50">
        <f t="shared" si="22"/>
        <v>30</v>
      </c>
      <c r="N303" s="50">
        <f t="shared" si="25"/>
        <v>15.5</v>
      </c>
      <c r="O303" s="25">
        <v>5</v>
      </c>
      <c r="P303" s="25">
        <v>17</v>
      </c>
      <c r="Q303" s="24">
        <v>46</v>
      </c>
      <c r="R303" s="24"/>
      <c r="S303" s="51">
        <f t="shared" si="24"/>
        <v>0</v>
      </c>
      <c r="T303" s="25" t="s">
        <v>15</v>
      </c>
      <c r="U303" s="52" t="s">
        <v>15</v>
      </c>
      <c r="V303" s="24" t="s">
        <v>15</v>
      </c>
      <c r="W303" s="24">
        <v>1</v>
      </c>
      <c r="X303" s="24" t="s">
        <v>14</v>
      </c>
      <c r="Y303" s="24">
        <v>1</v>
      </c>
      <c r="Z303" s="24" t="s">
        <v>15</v>
      </c>
      <c r="AA303" s="24">
        <v>1</v>
      </c>
      <c r="AB303" s="28">
        <v>3</v>
      </c>
      <c r="AC303" s="28">
        <v>0</v>
      </c>
      <c r="AD303" s="28">
        <v>15</v>
      </c>
      <c r="AE303" s="28">
        <v>0</v>
      </c>
      <c r="AF303" s="24">
        <v>0</v>
      </c>
      <c r="AG303" s="28">
        <v>80</v>
      </c>
      <c r="AH303" s="28" t="s">
        <v>146</v>
      </c>
      <c r="AI303" s="71" t="s">
        <v>461</v>
      </c>
      <c r="AJ303" s="25"/>
      <c r="AK303" s="57" t="s">
        <v>31</v>
      </c>
      <c r="AL303" s="25">
        <v>6</v>
      </c>
      <c r="AM303" s="25">
        <v>5</v>
      </c>
      <c r="AN303" s="25">
        <v>0</v>
      </c>
    </row>
    <row r="304" spans="1:40" s="57" customFormat="1" ht="24.9" thickBot="1" x14ac:dyDescent="0.45">
      <c r="A304" s="45">
        <v>40724</v>
      </c>
      <c r="B304" s="72">
        <v>5</v>
      </c>
      <c r="C304" s="49" t="s">
        <v>0</v>
      </c>
      <c r="D304" s="49">
        <v>86</v>
      </c>
      <c r="E304" s="25" t="s">
        <v>66</v>
      </c>
      <c r="F304" s="25">
        <v>2</v>
      </c>
      <c r="G304" s="25">
        <v>10</v>
      </c>
      <c r="H304" s="25">
        <v>17.5</v>
      </c>
      <c r="I304" s="24">
        <v>33</v>
      </c>
      <c r="J304" s="24">
        <v>21.5</v>
      </c>
      <c r="K304" s="50">
        <f t="shared" si="20"/>
        <v>7.5</v>
      </c>
      <c r="L304" s="50">
        <f t="shared" si="21"/>
        <v>15.5</v>
      </c>
      <c r="M304" s="50">
        <f t="shared" si="22"/>
        <v>23</v>
      </c>
      <c r="N304" s="50">
        <f t="shared" si="25"/>
        <v>5.5</v>
      </c>
      <c r="O304" s="25">
        <v>7</v>
      </c>
      <c r="P304" s="25">
        <v>22</v>
      </c>
      <c r="Q304" s="24">
        <v>42</v>
      </c>
      <c r="R304" s="24">
        <v>9.5</v>
      </c>
      <c r="S304" s="51">
        <f t="shared" si="24"/>
        <v>1523.194375</v>
      </c>
      <c r="T304" s="25" t="s">
        <v>13</v>
      </c>
      <c r="U304" s="52" t="s">
        <v>15</v>
      </c>
      <c r="V304" s="24" t="s">
        <v>15</v>
      </c>
      <c r="W304" s="24">
        <v>1</v>
      </c>
      <c r="X304" s="24" t="s">
        <v>18</v>
      </c>
      <c r="Y304" s="24">
        <v>1</v>
      </c>
      <c r="Z304" s="24" t="s">
        <v>17</v>
      </c>
      <c r="AA304" s="24">
        <v>1</v>
      </c>
      <c r="AB304" s="28">
        <v>20</v>
      </c>
      <c r="AC304" s="28">
        <v>0</v>
      </c>
      <c r="AD304" s="28">
        <v>55</v>
      </c>
      <c r="AE304" s="28">
        <v>0</v>
      </c>
      <c r="AF304" s="24">
        <v>5</v>
      </c>
      <c r="AG304" s="28">
        <v>130</v>
      </c>
      <c r="AH304" s="28" t="s">
        <v>145</v>
      </c>
      <c r="AI304" s="71" t="s">
        <v>461</v>
      </c>
      <c r="AJ304" s="25" t="s">
        <v>144</v>
      </c>
      <c r="AK304" s="57" t="s">
        <v>29</v>
      </c>
      <c r="AL304" s="25">
        <v>10</v>
      </c>
      <c r="AM304" s="25">
        <v>7</v>
      </c>
      <c r="AN304" s="25" t="s">
        <v>49</v>
      </c>
    </row>
    <row r="305" spans="1:40" s="57" customFormat="1" ht="12.6" thickBot="1" x14ac:dyDescent="0.45">
      <c r="A305" s="45">
        <v>40724</v>
      </c>
      <c r="B305" s="72">
        <v>5</v>
      </c>
      <c r="C305" s="49" t="s">
        <v>0</v>
      </c>
      <c r="D305" s="49">
        <v>87</v>
      </c>
      <c r="E305" s="25" t="s">
        <v>66</v>
      </c>
      <c r="F305" s="25">
        <v>2</v>
      </c>
      <c r="G305" s="25">
        <v>6</v>
      </c>
      <c r="H305" s="25">
        <v>15.5</v>
      </c>
      <c r="I305" s="24">
        <v>21</v>
      </c>
      <c r="J305" s="24">
        <v>15.5</v>
      </c>
      <c r="K305" s="50">
        <f t="shared" si="20"/>
        <v>9.5</v>
      </c>
      <c r="L305" s="50">
        <f t="shared" si="21"/>
        <v>5.5</v>
      </c>
      <c r="M305" s="50">
        <f t="shared" si="22"/>
        <v>15</v>
      </c>
      <c r="N305" s="50">
        <f t="shared" si="25"/>
        <v>11</v>
      </c>
      <c r="O305" s="25">
        <v>7</v>
      </c>
      <c r="P305" s="25">
        <v>31</v>
      </c>
      <c r="Q305" s="24">
        <v>38</v>
      </c>
      <c r="R305" s="24">
        <v>3.5</v>
      </c>
      <c r="S305" s="51">
        <f t="shared" si="24"/>
        <v>149.05187500000002</v>
      </c>
      <c r="T305" s="25" t="s">
        <v>15</v>
      </c>
      <c r="U305" s="52" t="s">
        <v>15</v>
      </c>
      <c r="V305" s="24" t="s">
        <v>15</v>
      </c>
      <c r="W305" s="24">
        <v>1</v>
      </c>
      <c r="X305" s="24" t="s">
        <v>18</v>
      </c>
      <c r="Y305" s="24">
        <v>0</v>
      </c>
      <c r="Z305" s="24" t="s">
        <v>14</v>
      </c>
      <c r="AA305" s="24">
        <v>0</v>
      </c>
      <c r="AB305" s="28">
        <v>3</v>
      </c>
      <c r="AC305" s="28">
        <v>5</v>
      </c>
      <c r="AD305" s="28">
        <v>25</v>
      </c>
      <c r="AE305" s="28">
        <v>40</v>
      </c>
      <c r="AF305" s="24">
        <v>0</v>
      </c>
      <c r="AG305" s="28">
        <v>90</v>
      </c>
      <c r="AH305" s="28" t="s">
        <v>82</v>
      </c>
      <c r="AI305" s="71" t="s">
        <v>461</v>
      </c>
      <c r="AJ305" s="25"/>
      <c r="AK305" s="57" t="s">
        <v>29</v>
      </c>
      <c r="AL305" s="25">
        <v>6</v>
      </c>
      <c r="AM305" s="25">
        <v>7</v>
      </c>
      <c r="AN305" s="25">
        <v>0</v>
      </c>
    </row>
    <row r="306" spans="1:40" s="57" customFormat="1" ht="12.6" thickBot="1" x14ac:dyDescent="0.45">
      <c r="A306" s="45">
        <v>40724</v>
      </c>
      <c r="B306" s="72">
        <v>5</v>
      </c>
      <c r="C306" s="49" t="s">
        <v>0</v>
      </c>
      <c r="D306" s="49">
        <v>88</v>
      </c>
      <c r="E306" s="25" t="s">
        <v>66</v>
      </c>
      <c r="F306" s="25">
        <v>1</v>
      </c>
      <c r="G306" s="25">
        <v>5</v>
      </c>
      <c r="H306" s="25">
        <v>12.5</v>
      </c>
      <c r="I306" s="24">
        <v>33</v>
      </c>
      <c r="J306" s="24">
        <v>17</v>
      </c>
      <c r="K306" s="50">
        <f t="shared" si="20"/>
        <v>7.5</v>
      </c>
      <c r="L306" s="50">
        <f t="shared" si="21"/>
        <v>20.5</v>
      </c>
      <c r="M306" s="50">
        <f t="shared" si="22"/>
        <v>28</v>
      </c>
      <c r="N306" s="50">
        <f t="shared" si="25"/>
        <v>3</v>
      </c>
      <c r="O306" s="25">
        <v>5</v>
      </c>
      <c r="P306" s="25">
        <v>15</v>
      </c>
      <c r="Q306" s="24">
        <v>40</v>
      </c>
      <c r="R306" s="24">
        <v>4.5</v>
      </c>
      <c r="S306" s="51">
        <f t="shared" si="24"/>
        <v>270.23624999999998</v>
      </c>
      <c r="T306" s="25" t="s">
        <v>15</v>
      </c>
      <c r="U306" s="52" t="s">
        <v>15</v>
      </c>
      <c r="V306" s="24" t="s">
        <v>15</v>
      </c>
      <c r="W306" s="24">
        <v>1</v>
      </c>
      <c r="X306" s="24" t="s">
        <v>14</v>
      </c>
      <c r="Y306" s="24">
        <v>0</v>
      </c>
      <c r="Z306" s="24" t="s">
        <v>14</v>
      </c>
      <c r="AA306" s="24">
        <v>0</v>
      </c>
      <c r="AB306" s="28">
        <v>60</v>
      </c>
      <c r="AC306" s="28">
        <v>0</v>
      </c>
      <c r="AD306" s="28">
        <v>90</v>
      </c>
      <c r="AE306" s="28">
        <v>0</v>
      </c>
      <c r="AF306" s="24">
        <v>10</v>
      </c>
      <c r="AG306" s="28">
        <v>100</v>
      </c>
      <c r="AH306" s="28" t="s">
        <v>143</v>
      </c>
      <c r="AI306" s="71" t="s">
        <v>461</v>
      </c>
      <c r="AJ306" s="25"/>
      <c r="AK306" s="57" t="s">
        <v>29</v>
      </c>
      <c r="AL306" s="25">
        <v>5</v>
      </c>
      <c r="AM306" s="25">
        <v>5</v>
      </c>
      <c r="AN306" s="25">
        <v>0</v>
      </c>
    </row>
    <row r="307" spans="1:40" s="57" customFormat="1" ht="24.9" thickBot="1" x14ac:dyDescent="0.45">
      <c r="A307" s="45">
        <v>40724</v>
      </c>
      <c r="B307" s="72">
        <v>5</v>
      </c>
      <c r="C307" s="49" t="s">
        <v>0</v>
      </c>
      <c r="D307" s="49">
        <v>89</v>
      </c>
      <c r="E307" s="25" t="s">
        <v>42</v>
      </c>
      <c r="F307" s="25">
        <v>2</v>
      </c>
      <c r="G307" s="25">
        <v>4</v>
      </c>
      <c r="H307" s="25">
        <v>7.5</v>
      </c>
      <c r="I307" s="24">
        <v>19.5</v>
      </c>
      <c r="J307" s="24">
        <v>8</v>
      </c>
      <c r="K307" s="50">
        <f t="shared" si="20"/>
        <v>3.5</v>
      </c>
      <c r="L307" s="50">
        <f t="shared" si="21"/>
        <v>12</v>
      </c>
      <c r="M307" s="50">
        <f t="shared" si="22"/>
        <v>15.5</v>
      </c>
      <c r="N307" s="50">
        <f t="shared" si="25"/>
        <v>14</v>
      </c>
      <c r="O307" s="25">
        <v>0</v>
      </c>
      <c r="P307" s="25">
        <v>6</v>
      </c>
      <c r="Q307" s="24">
        <v>37</v>
      </c>
      <c r="R307" s="24">
        <v>4.5</v>
      </c>
      <c r="S307" s="51">
        <f t="shared" si="24"/>
        <v>127.17</v>
      </c>
      <c r="T307" s="25" t="s">
        <v>17</v>
      </c>
      <c r="U307" s="52" t="s">
        <v>15</v>
      </c>
      <c r="V307" s="24" t="s">
        <v>15</v>
      </c>
      <c r="W307" s="24">
        <v>1</v>
      </c>
      <c r="X307" s="24" t="s">
        <v>14</v>
      </c>
      <c r="Y307" s="24">
        <v>0</v>
      </c>
      <c r="Z307" s="24" t="s">
        <v>14</v>
      </c>
      <c r="AA307" s="24">
        <v>0</v>
      </c>
      <c r="AB307" s="28">
        <v>6</v>
      </c>
      <c r="AC307" s="28">
        <v>0.1</v>
      </c>
      <c r="AD307" s="28">
        <v>50</v>
      </c>
      <c r="AE307" s="28">
        <v>10</v>
      </c>
      <c r="AF307" s="24">
        <v>2</v>
      </c>
      <c r="AG307" s="28">
        <v>50</v>
      </c>
      <c r="AH307" s="28" t="s">
        <v>142</v>
      </c>
      <c r="AI307" s="71" t="s">
        <v>461</v>
      </c>
      <c r="AJ307" s="25"/>
      <c r="AK307" s="57" t="s">
        <v>29</v>
      </c>
      <c r="AL307" s="25">
        <v>4</v>
      </c>
      <c r="AM307" s="25">
        <v>0</v>
      </c>
      <c r="AN307" s="25" t="s">
        <v>40</v>
      </c>
    </row>
    <row r="308" spans="1:40" s="57" customFormat="1" ht="12.6" thickBot="1" x14ac:dyDescent="0.45">
      <c r="A308" s="45">
        <v>40724</v>
      </c>
      <c r="B308" s="72">
        <v>5</v>
      </c>
      <c r="C308" s="49" t="s">
        <v>0</v>
      </c>
      <c r="D308" s="49">
        <v>90</v>
      </c>
      <c r="E308" s="26" t="s">
        <v>42</v>
      </c>
      <c r="F308" s="26">
        <v>2</v>
      </c>
      <c r="G308" s="25">
        <v>5</v>
      </c>
      <c r="H308" s="25">
        <v>14</v>
      </c>
      <c r="I308" s="24">
        <v>31</v>
      </c>
      <c r="J308" s="24">
        <v>18</v>
      </c>
      <c r="K308" s="50">
        <f t="shared" si="20"/>
        <v>9</v>
      </c>
      <c r="L308" s="50">
        <f t="shared" si="21"/>
        <v>17</v>
      </c>
      <c r="M308" s="50">
        <f t="shared" si="22"/>
        <v>26</v>
      </c>
      <c r="N308" s="50">
        <f t="shared" si="25"/>
        <v>-4</v>
      </c>
      <c r="O308" s="25">
        <v>5</v>
      </c>
      <c r="P308" s="25">
        <v>19</v>
      </c>
      <c r="Q308" s="24">
        <v>42</v>
      </c>
      <c r="R308" s="24">
        <v>4.5</v>
      </c>
      <c r="S308" s="51">
        <f t="shared" si="24"/>
        <v>286.13249999999999</v>
      </c>
      <c r="T308" s="26" t="s">
        <v>15</v>
      </c>
      <c r="U308" s="52" t="s">
        <v>15</v>
      </c>
      <c r="V308" s="24" t="s">
        <v>15</v>
      </c>
      <c r="W308" s="24">
        <v>1</v>
      </c>
      <c r="X308" s="24" t="s">
        <v>18</v>
      </c>
      <c r="Y308" s="24">
        <v>1</v>
      </c>
      <c r="Z308" s="24" t="s">
        <v>18</v>
      </c>
      <c r="AA308" s="24">
        <v>1</v>
      </c>
      <c r="AB308" s="28">
        <v>30</v>
      </c>
      <c r="AC308" s="28">
        <v>0</v>
      </c>
      <c r="AD308" s="28">
        <v>40</v>
      </c>
      <c r="AE308" s="28">
        <v>1</v>
      </c>
      <c r="AF308" s="24">
        <v>15</v>
      </c>
      <c r="AG308" s="28">
        <v>80</v>
      </c>
      <c r="AH308" s="28" t="s">
        <v>141</v>
      </c>
      <c r="AI308" s="71" t="s">
        <v>461</v>
      </c>
      <c r="AJ308" s="25"/>
      <c r="AK308" s="57" t="s">
        <v>29</v>
      </c>
      <c r="AL308" s="25">
        <v>5</v>
      </c>
      <c r="AM308" s="25">
        <v>5</v>
      </c>
      <c r="AN308" s="25" t="s">
        <v>49</v>
      </c>
    </row>
    <row r="309" spans="1:40" s="57" customFormat="1" ht="24.9" thickBot="1" x14ac:dyDescent="0.45">
      <c r="A309" s="45">
        <v>40724</v>
      </c>
      <c r="B309" s="72">
        <v>5</v>
      </c>
      <c r="C309" s="49" t="s">
        <v>0</v>
      </c>
      <c r="D309" s="49">
        <v>91</v>
      </c>
      <c r="E309" s="25" t="s">
        <v>66</v>
      </c>
      <c r="F309" s="25">
        <v>2</v>
      </c>
      <c r="G309" s="25">
        <v>6</v>
      </c>
      <c r="H309" s="25">
        <v>11</v>
      </c>
      <c r="I309" s="24">
        <v>18</v>
      </c>
      <c r="J309" s="24">
        <v>1</v>
      </c>
      <c r="K309" s="50">
        <f t="shared" si="20"/>
        <v>5</v>
      </c>
      <c r="L309" s="50">
        <f t="shared" si="21"/>
        <v>7</v>
      </c>
      <c r="M309" s="50">
        <f t="shared" si="22"/>
        <v>12</v>
      </c>
      <c r="N309" s="50">
        <f t="shared" si="25"/>
        <v>30</v>
      </c>
      <c r="O309" s="25">
        <v>2</v>
      </c>
      <c r="P309" s="25">
        <v>10</v>
      </c>
      <c r="Q309" s="24">
        <v>27</v>
      </c>
      <c r="R309" s="24"/>
      <c r="S309" s="51">
        <f t="shared" si="24"/>
        <v>0</v>
      </c>
      <c r="T309" s="25" t="s">
        <v>13</v>
      </c>
      <c r="U309" s="52" t="s">
        <v>15</v>
      </c>
      <c r="V309" s="24" t="s">
        <v>13</v>
      </c>
      <c r="W309" s="24">
        <v>1</v>
      </c>
      <c r="X309" s="24" t="s">
        <v>14</v>
      </c>
      <c r="Y309" s="24">
        <v>0</v>
      </c>
      <c r="Z309" s="24" t="s">
        <v>14</v>
      </c>
      <c r="AA309" s="24">
        <v>0</v>
      </c>
      <c r="AB309" s="28">
        <v>17</v>
      </c>
      <c r="AC309" s="28">
        <v>1</v>
      </c>
      <c r="AD309" s="28">
        <v>50</v>
      </c>
      <c r="AE309" s="28">
        <v>30</v>
      </c>
      <c r="AF309" s="24">
        <v>1</v>
      </c>
      <c r="AG309" s="28">
        <v>85</v>
      </c>
      <c r="AH309" s="28" t="s">
        <v>140</v>
      </c>
      <c r="AI309" s="71" t="s">
        <v>461</v>
      </c>
      <c r="AJ309" s="25"/>
      <c r="AK309" s="57" t="s">
        <v>31</v>
      </c>
      <c r="AL309" s="25">
        <v>6</v>
      </c>
      <c r="AM309" s="25">
        <v>2</v>
      </c>
      <c r="AN309" s="25">
        <v>0</v>
      </c>
    </row>
    <row r="310" spans="1:40" s="57" customFormat="1" ht="12.6" thickBot="1" x14ac:dyDescent="0.45">
      <c r="A310" s="45">
        <v>40724</v>
      </c>
      <c r="B310" s="72">
        <v>5</v>
      </c>
      <c r="C310" s="49" t="s">
        <v>0</v>
      </c>
      <c r="D310" s="49">
        <v>92</v>
      </c>
      <c r="E310" s="25" t="s">
        <v>81</v>
      </c>
      <c r="F310" s="25">
        <v>2</v>
      </c>
      <c r="G310" s="25">
        <v>9</v>
      </c>
      <c r="H310" s="25">
        <v>17</v>
      </c>
      <c r="I310" s="24">
        <v>40</v>
      </c>
      <c r="J310" s="24">
        <v>36</v>
      </c>
      <c r="K310" s="50">
        <f t="shared" si="20"/>
        <v>8</v>
      </c>
      <c r="L310" s="50">
        <f t="shared" si="21"/>
        <v>23</v>
      </c>
      <c r="M310" s="50">
        <f t="shared" si="22"/>
        <v>31</v>
      </c>
      <c r="N310" s="50">
        <f t="shared" si="25"/>
        <v>11</v>
      </c>
      <c r="O310" s="25">
        <v>4</v>
      </c>
      <c r="P310" s="25">
        <v>22</v>
      </c>
      <c r="Q310" s="24">
        <v>51</v>
      </c>
      <c r="R310" s="24">
        <v>9.5</v>
      </c>
      <c r="S310" s="51">
        <f t="shared" si="24"/>
        <v>2550.4650000000001</v>
      </c>
      <c r="T310" s="25" t="s">
        <v>13</v>
      </c>
      <c r="U310" s="52" t="s">
        <v>13</v>
      </c>
      <c r="V310" s="24" t="s">
        <v>13</v>
      </c>
      <c r="W310" s="24">
        <v>1</v>
      </c>
      <c r="X310" s="24" t="s">
        <v>17</v>
      </c>
      <c r="Y310" s="24">
        <v>1</v>
      </c>
      <c r="Z310" s="24" t="s">
        <v>15</v>
      </c>
      <c r="AA310" s="24">
        <v>1</v>
      </c>
      <c r="AB310" s="28">
        <v>6</v>
      </c>
      <c r="AC310" s="28">
        <v>1</v>
      </c>
      <c r="AD310" s="28">
        <v>20</v>
      </c>
      <c r="AE310" s="28">
        <v>60</v>
      </c>
      <c r="AF310" s="24">
        <v>15</v>
      </c>
      <c r="AG310" s="28">
        <v>55</v>
      </c>
      <c r="AH310" s="28" t="s">
        <v>139</v>
      </c>
      <c r="AI310" s="71" t="s">
        <v>461</v>
      </c>
      <c r="AJ310" s="25"/>
      <c r="AK310" s="57" t="s">
        <v>30</v>
      </c>
      <c r="AL310" s="25">
        <v>9</v>
      </c>
      <c r="AM310" s="25">
        <v>4</v>
      </c>
      <c r="AN310" s="25" t="s">
        <v>49</v>
      </c>
    </row>
    <row r="311" spans="1:40" s="57" customFormat="1" ht="12.6" thickBot="1" x14ac:dyDescent="0.45">
      <c r="A311" s="45">
        <v>40724</v>
      </c>
      <c r="B311" s="72">
        <v>5</v>
      </c>
      <c r="C311" s="49" t="s">
        <v>0</v>
      </c>
      <c r="D311" s="49">
        <v>93</v>
      </c>
      <c r="E311" s="25" t="s">
        <v>81</v>
      </c>
      <c r="F311" s="25">
        <v>3</v>
      </c>
      <c r="G311" s="25">
        <v>9</v>
      </c>
      <c r="H311" s="25">
        <v>25</v>
      </c>
      <c r="I311" s="24">
        <v>38</v>
      </c>
      <c r="J311" s="24">
        <v>20</v>
      </c>
      <c r="K311" s="50">
        <f t="shared" si="20"/>
        <v>16</v>
      </c>
      <c r="L311" s="50">
        <f t="shared" si="21"/>
        <v>13</v>
      </c>
      <c r="M311" s="50">
        <f t="shared" si="22"/>
        <v>29</v>
      </c>
      <c r="N311" s="50">
        <f t="shared" si="25"/>
        <v>-9</v>
      </c>
      <c r="O311" s="25">
        <v>7</v>
      </c>
      <c r="P311" s="25">
        <v>25</v>
      </c>
      <c r="Q311" s="24">
        <v>51</v>
      </c>
      <c r="R311" s="24">
        <v>2.5</v>
      </c>
      <c r="S311" s="51">
        <f t="shared" si="24"/>
        <v>98.125</v>
      </c>
      <c r="T311" s="25" t="s">
        <v>15</v>
      </c>
      <c r="U311" s="52" t="s">
        <v>13</v>
      </c>
      <c r="V311" s="24" t="s">
        <v>13</v>
      </c>
      <c r="W311" s="24">
        <v>1</v>
      </c>
      <c r="X311" s="24" t="s">
        <v>14</v>
      </c>
      <c r="Y311" s="24">
        <v>0</v>
      </c>
      <c r="Z311" s="24" t="s">
        <v>14</v>
      </c>
      <c r="AA311" s="24">
        <v>0</v>
      </c>
      <c r="AB311" s="28">
        <v>18</v>
      </c>
      <c r="AC311" s="28">
        <v>2</v>
      </c>
      <c r="AD311" s="28">
        <v>37</v>
      </c>
      <c r="AE311" s="28">
        <v>0</v>
      </c>
      <c r="AF311" s="24">
        <v>0</v>
      </c>
      <c r="AG311" s="28">
        <v>90</v>
      </c>
      <c r="AH311" s="28" t="s">
        <v>138</v>
      </c>
      <c r="AI311" s="71" t="s">
        <v>461</v>
      </c>
      <c r="AJ311" s="25"/>
      <c r="AK311" s="57" t="s">
        <v>29</v>
      </c>
      <c r="AL311" s="25">
        <v>9</v>
      </c>
      <c r="AM311" s="25">
        <v>7</v>
      </c>
      <c r="AN311" s="25">
        <v>0</v>
      </c>
    </row>
    <row r="312" spans="1:40" s="57" customFormat="1" ht="12.6" thickBot="1" x14ac:dyDescent="0.45">
      <c r="A312" s="45">
        <v>40724</v>
      </c>
      <c r="B312" s="72">
        <v>5</v>
      </c>
      <c r="C312" s="49" t="s">
        <v>0</v>
      </c>
      <c r="D312" s="49">
        <v>94</v>
      </c>
      <c r="E312" s="25" t="s">
        <v>81</v>
      </c>
      <c r="F312" s="25">
        <v>2</v>
      </c>
      <c r="G312" s="25">
        <v>11</v>
      </c>
      <c r="H312" s="25">
        <v>26</v>
      </c>
      <c r="I312" s="24"/>
      <c r="J312" s="24"/>
      <c r="K312" s="50">
        <f t="shared" si="20"/>
        <v>15</v>
      </c>
      <c r="L312" s="50">
        <f t="shared" si="21"/>
        <v>-26</v>
      </c>
      <c r="M312" s="50">
        <f t="shared" si="22"/>
        <v>-11</v>
      </c>
      <c r="N312" s="50">
        <f t="shared" si="25"/>
        <v>5</v>
      </c>
      <c r="O312" s="25">
        <v>9</v>
      </c>
      <c r="P312" s="25">
        <v>43</v>
      </c>
      <c r="Q312" s="24"/>
      <c r="R312" s="24"/>
      <c r="S312" s="51">
        <f t="shared" si="24"/>
        <v>0</v>
      </c>
      <c r="T312" s="25" t="s">
        <v>13</v>
      </c>
      <c r="U312" s="52" t="s">
        <v>16</v>
      </c>
      <c r="V312" s="24" t="s">
        <v>14</v>
      </c>
      <c r="W312" s="24">
        <v>0</v>
      </c>
      <c r="X312" s="24" t="s">
        <v>14</v>
      </c>
      <c r="Y312" s="24">
        <v>0</v>
      </c>
      <c r="Z312" s="24" t="s">
        <v>14</v>
      </c>
      <c r="AA312" s="24">
        <v>0</v>
      </c>
      <c r="AB312" s="28">
        <v>30</v>
      </c>
      <c r="AC312" s="28">
        <v>0</v>
      </c>
      <c r="AD312" s="28">
        <v>25</v>
      </c>
      <c r="AE312" s="28">
        <v>0</v>
      </c>
      <c r="AF312" s="24">
        <v>0</v>
      </c>
      <c r="AG312" s="28">
        <v>50</v>
      </c>
      <c r="AH312" s="28" t="s">
        <v>72</v>
      </c>
      <c r="AI312" s="71" t="s">
        <v>461</v>
      </c>
      <c r="AJ312" s="25"/>
      <c r="AL312" s="25">
        <v>11</v>
      </c>
      <c r="AM312" s="25">
        <v>9</v>
      </c>
      <c r="AN312" s="25"/>
    </row>
    <row r="313" spans="1:40" s="57" customFormat="1" ht="12.6" thickBot="1" x14ac:dyDescent="0.45">
      <c r="A313" s="45">
        <v>40724</v>
      </c>
      <c r="B313" s="72">
        <v>5</v>
      </c>
      <c r="C313" s="49" t="s">
        <v>0</v>
      </c>
      <c r="D313" s="49">
        <v>95</v>
      </c>
      <c r="E313" s="25" t="s">
        <v>47</v>
      </c>
      <c r="F313" s="25">
        <v>2</v>
      </c>
      <c r="G313" s="25">
        <v>7</v>
      </c>
      <c r="H313" s="25">
        <v>16</v>
      </c>
      <c r="I313" s="24">
        <v>20</v>
      </c>
      <c r="J313" s="24">
        <v>16</v>
      </c>
      <c r="K313" s="50">
        <f t="shared" si="20"/>
        <v>9</v>
      </c>
      <c r="L313" s="50">
        <f t="shared" si="21"/>
        <v>4</v>
      </c>
      <c r="M313" s="50">
        <f t="shared" si="22"/>
        <v>13</v>
      </c>
      <c r="N313" s="50">
        <f>J313-I313</f>
        <v>-4</v>
      </c>
      <c r="O313" s="25">
        <v>6</v>
      </c>
      <c r="P313" s="25">
        <v>26</v>
      </c>
      <c r="Q313" s="24">
        <v>32</v>
      </c>
      <c r="R313" s="24">
        <v>5.5</v>
      </c>
      <c r="S313" s="51">
        <f t="shared" si="24"/>
        <v>379.94</v>
      </c>
      <c r="T313" s="25" t="s">
        <v>15</v>
      </c>
      <c r="U313" s="52" t="s">
        <v>15</v>
      </c>
      <c r="V313" s="24" t="s">
        <v>15</v>
      </c>
      <c r="W313" s="24">
        <v>1</v>
      </c>
      <c r="X313" s="24" t="s">
        <v>18</v>
      </c>
      <c r="Y313" s="24">
        <v>1</v>
      </c>
      <c r="Z313" s="24" t="s">
        <v>17</v>
      </c>
      <c r="AA313" s="24">
        <v>1</v>
      </c>
      <c r="AB313" s="28">
        <v>23</v>
      </c>
      <c r="AC313" s="28">
        <v>0</v>
      </c>
      <c r="AD313" s="28">
        <v>45</v>
      </c>
      <c r="AE313" s="28">
        <v>0</v>
      </c>
      <c r="AF313" s="24">
        <v>0</v>
      </c>
      <c r="AG313" s="28">
        <v>70</v>
      </c>
      <c r="AH313" s="28" t="s">
        <v>137</v>
      </c>
      <c r="AI313" s="71" t="s">
        <v>461</v>
      </c>
      <c r="AJ313" s="25"/>
      <c r="AK313" s="57" t="s">
        <v>29</v>
      </c>
      <c r="AL313" s="25">
        <v>7</v>
      </c>
      <c r="AM313" s="25">
        <v>6</v>
      </c>
      <c r="AN313" s="25">
        <v>0</v>
      </c>
    </row>
    <row r="314" spans="1:40" s="57" customFormat="1" ht="24.9" thickBot="1" x14ac:dyDescent="0.45">
      <c r="A314" s="45">
        <v>40724</v>
      </c>
      <c r="B314" s="72">
        <v>5</v>
      </c>
      <c r="C314" s="49" t="s">
        <v>0</v>
      </c>
      <c r="D314" s="49">
        <v>96</v>
      </c>
      <c r="E314" s="25" t="s">
        <v>81</v>
      </c>
      <c r="F314" s="25">
        <v>2</v>
      </c>
      <c r="G314" s="25">
        <v>9</v>
      </c>
      <c r="H314" s="25">
        <v>10</v>
      </c>
      <c r="I314" s="24"/>
      <c r="J314" s="24"/>
      <c r="K314" s="50">
        <f t="shared" si="20"/>
        <v>1</v>
      </c>
      <c r="L314" s="50">
        <f t="shared" si="21"/>
        <v>-10</v>
      </c>
      <c r="M314" s="50">
        <f t="shared" si="22"/>
        <v>-9</v>
      </c>
      <c r="N314" s="50">
        <f t="shared" si="23"/>
        <v>-9</v>
      </c>
      <c r="O314" s="25">
        <v>10</v>
      </c>
      <c r="P314" s="25">
        <v>14</v>
      </c>
      <c r="Q314" s="24"/>
      <c r="R314" s="24"/>
      <c r="S314" s="51">
        <f t="shared" si="24"/>
        <v>0</v>
      </c>
      <c r="T314" s="25" t="s">
        <v>15</v>
      </c>
      <c r="U314" s="52" t="s">
        <v>14</v>
      </c>
      <c r="V314" s="24" t="s">
        <v>14</v>
      </c>
      <c r="W314" s="24">
        <v>0</v>
      </c>
      <c r="X314" s="24" t="s">
        <v>14</v>
      </c>
      <c r="Y314" s="24">
        <v>0</v>
      </c>
      <c r="Z314" s="24" t="s">
        <v>14</v>
      </c>
      <c r="AA314" s="24">
        <v>0</v>
      </c>
      <c r="AB314" s="28">
        <v>10</v>
      </c>
      <c r="AC314" s="28">
        <v>2</v>
      </c>
      <c r="AD314" s="28">
        <v>45</v>
      </c>
      <c r="AE314" s="28">
        <v>45</v>
      </c>
      <c r="AF314" s="24">
        <v>0</v>
      </c>
      <c r="AG314" s="28">
        <v>60</v>
      </c>
      <c r="AH314" s="28" t="s">
        <v>132</v>
      </c>
      <c r="AI314" s="71" t="s">
        <v>461</v>
      </c>
      <c r="AJ314" s="25"/>
      <c r="AL314" s="25">
        <v>9</v>
      </c>
      <c r="AM314" s="25">
        <v>10</v>
      </c>
      <c r="AN314" s="25">
        <v>0</v>
      </c>
    </row>
    <row r="315" spans="1:40" s="57" customFormat="1" ht="12.6" thickBot="1" x14ac:dyDescent="0.45">
      <c r="A315" s="45">
        <v>40724</v>
      </c>
      <c r="B315" s="72">
        <v>5</v>
      </c>
      <c r="C315" s="49" t="s">
        <v>0</v>
      </c>
      <c r="D315" s="49">
        <v>97</v>
      </c>
      <c r="E315" s="25" t="s">
        <v>47</v>
      </c>
      <c r="F315" s="25">
        <v>2</v>
      </c>
      <c r="G315" s="25">
        <v>4</v>
      </c>
      <c r="H315" s="25">
        <v>11</v>
      </c>
      <c r="I315" s="24"/>
      <c r="J315" s="24"/>
      <c r="K315" s="50">
        <f t="shared" si="20"/>
        <v>7</v>
      </c>
      <c r="L315" s="50">
        <f t="shared" si="21"/>
        <v>-11</v>
      </c>
      <c r="M315" s="50">
        <f t="shared" si="22"/>
        <v>-4</v>
      </c>
      <c r="N315" s="50">
        <f t="shared" si="23"/>
        <v>-4</v>
      </c>
      <c r="O315" s="25">
        <v>1</v>
      </c>
      <c r="P315" s="25">
        <v>15</v>
      </c>
      <c r="Q315" s="24"/>
      <c r="R315" s="24"/>
      <c r="S315" s="51">
        <f t="shared" si="24"/>
        <v>0</v>
      </c>
      <c r="T315" s="25" t="s">
        <v>15</v>
      </c>
      <c r="U315" s="52" t="s">
        <v>14</v>
      </c>
      <c r="V315" s="24" t="s">
        <v>14</v>
      </c>
      <c r="W315" s="24">
        <v>0</v>
      </c>
      <c r="X315" s="24" t="s">
        <v>14</v>
      </c>
      <c r="Y315" s="24">
        <v>0</v>
      </c>
      <c r="Z315" s="24" t="s">
        <v>14</v>
      </c>
      <c r="AA315" s="24">
        <v>0</v>
      </c>
      <c r="AB315" s="28">
        <v>8</v>
      </c>
      <c r="AC315" s="28">
        <v>0</v>
      </c>
      <c r="AD315" s="28">
        <v>20</v>
      </c>
      <c r="AE315" s="28">
        <v>0</v>
      </c>
      <c r="AF315" s="24">
        <v>0</v>
      </c>
      <c r="AG315" s="28">
        <v>65</v>
      </c>
      <c r="AH315" s="28" t="s">
        <v>72</v>
      </c>
      <c r="AI315" s="71" t="s">
        <v>461</v>
      </c>
      <c r="AJ315" s="25"/>
      <c r="AL315" s="25">
        <v>4</v>
      </c>
      <c r="AM315" s="25">
        <v>1</v>
      </c>
      <c r="AN315" s="25">
        <v>0</v>
      </c>
    </row>
    <row r="316" spans="1:40" s="57" customFormat="1" ht="12.6" thickBot="1" x14ac:dyDescent="0.45">
      <c r="A316" s="45">
        <v>40724</v>
      </c>
      <c r="B316" s="72">
        <v>5</v>
      </c>
      <c r="C316" s="49" t="s">
        <v>0</v>
      </c>
      <c r="D316" s="49">
        <v>98</v>
      </c>
      <c r="E316" s="25" t="s">
        <v>81</v>
      </c>
      <c r="F316" s="25">
        <v>2</v>
      </c>
      <c r="G316" s="25">
        <v>9</v>
      </c>
      <c r="H316" s="25">
        <v>18</v>
      </c>
      <c r="I316" s="24">
        <v>31</v>
      </c>
      <c r="J316" s="24">
        <v>13</v>
      </c>
      <c r="K316" s="50">
        <f t="shared" si="20"/>
        <v>9</v>
      </c>
      <c r="L316" s="50">
        <f t="shared" si="21"/>
        <v>13</v>
      </c>
      <c r="M316" s="50">
        <f t="shared" si="22"/>
        <v>22</v>
      </c>
      <c r="N316" s="50">
        <f t="shared" si="23"/>
        <v>4</v>
      </c>
      <c r="O316" s="25">
        <v>6</v>
      </c>
      <c r="P316" s="25">
        <v>27</v>
      </c>
      <c r="Q316" s="24">
        <v>49</v>
      </c>
      <c r="R316" s="24">
        <v>2</v>
      </c>
      <c r="S316" s="51">
        <f t="shared" si="24"/>
        <v>40.82</v>
      </c>
      <c r="T316" s="25" t="s">
        <v>13</v>
      </c>
      <c r="U316" s="52" t="s">
        <v>13</v>
      </c>
      <c r="V316" s="24" t="s">
        <v>13</v>
      </c>
      <c r="W316" s="24">
        <v>1</v>
      </c>
      <c r="X316" s="24" t="s">
        <v>14</v>
      </c>
      <c r="Y316" s="24">
        <v>0</v>
      </c>
      <c r="Z316" s="24" t="s">
        <v>14</v>
      </c>
      <c r="AA316" s="24">
        <v>0</v>
      </c>
      <c r="AB316" s="28">
        <v>4</v>
      </c>
      <c r="AC316" s="28">
        <v>0</v>
      </c>
      <c r="AD316" s="28">
        <v>15</v>
      </c>
      <c r="AE316" s="28">
        <v>0</v>
      </c>
      <c r="AF316" s="24">
        <v>1</v>
      </c>
      <c r="AG316" s="28">
        <v>95</v>
      </c>
      <c r="AH316" s="28" t="s">
        <v>136</v>
      </c>
      <c r="AI316" s="71" t="s">
        <v>461</v>
      </c>
      <c r="AJ316" s="25"/>
      <c r="AK316" s="57" t="s">
        <v>29</v>
      </c>
      <c r="AL316" s="25">
        <v>9</v>
      </c>
      <c r="AM316" s="25">
        <v>6</v>
      </c>
      <c r="AN316" s="25">
        <v>0</v>
      </c>
    </row>
    <row r="317" spans="1:40" s="57" customFormat="1" ht="12.6" thickBot="1" x14ac:dyDescent="0.45">
      <c r="A317" s="45">
        <v>40724</v>
      </c>
      <c r="B317" s="72">
        <v>5</v>
      </c>
      <c r="C317" s="49" t="s">
        <v>0</v>
      </c>
      <c r="D317" s="49">
        <v>99</v>
      </c>
      <c r="E317" s="25" t="s">
        <v>81</v>
      </c>
      <c r="F317" s="25">
        <v>2</v>
      </c>
      <c r="G317" s="25">
        <v>9</v>
      </c>
      <c r="H317" s="25">
        <v>12</v>
      </c>
      <c r="I317" s="24"/>
      <c r="J317" s="24"/>
      <c r="K317" s="50">
        <f t="shared" si="20"/>
        <v>3</v>
      </c>
      <c r="L317" s="50">
        <f t="shared" si="21"/>
        <v>-12</v>
      </c>
      <c r="M317" s="50">
        <f t="shared" si="22"/>
        <v>-9</v>
      </c>
      <c r="N317" s="50">
        <f t="shared" si="23"/>
        <v>-9</v>
      </c>
      <c r="O317" s="25">
        <v>6</v>
      </c>
      <c r="P317" s="25">
        <v>20</v>
      </c>
      <c r="Q317" s="24"/>
      <c r="R317" s="24"/>
      <c r="S317" s="51">
        <f t="shared" si="24"/>
        <v>0</v>
      </c>
      <c r="T317" s="25" t="s">
        <v>15</v>
      </c>
      <c r="U317" s="52" t="s">
        <v>14</v>
      </c>
      <c r="V317" s="24" t="s">
        <v>14</v>
      </c>
      <c r="W317" s="24">
        <v>0</v>
      </c>
      <c r="Y317" s="24">
        <v>0</v>
      </c>
      <c r="Z317" s="24" t="s">
        <v>14</v>
      </c>
      <c r="AA317" s="24">
        <v>0</v>
      </c>
      <c r="AB317" s="28">
        <v>2</v>
      </c>
      <c r="AC317" s="28">
        <v>0</v>
      </c>
      <c r="AD317" s="28">
        <v>10</v>
      </c>
      <c r="AE317" s="28">
        <v>0</v>
      </c>
      <c r="AF317" s="24">
        <v>0</v>
      </c>
      <c r="AG317" s="28">
        <v>80</v>
      </c>
      <c r="AH317" s="28" t="s">
        <v>88</v>
      </c>
      <c r="AI317" s="71" t="s">
        <v>461</v>
      </c>
      <c r="AJ317" s="25"/>
      <c r="AL317" s="25">
        <v>9</v>
      </c>
      <c r="AM317" s="25">
        <v>6</v>
      </c>
      <c r="AN317" s="25">
        <v>0</v>
      </c>
    </row>
    <row r="318" spans="1:40" s="57" customFormat="1" ht="24.9" thickBot="1" x14ac:dyDescent="0.45">
      <c r="A318" s="45">
        <v>40724</v>
      </c>
      <c r="B318" s="72">
        <v>5</v>
      </c>
      <c r="C318" s="49" t="s">
        <v>0</v>
      </c>
      <c r="D318" s="49">
        <v>100</v>
      </c>
      <c r="E318" s="25" t="s">
        <v>47</v>
      </c>
      <c r="F318" s="25">
        <v>3</v>
      </c>
      <c r="G318" s="25">
        <v>6</v>
      </c>
      <c r="H318" s="25">
        <v>13</v>
      </c>
      <c r="I318" s="24">
        <v>18</v>
      </c>
      <c r="J318" s="24">
        <v>5</v>
      </c>
      <c r="K318" s="50">
        <f t="shared" si="20"/>
        <v>7</v>
      </c>
      <c r="L318" s="50">
        <f t="shared" si="21"/>
        <v>5</v>
      </c>
      <c r="M318" s="50">
        <f t="shared" si="22"/>
        <v>12</v>
      </c>
      <c r="N318" s="50">
        <f t="shared" si="23"/>
        <v>-1</v>
      </c>
      <c r="O318" s="25">
        <v>4</v>
      </c>
      <c r="P318" s="25">
        <v>18</v>
      </c>
      <c r="Q318" s="24">
        <v>34</v>
      </c>
      <c r="R318" s="24">
        <v>2.5</v>
      </c>
      <c r="S318" s="51">
        <f t="shared" si="24"/>
        <v>24.53125</v>
      </c>
      <c r="T318" s="25" t="s">
        <v>15</v>
      </c>
      <c r="U318" s="52" t="s">
        <v>13</v>
      </c>
      <c r="V318" s="24" t="s">
        <v>15</v>
      </c>
      <c r="W318" s="24">
        <v>1</v>
      </c>
      <c r="X318" s="24" t="s">
        <v>14</v>
      </c>
      <c r="Y318" s="24">
        <v>0</v>
      </c>
      <c r="Z318" s="24" t="s">
        <v>14</v>
      </c>
      <c r="AA318" s="24">
        <v>0</v>
      </c>
      <c r="AB318" s="28">
        <v>3</v>
      </c>
      <c r="AC318" s="28">
        <v>1</v>
      </c>
      <c r="AD318" s="28">
        <v>20</v>
      </c>
      <c r="AE318" s="28">
        <v>60</v>
      </c>
      <c r="AF318" s="24">
        <v>2</v>
      </c>
      <c r="AG318" s="28">
        <v>50</v>
      </c>
      <c r="AH318" s="28" t="s">
        <v>135</v>
      </c>
      <c r="AI318" s="71" t="s">
        <v>461</v>
      </c>
      <c r="AJ318" s="25"/>
      <c r="AK318" s="57" t="s">
        <v>29</v>
      </c>
      <c r="AL318" s="25">
        <v>6</v>
      </c>
      <c r="AM318" s="25">
        <v>4</v>
      </c>
      <c r="AN318" s="25">
        <v>0</v>
      </c>
    </row>
    <row r="319" spans="1:40" s="57" customFormat="1" ht="24.9" thickBot="1" x14ac:dyDescent="0.45">
      <c r="A319" s="45">
        <v>40724</v>
      </c>
      <c r="B319" s="72">
        <v>5</v>
      </c>
      <c r="C319" s="49" t="s">
        <v>1</v>
      </c>
      <c r="D319" s="49">
        <v>1</v>
      </c>
      <c r="E319" s="25" t="s">
        <v>42</v>
      </c>
      <c r="F319" s="25">
        <v>3</v>
      </c>
      <c r="G319" s="49">
        <v>3</v>
      </c>
      <c r="H319" s="25">
        <v>11</v>
      </c>
      <c r="I319" s="50">
        <v>19</v>
      </c>
      <c r="J319" s="50">
        <v>1</v>
      </c>
      <c r="K319" s="50">
        <f t="shared" si="20"/>
        <v>8</v>
      </c>
      <c r="L319" s="50">
        <f t="shared" si="21"/>
        <v>8</v>
      </c>
      <c r="M319" s="50">
        <f t="shared" si="22"/>
        <v>16</v>
      </c>
      <c r="N319" s="50">
        <f t="shared" si="23"/>
        <v>-2</v>
      </c>
      <c r="O319" s="49">
        <v>2</v>
      </c>
      <c r="P319" s="25">
        <v>12</v>
      </c>
      <c r="Q319" s="50">
        <v>30</v>
      </c>
      <c r="R319" s="57">
        <v>1</v>
      </c>
      <c r="S319" s="51">
        <f t="shared" si="24"/>
        <v>0.78500000000000003</v>
      </c>
      <c r="T319" s="25" t="s">
        <v>13</v>
      </c>
      <c r="U319" s="52" t="s">
        <v>15</v>
      </c>
      <c r="V319" s="50" t="s">
        <v>13</v>
      </c>
      <c r="W319" s="50">
        <v>1</v>
      </c>
      <c r="X319" s="24" t="s">
        <v>14</v>
      </c>
      <c r="Y319" s="24">
        <v>0</v>
      </c>
      <c r="Z319" s="24" t="s">
        <v>14</v>
      </c>
      <c r="AA319" s="24">
        <v>0</v>
      </c>
      <c r="AB319" s="28">
        <v>15</v>
      </c>
      <c r="AC319" s="28">
        <v>10</v>
      </c>
      <c r="AD319" s="28">
        <v>50</v>
      </c>
      <c r="AE319" s="28">
        <v>15</v>
      </c>
      <c r="AF319" s="50">
        <v>30</v>
      </c>
      <c r="AG319" s="28">
        <v>60</v>
      </c>
      <c r="AH319" s="28" t="s">
        <v>132</v>
      </c>
      <c r="AI319" s="71" t="s">
        <v>461</v>
      </c>
      <c r="AJ319" s="25"/>
      <c r="AK319" s="57" t="s">
        <v>31</v>
      </c>
      <c r="AL319" s="25">
        <v>3</v>
      </c>
      <c r="AM319" s="25">
        <v>2</v>
      </c>
      <c r="AN319" s="25" t="s">
        <v>40</v>
      </c>
    </row>
    <row r="320" spans="1:40" s="57" customFormat="1" ht="12.6" thickBot="1" x14ac:dyDescent="0.45">
      <c r="A320" s="45">
        <v>40724</v>
      </c>
      <c r="B320" s="72">
        <v>5</v>
      </c>
      <c r="C320" s="49" t="s">
        <v>1</v>
      </c>
      <c r="D320" s="49">
        <v>2</v>
      </c>
      <c r="E320" s="26" t="s">
        <v>42</v>
      </c>
      <c r="F320" s="26">
        <v>3</v>
      </c>
      <c r="G320" s="25">
        <v>3</v>
      </c>
      <c r="H320" s="25">
        <v>10</v>
      </c>
      <c r="I320" s="24">
        <v>26</v>
      </c>
      <c r="J320" s="24">
        <v>37.5</v>
      </c>
      <c r="K320" s="50">
        <f t="shared" si="20"/>
        <v>7</v>
      </c>
      <c r="L320" s="50">
        <f t="shared" si="21"/>
        <v>16</v>
      </c>
      <c r="M320" s="50">
        <f t="shared" si="22"/>
        <v>23</v>
      </c>
      <c r="N320" s="50">
        <f t="shared" si="23"/>
        <v>34.5</v>
      </c>
      <c r="O320" s="25">
        <v>0</v>
      </c>
      <c r="P320" s="49">
        <v>19</v>
      </c>
      <c r="Q320" s="24">
        <v>35</v>
      </c>
      <c r="R320" s="57">
        <v>8</v>
      </c>
      <c r="S320" s="51">
        <f t="shared" si="24"/>
        <v>1884</v>
      </c>
      <c r="T320" s="26" t="s">
        <v>15</v>
      </c>
      <c r="U320" s="52" t="s">
        <v>15</v>
      </c>
      <c r="V320" s="24" t="s">
        <v>15</v>
      </c>
      <c r="W320" s="24">
        <v>1</v>
      </c>
      <c r="X320" s="24" t="s">
        <v>17</v>
      </c>
      <c r="Y320" s="24">
        <v>1</v>
      </c>
      <c r="Z320" s="24" t="s">
        <v>15</v>
      </c>
      <c r="AA320" s="24">
        <v>1</v>
      </c>
      <c r="AB320" s="58">
        <v>1</v>
      </c>
      <c r="AC320" s="58">
        <v>15</v>
      </c>
      <c r="AD320" s="58">
        <v>15</v>
      </c>
      <c r="AE320" s="58">
        <v>35</v>
      </c>
      <c r="AF320" s="24">
        <v>25</v>
      </c>
      <c r="AG320" s="58">
        <v>25</v>
      </c>
      <c r="AH320" s="28" t="s">
        <v>91</v>
      </c>
      <c r="AI320" s="71" t="s">
        <v>461</v>
      </c>
      <c r="AJ320" s="49"/>
      <c r="AK320" s="57" t="s">
        <v>29</v>
      </c>
      <c r="AL320" s="49">
        <v>3</v>
      </c>
      <c r="AM320" s="49">
        <v>0</v>
      </c>
      <c r="AN320" s="49" t="s">
        <v>49</v>
      </c>
    </row>
    <row r="321" spans="1:40" s="57" customFormat="1" ht="12.6" thickBot="1" x14ac:dyDescent="0.45">
      <c r="A321" s="45">
        <v>40724</v>
      </c>
      <c r="B321" s="72">
        <v>5</v>
      </c>
      <c r="C321" s="49" t="s">
        <v>1</v>
      </c>
      <c r="D321" s="49">
        <v>3</v>
      </c>
      <c r="E321" s="25" t="s">
        <v>42</v>
      </c>
      <c r="F321" s="25">
        <v>4</v>
      </c>
      <c r="G321" s="25">
        <v>4</v>
      </c>
      <c r="H321" s="49">
        <v>12</v>
      </c>
      <c r="I321" s="24">
        <v>16</v>
      </c>
      <c r="J321" s="24">
        <v>7</v>
      </c>
      <c r="K321" s="50">
        <f t="shared" si="20"/>
        <v>8</v>
      </c>
      <c r="L321" s="50">
        <f t="shared" si="21"/>
        <v>4</v>
      </c>
      <c r="M321" s="50">
        <f t="shared" si="22"/>
        <v>12</v>
      </c>
      <c r="N321" s="50">
        <f t="shared" si="23"/>
        <v>3</v>
      </c>
      <c r="O321" s="25">
        <v>0</v>
      </c>
      <c r="P321" s="25">
        <v>11</v>
      </c>
      <c r="Q321" s="24">
        <v>22</v>
      </c>
      <c r="R321" s="57">
        <v>1.5</v>
      </c>
      <c r="S321" s="51">
        <f t="shared" si="24"/>
        <v>12.363750000000001</v>
      </c>
      <c r="T321" s="25" t="s">
        <v>15</v>
      </c>
      <c r="U321" s="52" t="s">
        <v>15</v>
      </c>
      <c r="V321" s="24" t="s">
        <v>15</v>
      </c>
      <c r="W321" s="24">
        <v>1</v>
      </c>
      <c r="X321" s="24" t="s">
        <v>14</v>
      </c>
      <c r="Y321" s="24">
        <v>0</v>
      </c>
      <c r="Z321" s="24" t="s">
        <v>14</v>
      </c>
      <c r="AA321" s="24">
        <v>0</v>
      </c>
      <c r="AB321" s="28">
        <v>1</v>
      </c>
      <c r="AC321" s="28">
        <v>5</v>
      </c>
      <c r="AD321" s="28">
        <v>10</v>
      </c>
      <c r="AE321" s="28">
        <v>15</v>
      </c>
      <c r="AF321" s="24">
        <v>25</v>
      </c>
      <c r="AG321" s="28">
        <v>50</v>
      </c>
      <c r="AH321" s="58" t="s">
        <v>82</v>
      </c>
      <c r="AI321" s="71" t="s">
        <v>461</v>
      </c>
      <c r="AJ321" s="25"/>
      <c r="AK321" s="57" t="s">
        <v>29</v>
      </c>
      <c r="AL321" s="25">
        <v>4</v>
      </c>
      <c r="AM321" s="25">
        <v>0</v>
      </c>
      <c r="AN321" s="25" t="s">
        <v>40</v>
      </c>
    </row>
    <row r="322" spans="1:40" s="57" customFormat="1" ht="12.6" thickBot="1" x14ac:dyDescent="0.45">
      <c r="A322" s="45">
        <v>40724</v>
      </c>
      <c r="B322" s="72">
        <v>5</v>
      </c>
      <c r="C322" s="49" t="s">
        <v>1</v>
      </c>
      <c r="D322" s="49">
        <v>4</v>
      </c>
      <c r="E322" s="25" t="s">
        <v>47</v>
      </c>
      <c r="F322" s="25">
        <v>1</v>
      </c>
      <c r="G322" s="25">
        <v>6</v>
      </c>
      <c r="H322" s="25">
        <v>10</v>
      </c>
      <c r="I322" s="24">
        <v>10.5</v>
      </c>
      <c r="J322" s="24">
        <v>0.5</v>
      </c>
      <c r="K322" s="50">
        <f t="shared" ref="K322:K385" si="26">H322-G322</f>
        <v>4</v>
      </c>
      <c r="L322" s="50">
        <f t="shared" ref="L322:L385" si="27">I322-H322</f>
        <v>0.5</v>
      </c>
      <c r="M322" s="50">
        <f t="shared" ref="M322:M385" si="28">I322-G322</f>
        <v>4.5</v>
      </c>
      <c r="N322" s="50">
        <f t="shared" ref="N322:N385" si="29">J322-G322</f>
        <v>-5.5</v>
      </c>
      <c r="O322" s="25">
        <v>4</v>
      </c>
      <c r="P322" s="25">
        <v>18</v>
      </c>
      <c r="Q322" s="24">
        <v>27</v>
      </c>
      <c r="R322" s="57">
        <v>2.5</v>
      </c>
      <c r="S322" s="51">
        <f t="shared" ref="S322:S385" si="30">3.14*(R322/2)^2*J322</f>
        <v>2.453125</v>
      </c>
      <c r="T322" s="25" t="s">
        <v>15</v>
      </c>
      <c r="U322" s="52" t="s">
        <v>15</v>
      </c>
      <c r="V322" s="24" t="s">
        <v>13</v>
      </c>
      <c r="W322" s="24">
        <v>1</v>
      </c>
      <c r="X322" s="24" t="s">
        <v>14</v>
      </c>
      <c r="Y322" s="24">
        <v>0</v>
      </c>
      <c r="Z322" s="24" t="s">
        <v>14</v>
      </c>
      <c r="AA322" s="24">
        <v>0</v>
      </c>
      <c r="AB322" s="28">
        <v>20</v>
      </c>
      <c r="AC322" s="28">
        <v>10</v>
      </c>
      <c r="AD322" s="28">
        <v>20</v>
      </c>
      <c r="AE322" s="28">
        <v>18</v>
      </c>
      <c r="AF322" s="24">
        <v>1</v>
      </c>
      <c r="AG322" s="28">
        <v>75</v>
      </c>
      <c r="AH322" s="28" t="s">
        <v>82</v>
      </c>
      <c r="AI322" s="71" t="s">
        <v>461</v>
      </c>
      <c r="AJ322" s="25"/>
      <c r="AK322" s="57" t="s">
        <v>29</v>
      </c>
      <c r="AL322" s="25">
        <v>6</v>
      </c>
      <c r="AM322" s="25">
        <v>4</v>
      </c>
      <c r="AN322" s="25" t="s">
        <v>40</v>
      </c>
    </row>
    <row r="323" spans="1:40" s="57" customFormat="1" ht="12.6" thickBot="1" x14ac:dyDescent="0.45">
      <c r="A323" s="45">
        <v>40724</v>
      </c>
      <c r="B323" s="72">
        <v>5</v>
      </c>
      <c r="C323" s="49" t="s">
        <v>1</v>
      </c>
      <c r="D323" s="49">
        <v>5</v>
      </c>
      <c r="E323" s="25" t="s">
        <v>47</v>
      </c>
      <c r="F323" s="25">
        <v>2</v>
      </c>
      <c r="G323" s="25">
        <v>5.5</v>
      </c>
      <c r="H323" s="25">
        <v>17</v>
      </c>
      <c r="I323" s="24">
        <v>19</v>
      </c>
      <c r="J323" s="24">
        <v>0.5</v>
      </c>
      <c r="K323" s="50">
        <f t="shared" si="26"/>
        <v>11.5</v>
      </c>
      <c r="L323" s="50">
        <f t="shared" si="27"/>
        <v>2</v>
      </c>
      <c r="M323" s="50">
        <f t="shared" si="28"/>
        <v>13.5</v>
      </c>
      <c r="N323" s="50">
        <f t="shared" si="29"/>
        <v>-5</v>
      </c>
      <c r="O323" s="25">
        <v>1</v>
      </c>
      <c r="P323" s="25">
        <v>27</v>
      </c>
      <c r="Q323" s="24">
        <v>20</v>
      </c>
      <c r="R323" s="57">
        <v>0.5</v>
      </c>
      <c r="S323" s="51">
        <f t="shared" si="30"/>
        <v>9.8125000000000004E-2</v>
      </c>
      <c r="T323" s="25" t="s">
        <v>15</v>
      </c>
      <c r="U323" s="52" t="s">
        <v>15</v>
      </c>
      <c r="V323" s="24" t="s">
        <v>15</v>
      </c>
      <c r="W323" s="24">
        <v>1</v>
      </c>
      <c r="X323" s="24" t="s">
        <v>14</v>
      </c>
      <c r="Y323" s="24">
        <v>0</v>
      </c>
      <c r="Z323" s="24" t="s">
        <v>14</v>
      </c>
      <c r="AA323" s="24">
        <v>0</v>
      </c>
      <c r="AB323" s="75">
        <v>20</v>
      </c>
      <c r="AC323" s="75">
        <v>1</v>
      </c>
      <c r="AD323" s="75">
        <v>45</v>
      </c>
      <c r="AE323" s="75">
        <v>3</v>
      </c>
      <c r="AF323" s="24">
        <v>2</v>
      </c>
      <c r="AG323" s="75">
        <v>65</v>
      </c>
      <c r="AH323" s="28" t="s">
        <v>134</v>
      </c>
      <c r="AI323" s="71" t="s">
        <v>461</v>
      </c>
      <c r="AJ323" s="25"/>
      <c r="AK323" s="57" t="s">
        <v>31</v>
      </c>
      <c r="AL323" s="25">
        <v>5.5</v>
      </c>
      <c r="AM323" s="25">
        <v>1</v>
      </c>
      <c r="AN323" s="26" t="s">
        <v>49</v>
      </c>
    </row>
    <row r="324" spans="1:40" s="57" customFormat="1" ht="12.6" thickBot="1" x14ac:dyDescent="0.45">
      <c r="A324" s="45">
        <v>40724</v>
      </c>
      <c r="B324" s="72">
        <v>5</v>
      </c>
      <c r="C324" s="49" t="s">
        <v>1</v>
      </c>
      <c r="D324" s="49">
        <v>6</v>
      </c>
      <c r="E324" s="25" t="s">
        <v>66</v>
      </c>
      <c r="F324" s="25">
        <v>3</v>
      </c>
      <c r="G324" s="25">
        <v>5</v>
      </c>
      <c r="H324" s="25">
        <v>15.5</v>
      </c>
      <c r="I324" s="24">
        <v>50</v>
      </c>
      <c r="J324" s="24">
        <v>13</v>
      </c>
      <c r="K324" s="50">
        <f t="shared" si="26"/>
        <v>10.5</v>
      </c>
      <c r="L324" s="50">
        <f t="shared" si="27"/>
        <v>34.5</v>
      </c>
      <c r="M324" s="50">
        <f t="shared" si="28"/>
        <v>45</v>
      </c>
      <c r="N324" s="50">
        <f t="shared" si="29"/>
        <v>8</v>
      </c>
      <c r="O324" s="25">
        <v>1</v>
      </c>
      <c r="P324" s="25">
        <v>22</v>
      </c>
      <c r="Q324" s="24">
        <v>56</v>
      </c>
      <c r="R324" s="57">
        <v>6.5</v>
      </c>
      <c r="S324" s="51">
        <f t="shared" si="30"/>
        <v>431.16125</v>
      </c>
      <c r="T324" s="25" t="s">
        <v>13</v>
      </c>
      <c r="U324" s="52" t="s">
        <v>13</v>
      </c>
      <c r="V324" s="24" t="s">
        <v>15</v>
      </c>
      <c r="W324" s="24">
        <v>1</v>
      </c>
      <c r="X324" s="24" t="s">
        <v>15</v>
      </c>
      <c r="Y324" s="24">
        <v>1</v>
      </c>
      <c r="Z324" s="24" t="s">
        <v>17</v>
      </c>
      <c r="AA324" s="24">
        <v>1</v>
      </c>
      <c r="AB324" s="28">
        <v>1</v>
      </c>
      <c r="AC324" s="28">
        <v>0</v>
      </c>
      <c r="AD324" s="28">
        <v>15</v>
      </c>
      <c r="AE324" s="28">
        <v>0</v>
      </c>
      <c r="AF324" s="24">
        <v>1</v>
      </c>
      <c r="AG324" s="28">
        <v>30</v>
      </c>
      <c r="AH324" s="75" t="s">
        <v>130</v>
      </c>
      <c r="AI324" s="71" t="s">
        <v>461</v>
      </c>
      <c r="AJ324" s="25"/>
      <c r="AK324" s="57" t="s">
        <v>29</v>
      </c>
      <c r="AL324" s="25">
        <v>5</v>
      </c>
      <c r="AM324" s="25">
        <v>1</v>
      </c>
      <c r="AN324" s="25">
        <v>0</v>
      </c>
    </row>
    <row r="325" spans="1:40" s="57" customFormat="1" ht="24.9" thickBot="1" x14ac:dyDescent="0.45">
      <c r="A325" s="45">
        <v>40724</v>
      </c>
      <c r="B325" s="72">
        <v>5</v>
      </c>
      <c r="C325" s="49" t="s">
        <v>1</v>
      </c>
      <c r="D325" s="49">
        <v>7</v>
      </c>
      <c r="E325" s="25" t="s">
        <v>66</v>
      </c>
      <c r="F325" s="25">
        <v>2</v>
      </c>
      <c r="G325" s="25">
        <v>5.5</v>
      </c>
      <c r="H325" s="25">
        <v>11</v>
      </c>
      <c r="I325" s="24">
        <v>21</v>
      </c>
      <c r="J325" s="24">
        <v>12.5</v>
      </c>
      <c r="K325" s="50">
        <f t="shared" si="26"/>
        <v>5.5</v>
      </c>
      <c r="L325" s="50">
        <f t="shared" si="27"/>
        <v>10</v>
      </c>
      <c r="M325" s="50">
        <f t="shared" si="28"/>
        <v>15.5</v>
      </c>
      <c r="N325" s="50">
        <f t="shared" si="29"/>
        <v>7</v>
      </c>
      <c r="O325" s="25">
        <v>4</v>
      </c>
      <c r="P325" s="25">
        <v>21</v>
      </c>
      <c r="Q325" s="24">
        <v>38</v>
      </c>
      <c r="R325" s="57">
        <v>1.5</v>
      </c>
      <c r="S325" s="51">
        <f t="shared" si="30"/>
        <v>22.078125</v>
      </c>
      <c r="T325" s="25" t="s">
        <v>15</v>
      </c>
      <c r="U325" s="52" t="s">
        <v>15</v>
      </c>
      <c r="V325" s="24" t="s">
        <v>15</v>
      </c>
      <c r="W325" s="24">
        <v>1</v>
      </c>
      <c r="X325" s="24" t="s">
        <v>18</v>
      </c>
      <c r="Y325" s="24">
        <v>1</v>
      </c>
      <c r="Z325" s="24" t="s">
        <v>18</v>
      </c>
      <c r="AA325" s="24">
        <v>1</v>
      </c>
      <c r="AB325" s="28">
        <v>10</v>
      </c>
      <c r="AC325" s="28">
        <v>1</v>
      </c>
      <c r="AD325" s="28">
        <v>30</v>
      </c>
      <c r="AE325" s="28">
        <v>10</v>
      </c>
      <c r="AF325" s="24">
        <v>20</v>
      </c>
      <c r="AG325" s="28">
        <v>40</v>
      </c>
      <c r="AH325" s="28" t="s">
        <v>133</v>
      </c>
      <c r="AI325" s="71" t="s">
        <v>461</v>
      </c>
      <c r="AJ325" s="25"/>
      <c r="AK325" s="57" t="s">
        <v>29</v>
      </c>
      <c r="AL325" s="25">
        <v>5.5</v>
      </c>
      <c r="AM325" s="25">
        <v>4</v>
      </c>
      <c r="AN325" s="25" t="s">
        <v>49</v>
      </c>
    </row>
    <row r="326" spans="1:40" s="57" customFormat="1" ht="24.9" thickBot="1" x14ac:dyDescent="0.45">
      <c r="A326" s="45">
        <v>40724</v>
      </c>
      <c r="B326" s="72">
        <v>5</v>
      </c>
      <c r="C326" s="49" t="s">
        <v>1</v>
      </c>
      <c r="D326" s="49">
        <v>8</v>
      </c>
      <c r="E326" s="25" t="s">
        <v>47</v>
      </c>
      <c r="F326" s="25">
        <v>2</v>
      </c>
      <c r="G326" s="25">
        <v>5.5</v>
      </c>
      <c r="H326" s="25">
        <v>12</v>
      </c>
      <c r="I326" s="24">
        <v>25.5</v>
      </c>
      <c r="J326" s="24">
        <v>4</v>
      </c>
      <c r="K326" s="50">
        <f t="shared" si="26"/>
        <v>6.5</v>
      </c>
      <c r="L326" s="50">
        <f t="shared" si="27"/>
        <v>13.5</v>
      </c>
      <c r="M326" s="50">
        <f t="shared" si="28"/>
        <v>20</v>
      </c>
      <c r="N326" s="50">
        <f t="shared" si="29"/>
        <v>-1.5</v>
      </c>
      <c r="O326" s="25">
        <v>1</v>
      </c>
      <c r="P326" s="25">
        <v>15</v>
      </c>
      <c r="Q326" s="24">
        <v>27</v>
      </c>
      <c r="R326" s="57">
        <v>2</v>
      </c>
      <c r="S326" s="51">
        <f t="shared" si="30"/>
        <v>12.56</v>
      </c>
      <c r="T326" s="25" t="s">
        <v>15</v>
      </c>
      <c r="U326" s="52" t="s">
        <v>15</v>
      </c>
      <c r="V326" s="24" t="s">
        <v>15</v>
      </c>
      <c r="W326" s="24">
        <v>1</v>
      </c>
      <c r="X326" s="24" t="s">
        <v>14</v>
      </c>
      <c r="Y326" s="24">
        <v>0</v>
      </c>
      <c r="Z326" s="24" t="s">
        <v>14</v>
      </c>
      <c r="AA326" s="24">
        <v>0</v>
      </c>
      <c r="AB326" s="28">
        <v>10</v>
      </c>
      <c r="AC326" s="28">
        <v>4</v>
      </c>
      <c r="AD326" s="28">
        <v>13</v>
      </c>
      <c r="AE326" s="28">
        <v>25</v>
      </c>
      <c r="AF326" s="24">
        <v>1</v>
      </c>
      <c r="AG326" s="28">
        <v>25</v>
      </c>
      <c r="AH326" s="28" t="s">
        <v>132</v>
      </c>
      <c r="AI326" s="71" t="s">
        <v>461</v>
      </c>
      <c r="AJ326" s="25"/>
      <c r="AK326" s="57" t="s">
        <v>29</v>
      </c>
      <c r="AL326" s="25">
        <v>5.5</v>
      </c>
      <c r="AM326" s="25">
        <v>1</v>
      </c>
      <c r="AN326" s="25">
        <v>0</v>
      </c>
    </row>
    <row r="327" spans="1:40" s="57" customFormat="1" ht="24.9" thickBot="1" x14ac:dyDescent="0.45">
      <c r="A327" s="45">
        <v>40724</v>
      </c>
      <c r="B327" s="72">
        <v>5</v>
      </c>
      <c r="C327" s="49" t="s">
        <v>1</v>
      </c>
      <c r="D327" s="49">
        <v>9</v>
      </c>
      <c r="E327" s="25" t="s">
        <v>66</v>
      </c>
      <c r="F327" s="25">
        <v>4</v>
      </c>
      <c r="G327" s="25">
        <v>2.5</v>
      </c>
      <c r="H327" s="25">
        <v>10.5</v>
      </c>
      <c r="I327" s="24">
        <v>13</v>
      </c>
      <c r="J327" s="24">
        <v>3</v>
      </c>
      <c r="K327" s="50">
        <f t="shared" si="26"/>
        <v>8</v>
      </c>
      <c r="L327" s="50">
        <f t="shared" si="27"/>
        <v>2.5</v>
      </c>
      <c r="M327" s="50">
        <f t="shared" si="28"/>
        <v>10.5</v>
      </c>
      <c r="N327" s="50">
        <f t="shared" si="29"/>
        <v>0.5</v>
      </c>
      <c r="O327" s="25">
        <v>2</v>
      </c>
      <c r="P327" s="25">
        <v>14</v>
      </c>
      <c r="Q327" s="24">
        <v>24</v>
      </c>
      <c r="R327" s="57">
        <v>2</v>
      </c>
      <c r="S327" s="51">
        <f t="shared" si="30"/>
        <v>9.42</v>
      </c>
      <c r="T327" s="25" t="s">
        <v>13</v>
      </c>
      <c r="U327" s="52" t="s">
        <v>15</v>
      </c>
      <c r="V327" s="24" t="s">
        <v>15</v>
      </c>
      <c r="W327" s="24">
        <v>1</v>
      </c>
      <c r="X327" s="24" t="s">
        <v>14</v>
      </c>
      <c r="Y327" s="24">
        <v>0</v>
      </c>
      <c r="Z327" s="24" t="s">
        <v>14</v>
      </c>
      <c r="AA327" s="24">
        <v>0</v>
      </c>
      <c r="AB327" s="28">
        <v>15</v>
      </c>
      <c r="AC327" s="28">
        <v>1</v>
      </c>
      <c r="AD327" s="28">
        <v>35</v>
      </c>
      <c r="AE327" s="28">
        <v>1</v>
      </c>
      <c r="AF327" s="24">
        <v>10</v>
      </c>
      <c r="AG327" s="28">
        <v>60</v>
      </c>
      <c r="AH327" s="28" t="s">
        <v>131</v>
      </c>
      <c r="AI327" s="71" t="s">
        <v>461</v>
      </c>
      <c r="AJ327" s="25"/>
      <c r="AK327" s="57" t="s">
        <v>29</v>
      </c>
      <c r="AL327" s="25">
        <v>2.5</v>
      </c>
      <c r="AM327" s="25">
        <v>2</v>
      </c>
      <c r="AN327" s="25" t="s">
        <v>40</v>
      </c>
    </row>
    <row r="328" spans="1:40" s="57" customFormat="1" ht="12.6" thickBot="1" x14ac:dyDescent="0.45">
      <c r="A328" s="45">
        <v>40724</v>
      </c>
      <c r="B328" s="72">
        <v>5</v>
      </c>
      <c r="C328" s="49" t="s">
        <v>1</v>
      </c>
      <c r="D328" s="49">
        <v>10</v>
      </c>
      <c r="E328" s="25" t="s">
        <v>66</v>
      </c>
      <c r="F328" s="25">
        <v>2</v>
      </c>
      <c r="G328" s="25">
        <v>5</v>
      </c>
      <c r="H328" s="25">
        <v>16</v>
      </c>
      <c r="I328" s="24">
        <v>35.5</v>
      </c>
      <c r="J328" s="24">
        <v>14</v>
      </c>
      <c r="K328" s="50">
        <f t="shared" si="26"/>
        <v>11</v>
      </c>
      <c r="L328" s="50">
        <f t="shared" si="27"/>
        <v>19.5</v>
      </c>
      <c r="M328" s="50">
        <f t="shared" si="28"/>
        <v>30.5</v>
      </c>
      <c r="N328" s="50">
        <f t="shared" si="29"/>
        <v>9</v>
      </c>
      <c r="O328" s="25">
        <v>0</v>
      </c>
      <c r="P328" s="25">
        <v>23</v>
      </c>
      <c r="Q328" s="24">
        <v>49</v>
      </c>
      <c r="R328" s="57">
        <v>1.5</v>
      </c>
      <c r="S328" s="51">
        <f t="shared" si="30"/>
        <v>24.727500000000003</v>
      </c>
      <c r="T328" s="25" t="s">
        <v>13</v>
      </c>
      <c r="U328" s="52" t="s">
        <v>15</v>
      </c>
      <c r="V328" s="24" t="s">
        <v>13</v>
      </c>
      <c r="W328" s="24">
        <v>1</v>
      </c>
      <c r="X328" s="24" t="s">
        <v>14</v>
      </c>
      <c r="Y328" s="24">
        <v>0</v>
      </c>
      <c r="Z328" s="24" t="s">
        <v>14</v>
      </c>
      <c r="AA328" s="24">
        <v>0</v>
      </c>
      <c r="AB328" s="28">
        <v>5</v>
      </c>
      <c r="AC328" s="28">
        <v>0</v>
      </c>
      <c r="AD328" s="28">
        <v>40</v>
      </c>
      <c r="AE328" s="28">
        <v>3</v>
      </c>
      <c r="AF328" s="24"/>
      <c r="AG328" s="28">
        <v>40</v>
      </c>
      <c r="AH328" s="28" t="s">
        <v>130</v>
      </c>
      <c r="AI328" s="71" t="s">
        <v>461</v>
      </c>
      <c r="AJ328" s="25"/>
      <c r="AK328" s="57" t="s">
        <v>29</v>
      </c>
      <c r="AL328" s="25">
        <v>5</v>
      </c>
      <c r="AM328" s="25">
        <v>0</v>
      </c>
      <c r="AN328" s="25" t="s">
        <v>40</v>
      </c>
    </row>
    <row r="329" spans="1:40" s="57" customFormat="1" ht="24.9" thickBot="1" x14ac:dyDescent="0.45">
      <c r="A329" s="45">
        <v>40724</v>
      </c>
      <c r="B329" s="72">
        <v>5</v>
      </c>
      <c r="C329" s="49" t="s">
        <v>1</v>
      </c>
      <c r="D329" s="49">
        <v>11</v>
      </c>
      <c r="E329" s="25" t="s">
        <v>47</v>
      </c>
      <c r="F329" s="25"/>
      <c r="G329" s="25">
        <v>2.5</v>
      </c>
      <c r="H329" s="25"/>
      <c r="I329" s="24"/>
      <c r="J329" s="24"/>
      <c r="K329" s="50">
        <f t="shared" si="26"/>
        <v>-2.5</v>
      </c>
      <c r="L329" s="50">
        <f t="shared" si="27"/>
        <v>0</v>
      </c>
      <c r="M329" s="50">
        <f t="shared" si="28"/>
        <v>-2.5</v>
      </c>
      <c r="N329" s="50">
        <f t="shared" si="29"/>
        <v>-2.5</v>
      </c>
      <c r="O329" s="25">
        <v>0</v>
      </c>
      <c r="P329" s="25"/>
      <c r="S329" s="51">
        <f t="shared" si="30"/>
        <v>0</v>
      </c>
      <c r="T329" s="25" t="s">
        <v>16</v>
      </c>
      <c r="U329" s="52" t="s">
        <v>16</v>
      </c>
      <c r="V329" s="24" t="s">
        <v>14</v>
      </c>
      <c r="W329" s="24">
        <v>0</v>
      </c>
      <c r="X329" s="24" t="s">
        <v>14</v>
      </c>
      <c r="Y329" s="24">
        <v>0</v>
      </c>
      <c r="Z329" s="24" t="s">
        <v>14</v>
      </c>
      <c r="AA329" s="24">
        <v>0</v>
      </c>
      <c r="AB329" s="28">
        <v>12</v>
      </c>
      <c r="AC329" s="28">
        <v>2</v>
      </c>
      <c r="AD329" s="28">
        <v>37</v>
      </c>
      <c r="AE329" s="28">
        <v>2</v>
      </c>
      <c r="AF329" s="24">
        <v>1</v>
      </c>
      <c r="AG329" s="28">
        <v>40</v>
      </c>
      <c r="AH329" s="28" t="s">
        <v>129</v>
      </c>
      <c r="AI329" s="71" t="s">
        <v>461</v>
      </c>
      <c r="AJ329" s="25"/>
      <c r="AK329" s="57" t="s">
        <v>30</v>
      </c>
      <c r="AL329" s="25">
        <v>2.5</v>
      </c>
      <c r="AM329" s="25">
        <v>0</v>
      </c>
      <c r="AN329" s="25" t="s">
        <v>49</v>
      </c>
    </row>
    <row r="330" spans="1:40" s="57" customFormat="1" ht="12.6" thickBot="1" x14ac:dyDescent="0.45">
      <c r="A330" s="45">
        <v>40724</v>
      </c>
      <c r="B330" s="72">
        <v>5</v>
      </c>
      <c r="C330" s="49" t="s">
        <v>1</v>
      </c>
      <c r="D330" s="49">
        <v>12</v>
      </c>
      <c r="E330" s="25" t="s">
        <v>42</v>
      </c>
      <c r="F330" s="25">
        <v>2</v>
      </c>
      <c r="G330" s="25">
        <v>4</v>
      </c>
      <c r="H330" s="25">
        <v>10</v>
      </c>
      <c r="I330" s="24">
        <v>21.5</v>
      </c>
      <c r="J330" s="24">
        <v>7</v>
      </c>
      <c r="K330" s="50">
        <f t="shared" si="26"/>
        <v>6</v>
      </c>
      <c r="L330" s="50">
        <f t="shared" si="27"/>
        <v>11.5</v>
      </c>
      <c r="M330" s="50">
        <f t="shared" si="28"/>
        <v>17.5</v>
      </c>
      <c r="N330" s="50">
        <f t="shared" si="29"/>
        <v>3</v>
      </c>
      <c r="O330" s="25">
        <v>2</v>
      </c>
      <c r="P330" s="25">
        <v>15</v>
      </c>
      <c r="Q330" s="24">
        <v>44</v>
      </c>
      <c r="R330" s="57">
        <v>1.5</v>
      </c>
      <c r="S330" s="51">
        <f t="shared" si="30"/>
        <v>12.363750000000001</v>
      </c>
      <c r="T330" s="25" t="s">
        <v>15</v>
      </c>
      <c r="U330" s="52" t="s">
        <v>15</v>
      </c>
      <c r="V330" s="24" t="s">
        <v>15</v>
      </c>
      <c r="W330" s="24">
        <v>1</v>
      </c>
      <c r="X330" s="24" t="s">
        <v>18</v>
      </c>
      <c r="Y330" s="24">
        <v>1</v>
      </c>
      <c r="Z330" s="24" t="s">
        <v>18</v>
      </c>
      <c r="AA330" s="24">
        <v>1</v>
      </c>
      <c r="AB330" s="28">
        <v>2</v>
      </c>
      <c r="AC330" s="28">
        <v>0</v>
      </c>
      <c r="AD330" s="28">
        <v>20</v>
      </c>
      <c r="AE330" s="28">
        <v>0</v>
      </c>
      <c r="AF330" s="24">
        <v>20</v>
      </c>
      <c r="AG330" s="28">
        <v>50</v>
      </c>
      <c r="AH330" s="73" t="s">
        <v>69</v>
      </c>
      <c r="AI330" s="71" t="s">
        <v>461</v>
      </c>
      <c r="AJ330" s="25"/>
      <c r="AK330" s="57" t="s">
        <v>29</v>
      </c>
      <c r="AL330" s="25">
        <v>4</v>
      </c>
      <c r="AM330" s="25">
        <v>2</v>
      </c>
      <c r="AN330" s="25" t="s">
        <v>52</v>
      </c>
    </row>
    <row r="331" spans="1:40" s="57" customFormat="1" ht="12.6" thickBot="1" x14ac:dyDescent="0.45">
      <c r="A331" s="45">
        <v>40724</v>
      </c>
      <c r="B331" s="72">
        <v>5</v>
      </c>
      <c r="C331" s="49" t="s">
        <v>1</v>
      </c>
      <c r="D331" s="49">
        <v>13</v>
      </c>
      <c r="E331" s="25" t="s">
        <v>42</v>
      </c>
      <c r="F331" s="25">
        <v>3</v>
      </c>
      <c r="G331" s="25">
        <v>3.5</v>
      </c>
      <c r="H331" s="25">
        <v>16</v>
      </c>
      <c r="I331" s="24">
        <v>33</v>
      </c>
      <c r="J331" s="24">
        <v>11</v>
      </c>
      <c r="K331" s="50">
        <f t="shared" si="26"/>
        <v>12.5</v>
      </c>
      <c r="L331" s="50">
        <f t="shared" si="27"/>
        <v>17</v>
      </c>
      <c r="M331" s="50">
        <f t="shared" si="28"/>
        <v>29.5</v>
      </c>
      <c r="N331" s="50">
        <f t="shared" si="29"/>
        <v>7.5</v>
      </c>
      <c r="O331" s="25">
        <v>1</v>
      </c>
      <c r="P331" s="25">
        <v>22</v>
      </c>
      <c r="Q331" s="24">
        <v>45</v>
      </c>
      <c r="R331" s="57">
        <v>1.5</v>
      </c>
      <c r="S331" s="51">
        <f t="shared" si="30"/>
        <v>19.428750000000001</v>
      </c>
      <c r="T331" s="25" t="s">
        <v>15</v>
      </c>
      <c r="U331" s="52" t="s">
        <v>15</v>
      </c>
      <c r="V331" s="24" t="s">
        <v>15</v>
      </c>
      <c r="W331" s="24">
        <v>1</v>
      </c>
      <c r="X331" s="24" t="s">
        <v>18</v>
      </c>
      <c r="Y331" s="24">
        <v>1</v>
      </c>
      <c r="Z331" s="24" t="s">
        <v>18</v>
      </c>
      <c r="AA331" s="24">
        <v>1</v>
      </c>
      <c r="AB331" s="28">
        <v>8</v>
      </c>
      <c r="AC331" s="28">
        <v>12</v>
      </c>
      <c r="AD331" s="28">
        <v>50</v>
      </c>
      <c r="AE331" s="28">
        <v>20</v>
      </c>
      <c r="AF331" s="24">
        <v>0</v>
      </c>
      <c r="AG331" s="28">
        <v>125</v>
      </c>
      <c r="AH331" s="74" t="s">
        <v>128</v>
      </c>
      <c r="AI331" s="71" t="s">
        <v>461</v>
      </c>
      <c r="AJ331" s="25"/>
      <c r="AK331" s="57" t="s">
        <v>29</v>
      </c>
      <c r="AL331" s="25">
        <v>3.5</v>
      </c>
      <c r="AM331" s="25">
        <v>1</v>
      </c>
      <c r="AN331" s="25" t="s">
        <v>40</v>
      </c>
    </row>
    <row r="332" spans="1:40" s="57" customFormat="1" ht="12.6" thickBot="1" x14ac:dyDescent="0.45">
      <c r="A332" s="45">
        <v>40724</v>
      </c>
      <c r="B332" s="72">
        <v>5</v>
      </c>
      <c r="C332" s="49" t="s">
        <v>1</v>
      </c>
      <c r="D332" s="49">
        <v>14</v>
      </c>
      <c r="E332" s="25" t="s">
        <v>42</v>
      </c>
      <c r="F332" s="25">
        <v>3</v>
      </c>
      <c r="G332" s="25">
        <v>5</v>
      </c>
      <c r="H332" s="25">
        <v>16</v>
      </c>
      <c r="I332" s="24">
        <v>21.5</v>
      </c>
      <c r="J332" s="24">
        <v>15</v>
      </c>
      <c r="K332" s="50">
        <f t="shared" si="26"/>
        <v>11</v>
      </c>
      <c r="L332" s="50">
        <f t="shared" si="27"/>
        <v>5.5</v>
      </c>
      <c r="M332" s="50">
        <f t="shared" si="28"/>
        <v>16.5</v>
      </c>
      <c r="N332" s="50">
        <f t="shared" si="29"/>
        <v>10</v>
      </c>
      <c r="O332" s="25">
        <v>0</v>
      </c>
      <c r="P332" s="25">
        <v>28</v>
      </c>
      <c r="Q332" s="24">
        <v>48</v>
      </c>
      <c r="R332" s="57">
        <v>2</v>
      </c>
      <c r="S332" s="51">
        <f t="shared" si="30"/>
        <v>47.1</v>
      </c>
      <c r="T332" s="25" t="s">
        <v>13</v>
      </c>
      <c r="U332" s="52" t="s">
        <v>15</v>
      </c>
      <c r="V332" s="24" t="s">
        <v>17</v>
      </c>
      <c r="W332" s="24">
        <v>1</v>
      </c>
      <c r="X332" s="24" t="s">
        <v>18</v>
      </c>
      <c r="Y332" s="24">
        <v>1</v>
      </c>
      <c r="Z332" s="24" t="s">
        <v>18</v>
      </c>
      <c r="AA332" s="24">
        <v>1</v>
      </c>
      <c r="AB332" s="28">
        <v>3</v>
      </c>
      <c r="AC332" s="28">
        <v>1</v>
      </c>
      <c r="AD332" s="28">
        <v>5</v>
      </c>
      <c r="AE332" s="28">
        <v>20</v>
      </c>
      <c r="AF332" s="24">
        <v>2</v>
      </c>
      <c r="AG332" s="28">
        <v>50</v>
      </c>
      <c r="AH332" s="28" t="s">
        <v>127</v>
      </c>
      <c r="AI332" s="71" t="s">
        <v>461</v>
      </c>
      <c r="AJ332" s="25"/>
      <c r="AK332" s="57" t="s">
        <v>29</v>
      </c>
      <c r="AL332" s="25">
        <v>5</v>
      </c>
      <c r="AM332" s="25">
        <v>0</v>
      </c>
      <c r="AN332" s="25" t="s">
        <v>52</v>
      </c>
    </row>
    <row r="333" spans="1:40" s="57" customFormat="1" ht="12.6" thickBot="1" x14ac:dyDescent="0.45">
      <c r="A333" s="45">
        <v>40724</v>
      </c>
      <c r="B333" s="72">
        <v>5</v>
      </c>
      <c r="C333" s="49" t="s">
        <v>1</v>
      </c>
      <c r="D333" s="49">
        <v>15</v>
      </c>
      <c r="E333" s="25" t="s">
        <v>42</v>
      </c>
      <c r="F333" s="25">
        <v>3</v>
      </c>
      <c r="G333" s="25">
        <v>4</v>
      </c>
      <c r="H333" s="25">
        <v>13</v>
      </c>
      <c r="I333" s="24">
        <v>22</v>
      </c>
      <c r="J333" s="24">
        <v>20</v>
      </c>
      <c r="K333" s="50">
        <f t="shared" si="26"/>
        <v>9</v>
      </c>
      <c r="L333" s="50">
        <f t="shared" si="27"/>
        <v>9</v>
      </c>
      <c r="M333" s="50">
        <f t="shared" si="28"/>
        <v>18</v>
      </c>
      <c r="N333" s="50">
        <f t="shared" si="29"/>
        <v>16</v>
      </c>
      <c r="O333" s="25">
        <v>2</v>
      </c>
      <c r="P333" s="25">
        <v>15</v>
      </c>
      <c r="Q333" s="24">
        <v>40</v>
      </c>
      <c r="R333" s="57">
        <v>6</v>
      </c>
      <c r="S333" s="51">
        <f t="shared" si="30"/>
        <v>565.20000000000005</v>
      </c>
      <c r="T333" s="25" t="s">
        <v>13</v>
      </c>
      <c r="U333" s="52" t="s">
        <v>13</v>
      </c>
      <c r="V333" s="24" t="s">
        <v>15</v>
      </c>
      <c r="W333" s="24">
        <v>1</v>
      </c>
      <c r="X333" s="24" t="s">
        <v>18</v>
      </c>
      <c r="Y333" s="24">
        <v>1</v>
      </c>
      <c r="Z333" s="24" t="s">
        <v>17</v>
      </c>
      <c r="AA333" s="24">
        <v>1</v>
      </c>
      <c r="AB333" s="28">
        <v>4</v>
      </c>
      <c r="AC333" s="28">
        <v>1</v>
      </c>
      <c r="AD333" s="28">
        <v>15</v>
      </c>
      <c r="AE333" s="28">
        <v>0</v>
      </c>
      <c r="AF333" s="24">
        <v>15</v>
      </c>
      <c r="AG333" s="28">
        <v>50</v>
      </c>
      <c r="AH333" s="28" t="s">
        <v>69</v>
      </c>
      <c r="AI333" s="71" t="s">
        <v>461</v>
      </c>
      <c r="AJ333" s="25"/>
      <c r="AK333" s="57" t="s">
        <v>29</v>
      </c>
      <c r="AL333" s="25">
        <v>4</v>
      </c>
      <c r="AM333" s="25">
        <v>2</v>
      </c>
      <c r="AN333" s="25" t="s">
        <v>40</v>
      </c>
    </row>
    <row r="334" spans="1:40" s="57" customFormat="1" ht="24.9" thickBot="1" x14ac:dyDescent="0.45">
      <c r="A334" s="45">
        <v>40724</v>
      </c>
      <c r="B334" s="72">
        <v>5</v>
      </c>
      <c r="C334" s="49" t="s">
        <v>1</v>
      </c>
      <c r="D334" s="49">
        <v>16</v>
      </c>
      <c r="E334" s="25" t="s">
        <v>66</v>
      </c>
      <c r="F334" s="25">
        <v>2</v>
      </c>
      <c r="G334" s="25">
        <v>6</v>
      </c>
      <c r="H334" s="25">
        <v>9.5</v>
      </c>
      <c r="I334" s="24">
        <v>17</v>
      </c>
      <c r="J334" s="24">
        <v>2</v>
      </c>
      <c r="K334" s="50">
        <f t="shared" si="26"/>
        <v>3.5</v>
      </c>
      <c r="L334" s="50">
        <f t="shared" si="27"/>
        <v>7.5</v>
      </c>
      <c r="M334" s="50">
        <f t="shared" si="28"/>
        <v>11</v>
      </c>
      <c r="N334" s="50">
        <f t="shared" si="29"/>
        <v>-4</v>
      </c>
      <c r="O334" s="25">
        <v>2</v>
      </c>
      <c r="P334" s="25">
        <v>13</v>
      </c>
      <c r="Q334" s="24">
        <v>32</v>
      </c>
      <c r="R334" s="57">
        <v>1.5</v>
      </c>
      <c r="S334" s="51">
        <f t="shared" si="30"/>
        <v>3.5325000000000002</v>
      </c>
      <c r="T334" s="25" t="s">
        <v>15</v>
      </c>
      <c r="U334" s="52" t="s">
        <v>15</v>
      </c>
      <c r="V334" s="24" t="s">
        <v>15</v>
      </c>
      <c r="W334" s="24">
        <v>1</v>
      </c>
      <c r="X334" s="24" t="s">
        <v>14</v>
      </c>
      <c r="Y334" s="24">
        <v>0</v>
      </c>
      <c r="Z334" s="24" t="s">
        <v>14</v>
      </c>
      <c r="AA334" s="24">
        <v>0</v>
      </c>
      <c r="AB334" s="28">
        <v>9</v>
      </c>
      <c r="AC334" s="28">
        <v>0</v>
      </c>
      <c r="AD334" s="28">
        <v>30</v>
      </c>
      <c r="AE334" s="28">
        <v>1</v>
      </c>
      <c r="AF334" s="24">
        <v>0</v>
      </c>
      <c r="AG334" s="28">
        <v>70</v>
      </c>
      <c r="AH334" s="28" t="s">
        <v>126</v>
      </c>
      <c r="AI334" s="71" t="s">
        <v>461</v>
      </c>
      <c r="AJ334" s="25"/>
      <c r="AK334" s="57" t="s">
        <v>29</v>
      </c>
      <c r="AL334" s="25">
        <v>6</v>
      </c>
      <c r="AM334" s="25">
        <v>2</v>
      </c>
      <c r="AN334" s="25" t="s">
        <v>40</v>
      </c>
    </row>
    <row r="335" spans="1:40" s="57" customFormat="1" ht="12.6" thickBot="1" x14ac:dyDescent="0.45">
      <c r="A335" s="45">
        <v>40724</v>
      </c>
      <c r="B335" s="72">
        <v>5</v>
      </c>
      <c r="C335" s="49" t="s">
        <v>1</v>
      </c>
      <c r="D335" s="49">
        <v>17</v>
      </c>
      <c r="E335" s="25" t="s">
        <v>42</v>
      </c>
      <c r="F335" s="25">
        <v>3</v>
      </c>
      <c r="G335" s="25">
        <v>4.5</v>
      </c>
      <c r="H335" s="25">
        <v>6</v>
      </c>
      <c r="I335" s="24">
        <v>13</v>
      </c>
      <c r="J335" s="24">
        <v>1</v>
      </c>
      <c r="K335" s="50">
        <f t="shared" si="26"/>
        <v>1.5</v>
      </c>
      <c r="L335" s="50">
        <f t="shared" si="27"/>
        <v>7</v>
      </c>
      <c r="M335" s="50">
        <f t="shared" si="28"/>
        <v>8.5</v>
      </c>
      <c r="N335" s="50">
        <f t="shared" si="29"/>
        <v>-3.5</v>
      </c>
      <c r="O335" s="25">
        <v>3</v>
      </c>
      <c r="P335" s="25">
        <v>6</v>
      </c>
      <c r="Q335" s="24">
        <v>20</v>
      </c>
      <c r="R335" s="57">
        <v>6</v>
      </c>
      <c r="S335" s="51">
        <f t="shared" si="30"/>
        <v>28.26</v>
      </c>
      <c r="T335" s="25" t="s">
        <v>15</v>
      </c>
      <c r="U335" s="52" t="s">
        <v>15</v>
      </c>
      <c r="V335" s="24" t="s">
        <v>15</v>
      </c>
      <c r="W335" s="24">
        <v>1</v>
      </c>
      <c r="X335" s="24" t="s">
        <v>18</v>
      </c>
      <c r="Y335" s="24">
        <v>1</v>
      </c>
      <c r="Z335" s="24" t="s">
        <v>18</v>
      </c>
      <c r="AA335" s="24">
        <v>1</v>
      </c>
      <c r="AB335" s="28">
        <v>2</v>
      </c>
      <c r="AC335" s="28">
        <v>1</v>
      </c>
      <c r="AD335" s="28">
        <v>7</v>
      </c>
      <c r="AE335" s="28">
        <v>0</v>
      </c>
      <c r="AF335" s="24">
        <v>45</v>
      </c>
      <c r="AG335" s="28">
        <v>20</v>
      </c>
      <c r="AH335" s="28" t="s">
        <v>63</v>
      </c>
      <c r="AI335" s="71" t="s">
        <v>461</v>
      </c>
      <c r="AJ335" s="25"/>
      <c r="AK335" s="57" t="s">
        <v>29</v>
      </c>
      <c r="AL335" s="25">
        <v>4.5</v>
      </c>
      <c r="AM335" s="25">
        <v>3</v>
      </c>
      <c r="AN335" s="25" t="s">
        <v>52</v>
      </c>
    </row>
    <row r="336" spans="1:40" s="57" customFormat="1" ht="12.6" thickBot="1" x14ac:dyDescent="0.45">
      <c r="A336" s="45">
        <v>40724</v>
      </c>
      <c r="B336" s="72">
        <v>5</v>
      </c>
      <c r="C336" s="49" t="s">
        <v>1</v>
      </c>
      <c r="D336" s="49">
        <v>18</v>
      </c>
      <c r="E336" s="25" t="s">
        <v>42</v>
      </c>
      <c r="F336" s="25">
        <v>3</v>
      </c>
      <c r="G336" s="25">
        <v>5.5</v>
      </c>
      <c r="H336" s="25">
        <v>11</v>
      </c>
      <c r="I336" s="24">
        <v>17</v>
      </c>
      <c r="J336" s="24">
        <v>4</v>
      </c>
      <c r="K336" s="50">
        <f t="shared" si="26"/>
        <v>5.5</v>
      </c>
      <c r="L336" s="50">
        <f t="shared" si="27"/>
        <v>6</v>
      </c>
      <c r="M336" s="50">
        <f t="shared" si="28"/>
        <v>11.5</v>
      </c>
      <c r="N336" s="50">
        <f t="shared" si="29"/>
        <v>-1.5</v>
      </c>
      <c r="O336" s="25">
        <v>5</v>
      </c>
      <c r="P336" s="25">
        <v>10</v>
      </c>
      <c r="Q336" s="24">
        <v>25</v>
      </c>
      <c r="R336" s="57">
        <v>3</v>
      </c>
      <c r="S336" s="51">
        <f t="shared" si="30"/>
        <v>28.26</v>
      </c>
      <c r="T336" s="25" t="s">
        <v>15</v>
      </c>
      <c r="U336" s="52" t="s">
        <v>15</v>
      </c>
      <c r="V336" s="24" t="s">
        <v>15</v>
      </c>
      <c r="W336" s="24">
        <v>1</v>
      </c>
      <c r="X336" s="24" t="s">
        <v>18</v>
      </c>
      <c r="Y336" s="24">
        <v>1</v>
      </c>
      <c r="Z336" s="24" t="s">
        <v>18</v>
      </c>
      <c r="AA336" s="24">
        <v>1</v>
      </c>
      <c r="AB336" s="28">
        <v>30</v>
      </c>
      <c r="AC336" s="28">
        <v>1</v>
      </c>
      <c r="AD336" s="28">
        <v>40</v>
      </c>
      <c r="AE336" s="28">
        <v>2</v>
      </c>
      <c r="AF336" s="24">
        <v>5</v>
      </c>
      <c r="AG336" s="28">
        <v>70</v>
      </c>
      <c r="AH336" s="28" t="s">
        <v>125</v>
      </c>
      <c r="AI336" s="71" t="s">
        <v>461</v>
      </c>
      <c r="AJ336" s="25"/>
      <c r="AK336" s="57" t="s">
        <v>29</v>
      </c>
      <c r="AL336" s="25">
        <v>5.5</v>
      </c>
      <c r="AM336" s="25">
        <v>5</v>
      </c>
      <c r="AN336" s="25" t="s">
        <v>40</v>
      </c>
    </row>
    <row r="337" spans="1:40" s="57" customFormat="1" ht="12.6" thickBot="1" x14ac:dyDescent="0.45">
      <c r="A337" s="45">
        <v>40724</v>
      </c>
      <c r="B337" s="72">
        <v>5</v>
      </c>
      <c r="C337" s="49" t="s">
        <v>1</v>
      </c>
      <c r="D337" s="49">
        <v>19</v>
      </c>
      <c r="E337" s="25" t="s">
        <v>66</v>
      </c>
      <c r="F337" s="25">
        <v>2</v>
      </c>
      <c r="G337" s="25">
        <v>4</v>
      </c>
      <c r="H337" s="25">
        <v>13</v>
      </c>
      <c r="I337" s="24">
        <v>29</v>
      </c>
      <c r="J337" s="24">
        <v>34.5</v>
      </c>
      <c r="K337" s="50">
        <f t="shared" si="26"/>
        <v>9</v>
      </c>
      <c r="L337" s="50">
        <f t="shared" si="27"/>
        <v>16</v>
      </c>
      <c r="M337" s="50">
        <f t="shared" si="28"/>
        <v>25</v>
      </c>
      <c r="N337" s="50">
        <f t="shared" si="29"/>
        <v>30.5</v>
      </c>
      <c r="O337" s="25">
        <v>2</v>
      </c>
      <c r="P337" s="25">
        <v>24</v>
      </c>
      <c r="Q337" s="24">
        <v>39</v>
      </c>
      <c r="R337" s="57">
        <v>12</v>
      </c>
      <c r="S337" s="51">
        <f t="shared" si="30"/>
        <v>3899.88</v>
      </c>
      <c r="T337" s="25" t="s">
        <v>13</v>
      </c>
      <c r="U337" s="52" t="s">
        <v>15</v>
      </c>
      <c r="V337" s="24" t="s">
        <v>15</v>
      </c>
      <c r="W337" s="24">
        <v>1</v>
      </c>
      <c r="X337" s="24" t="s">
        <v>15</v>
      </c>
      <c r="Y337" s="24">
        <v>1</v>
      </c>
      <c r="Z337" s="24" t="s">
        <v>15</v>
      </c>
      <c r="AA337" s="24">
        <v>1</v>
      </c>
      <c r="AB337" s="28">
        <v>25</v>
      </c>
      <c r="AC337" s="28">
        <v>2</v>
      </c>
      <c r="AD337" s="28">
        <v>30</v>
      </c>
      <c r="AE337" s="28">
        <v>5</v>
      </c>
      <c r="AF337" s="24">
        <v>30</v>
      </c>
      <c r="AG337" s="28">
        <v>45</v>
      </c>
      <c r="AH337" s="28" t="s">
        <v>124</v>
      </c>
      <c r="AI337" s="71" t="s">
        <v>461</v>
      </c>
      <c r="AJ337" s="25" t="s">
        <v>123</v>
      </c>
      <c r="AK337" s="57" t="s">
        <v>29</v>
      </c>
      <c r="AL337" s="25">
        <v>4</v>
      </c>
      <c r="AM337" s="25">
        <v>2</v>
      </c>
      <c r="AN337" s="25" t="s">
        <v>40</v>
      </c>
    </row>
    <row r="338" spans="1:40" s="57" customFormat="1" ht="24.9" thickBot="1" x14ac:dyDescent="0.45">
      <c r="A338" s="45">
        <v>40724</v>
      </c>
      <c r="B338" s="72">
        <v>5</v>
      </c>
      <c r="C338" s="49" t="s">
        <v>1</v>
      </c>
      <c r="D338" s="49">
        <v>20</v>
      </c>
      <c r="E338" s="25" t="s">
        <v>66</v>
      </c>
      <c r="F338" s="25">
        <v>2</v>
      </c>
      <c r="G338" s="25">
        <v>5</v>
      </c>
      <c r="H338" s="25">
        <v>14</v>
      </c>
      <c r="I338" s="24">
        <v>37</v>
      </c>
      <c r="J338" s="24">
        <v>32</v>
      </c>
      <c r="K338" s="50">
        <f t="shared" si="26"/>
        <v>9</v>
      </c>
      <c r="L338" s="50">
        <f t="shared" si="27"/>
        <v>23</v>
      </c>
      <c r="M338" s="50">
        <f t="shared" si="28"/>
        <v>32</v>
      </c>
      <c r="N338" s="50">
        <f t="shared" si="29"/>
        <v>27</v>
      </c>
      <c r="O338" s="25">
        <v>8</v>
      </c>
      <c r="P338" s="25">
        <v>21</v>
      </c>
      <c r="Q338" s="24">
        <v>53</v>
      </c>
      <c r="R338" s="57">
        <v>8</v>
      </c>
      <c r="S338" s="51">
        <f t="shared" si="30"/>
        <v>1607.68</v>
      </c>
      <c r="T338" s="25" t="s">
        <v>13</v>
      </c>
      <c r="U338" s="52" t="s">
        <v>15</v>
      </c>
      <c r="V338" s="24" t="s">
        <v>13</v>
      </c>
      <c r="W338" s="24">
        <v>1</v>
      </c>
      <c r="X338" s="24" t="s">
        <v>15</v>
      </c>
      <c r="Y338" s="24">
        <v>1</v>
      </c>
      <c r="Z338" s="24" t="s">
        <v>17</v>
      </c>
      <c r="AA338" s="24">
        <v>1</v>
      </c>
      <c r="AB338" s="28">
        <v>20</v>
      </c>
      <c r="AC338" s="28">
        <v>1</v>
      </c>
      <c r="AD338" s="28">
        <v>50</v>
      </c>
      <c r="AE338" s="28">
        <v>1</v>
      </c>
      <c r="AF338" s="24">
        <v>1</v>
      </c>
      <c r="AG338" s="28">
        <v>60</v>
      </c>
      <c r="AH338" s="28" t="s">
        <v>122</v>
      </c>
      <c r="AI338" s="71" t="s">
        <v>461</v>
      </c>
      <c r="AJ338" s="25" t="s">
        <v>121</v>
      </c>
      <c r="AK338" s="57" t="s">
        <v>30</v>
      </c>
      <c r="AL338" s="25">
        <v>5</v>
      </c>
      <c r="AM338" s="25">
        <v>8</v>
      </c>
      <c r="AN338" s="25" t="s">
        <v>40</v>
      </c>
    </row>
    <row r="339" spans="1:40" s="57" customFormat="1" ht="12.6" thickBot="1" x14ac:dyDescent="0.45">
      <c r="A339" s="45">
        <v>40724</v>
      </c>
      <c r="B339" s="72">
        <v>5</v>
      </c>
      <c r="C339" s="49" t="s">
        <v>1</v>
      </c>
      <c r="D339" s="49">
        <v>21</v>
      </c>
      <c r="E339" s="25" t="s">
        <v>66</v>
      </c>
      <c r="F339" s="25">
        <v>2</v>
      </c>
      <c r="G339" s="25">
        <v>5</v>
      </c>
      <c r="H339" s="25">
        <v>18</v>
      </c>
      <c r="I339" s="24">
        <v>24.5</v>
      </c>
      <c r="J339" s="24">
        <v>19</v>
      </c>
      <c r="K339" s="50">
        <f t="shared" si="26"/>
        <v>13</v>
      </c>
      <c r="L339" s="50">
        <f t="shared" si="27"/>
        <v>6.5</v>
      </c>
      <c r="M339" s="50">
        <f t="shared" si="28"/>
        <v>19.5</v>
      </c>
      <c r="N339" s="50">
        <f t="shared" si="29"/>
        <v>14</v>
      </c>
      <c r="O339" s="25">
        <v>5</v>
      </c>
      <c r="P339" s="25">
        <v>24</v>
      </c>
      <c r="Q339" s="24">
        <v>41</v>
      </c>
      <c r="R339" s="57">
        <v>5</v>
      </c>
      <c r="S339" s="51">
        <f t="shared" si="30"/>
        <v>372.875</v>
      </c>
      <c r="T339" s="25" t="s">
        <v>15</v>
      </c>
      <c r="U339" s="52" t="s">
        <v>15</v>
      </c>
      <c r="V339" s="24" t="s">
        <v>13</v>
      </c>
      <c r="W339" s="24">
        <v>1</v>
      </c>
      <c r="X339" s="24" t="s">
        <v>18</v>
      </c>
      <c r="Y339" s="24">
        <v>1</v>
      </c>
      <c r="Z339" s="24" t="s">
        <v>17</v>
      </c>
      <c r="AA339" s="24">
        <v>1</v>
      </c>
      <c r="AB339" s="28">
        <v>4</v>
      </c>
      <c r="AC339" s="28">
        <v>1</v>
      </c>
      <c r="AD339" s="28">
        <v>5</v>
      </c>
      <c r="AE339" s="28">
        <v>0</v>
      </c>
      <c r="AF339" s="24">
        <v>5</v>
      </c>
      <c r="AG339" s="28">
        <v>30</v>
      </c>
      <c r="AH339" s="28" t="s">
        <v>120</v>
      </c>
      <c r="AI339" s="71" t="s">
        <v>461</v>
      </c>
      <c r="AJ339" s="25"/>
      <c r="AK339" s="57" t="s">
        <v>29</v>
      </c>
      <c r="AL339" s="25">
        <v>5</v>
      </c>
      <c r="AM339" s="25">
        <v>5</v>
      </c>
      <c r="AN339" s="25" t="s">
        <v>40</v>
      </c>
    </row>
    <row r="340" spans="1:40" s="57" customFormat="1" ht="24.9" thickBot="1" x14ac:dyDescent="0.45">
      <c r="A340" s="45">
        <v>40724</v>
      </c>
      <c r="B340" s="72">
        <v>5</v>
      </c>
      <c r="C340" s="49" t="s">
        <v>1</v>
      </c>
      <c r="D340" s="49">
        <v>22</v>
      </c>
      <c r="E340" s="25" t="s">
        <v>66</v>
      </c>
      <c r="F340" s="25">
        <v>2</v>
      </c>
      <c r="G340" s="25">
        <v>5.5</v>
      </c>
      <c r="H340" s="25">
        <v>24</v>
      </c>
      <c r="I340" s="24">
        <v>54</v>
      </c>
      <c r="J340" s="24">
        <v>65</v>
      </c>
      <c r="K340" s="50">
        <f t="shared" si="26"/>
        <v>18.5</v>
      </c>
      <c r="L340" s="50">
        <f t="shared" si="27"/>
        <v>30</v>
      </c>
      <c r="M340" s="50">
        <f t="shared" si="28"/>
        <v>48.5</v>
      </c>
      <c r="N340" s="50">
        <f t="shared" si="29"/>
        <v>59.5</v>
      </c>
      <c r="O340" s="25">
        <v>5</v>
      </c>
      <c r="P340" s="25">
        <v>34</v>
      </c>
      <c r="Q340" s="24">
        <v>58</v>
      </c>
      <c r="R340" s="57">
        <v>12</v>
      </c>
      <c r="S340" s="51">
        <f t="shared" si="30"/>
        <v>7347.6</v>
      </c>
      <c r="T340" s="25" t="s">
        <v>13</v>
      </c>
      <c r="U340" s="52" t="s">
        <v>13</v>
      </c>
      <c r="V340" s="24" t="s">
        <v>13</v>
      </c>
      <c r="W340" s="24">
        <v>1</v>
      </c>
      <c r="X340" s="24" t="s">
        <v>15</v>
      </c>
      <c r="Y340" s="24">
        <v>1</v>
      </c>
      <c r="Z340" s="24" t="s">
        <v>17</v>
      </c>
      <c r="AA340" s="24">
        <v>1</v>
      </c>
      <c r="AB340" s="28">
        <v>20</v>
      </c>
      <c r="AC340" s="28">
        <v>1</v>
      </c>
      <c r="AD340" s="28">
        <v>60</v>
      </c>
      <c r="AE340" s="28">
        <v>1</v>
      </c>
      <c r="AF340" s="24">
        <v>15</v>
      </c>
      <c r="AG340" s="28">
        <v>68</v>
      </c>
      <c r="AH340" s="28" t="s">
        <v>119</v>
      </c>
      <c r="AI340" s="71" t="s">
        <v>461</v>
      </c>
      <c r="AJ340" s="25"/>
      <c r="AK340" s="57" t="s">
        <v>30</v>
      </c>
      <c r="AL340" s="25">
        <v>5.5</v>
      </c>
      <c r="AM340" s="25">
        <v>5</v>
      </c>
      <c r="AN340" s="25" t="s">
        <v>40</v>
      </c>
    </row>
    <row r="341" spans="1:40" s="57" customFormat="1" ht="12.6" thickBot="1" x14ac:dyDescent="0.45">
      <c r="A341" s="45">
        <v>40724</v>
      </c>
      <c r="B341" s="72">
        <v>5</v>
      </c>
      <c r="C341" s="49" t="s">
        <v>1</v>
      </c>
      <c r="D341" s="49">
        <v>23</v>
      </c>
      <c r="E341" s="25" t="s">
        <v>66</v>
      </c>
      <c r="F341" s="25">
        <v>3</v>
      </c>
      <c r="G341" s="25">
        <v>3</v>
      </c>
      <c r="H341" s="25">
        <v>6</v>
      </c>
      <c r="I341" s="24">
        <v>13</v>
      </c>
      <c r="J341" s="24">
        <v>5.5</v>
      </c>
      <c r="K341" s="50">
        <f t="shared" si="26"/>
        <v>3</v>
      </c>
      <c r="L341" s="50">
        <f t="shared" si="27"/>
        <v>7</v>
      </c>
      <c r="M341" s="50">
        <f t="shared" si="28"/>
        <v>10</v>
      </c>
      <c r="N341" s="50">
        <f t="shared" si="29"/>
        <v>2.5</v>
      </c>
      <c r="O341" s="25">
        <v>0</v>
      </c>
      <c r="P341" s="25">
        <v>8</v>
      </c>
      <c r="Q341" s="24">
        <v>21</v>
      </c>
      <c r="R341" s="57">
        <v>2</v>
      </c>
      <c r="S341" s="51">
        <f t="shared" si="30"/>
        <v>17.27</v>
      </c>
      <c r="T341" s="25" t="s">
        <v>15</v>
      </c>
      <c r="U341" s="52" t="s">
        <v>15</v>
      </c>
      <c r="V341" s="24" t="s">
        <v>15</v>
      </c>
      <c r="W341" s="24">
        <v>1</v>
      </c>
      <c r="X341" s="24" t="s">
        <v>14</v>
      </c>
      <c r="Y341" s="24">
        <v>0</v>
      </c>
      <c r="Z341" s="24" t="s">
        <v>14</v>
      </c>
      <c r="AA341" s="24">
        <v>0</v>
      </c>
      <c r="AB341" s="28">
        <v>0</v>
      </c>
      <c r="AC341" s="28">
        <v>0</v>
      </c>
      <c r="AD341" s="28">
        <v>8</v>
      </c>
      <c r="AE341" s="28">
        <v>1</v>
      </c>
      <c r="AF341" s="24">
        <v>30</v>
      </c>
      <c r="AG341" s="28">
        <v>60</v>
      </c>
      <c r="AH341" s="28" t="s">
        <v>118</v>
      </c>
      <c r="AI341" s="71" t="s">
        <v>461</v>
      </c>
      <c r="AJ341" s="25"/>
      <c r="AK341" s="57" t="s">
        <v>29</v>
      </c>
      <c r="AL341" s="25">
        <v>3</v>
      </c>
      <c r="AM341" s="25">
        <v>0</v>
      </c>
      <c r="AN341" s="25" t="s">
        <v>40</v>
      </c>
    </row>
    <row r="342" spans="1:40" s="57" customFormat="1" ht="24.9" thickBot="1" x14ac:dyDescent="0.45">
      <c r="A342" s="45">
        <v>40724</v>
      </c>
      <c r="B342" s="72">
        <v>5</v>
      </c>
      <c r="C342" s="49" t="s">
        <v>1</v>
      </c>
      <c r="D342" s="49">
        <v>24</v>
      </c>
      <c r="E342" s="25" t="s">
        <v>81</v>
      </c>
      <c r="F342" s="25">
        <v>2</v>
      </c>
      <c r="G342" s="25">
        <v>6.5</v>
      </c>
      <c r="H342" s="25">
        <v>20.5</v>
      </c>
      <c r="I342" s="24">
        <v>37</v>
      </c>
      <c r="J342" s="24">
        <v>24</v>
      </c>
      <c r="K342" s="50">
        <f t="shared" si="26"/>
        <v>14</v>
      </c>
      <c r="L342" s="50">
        <f t="shared" si="27"/>
        <v>16.5</v>
      </c>
      <c r="M342" s="50">
        <f t="shared" si="28"/>
        <v>30.5</v>
      </c>
      <c r="N342" s="50">
        <f t="shared" si="29"/>
        <v>17.5</v>
      </c>
      <c r="O342" s="25">
        <v>1</v>
      </c>
      <c r="P342" s="25">
        <v>28</v>
      </c>
      <c r="Q342" s="24">
        <v>53</v>
      </c>
      <c r="R342" s="57">
        <v>1</v>
      </c>
      <c r="S342" s="51">
        <f t="shared" si="30"/>
        <v>18.84</v>
      </c>
      <c r="T342" s="25" t="s">
        <v>15</v>
      </c>
      <c r="U342" s="52" t="s">
        <v>13</v>
      </c>
      <c r="V342" s="24" t="s">
        <v>15</v>
      </c>
      <c r="W342" s="24">
        <v>1</v>
      </c>
      <c r="X342" s="24" t="s">
        <v>14</v>
      </c>
      <c r="Y342" s="24">
        <v>0</v>
      </c>
      <c r="Z342" s="24" t="s">
        <v>14</v>
      </c>
      <c r="AA342" s="24">
        <v>0</v>
      </c>
      <c r="AB342" s="28">
        <v>14</v>
      </c>
      <c r="AC342" s="28">
        <v>1</v>
      </c>
      <c r="AD342" s="28">
        <v>40</v>
      </c>
      <c r="AE342" s="28">
        <v>20</v>
      </c>
      <c r="AF342" s="24"/>
      <c r="AG342" s="28">
        <v>45</v>
      </c>
      <c r="AH342" s="28" t="s">
        <v>117</v>
      </c>
      <c r="AI342" s="71" t="s">
        <v>461</v>
      </c>
      <c r="AJ342" s="25"/>
      <c r="AK342" s="57" t="s">
        <v>29</v>
      </c>
      <c r="AL342" s="25">
        <v>6.5</v>
      </c>
      <c r="AM342" s="25">
        <v>1</v>
      </c>
      <c r="AN342" s="25" t="s">
        <v>49</v>
      </c>
    </row>
    <row r="343" spans="1:40" s="57" customFormat="1" ht="24.9" thickBot="1" x14ac:dyDescent="0.45">
      <c r="A343" s="45">
        <v>40724</v>
      </c>
      <c r="B343" s="72">
        <v>5</v>
      </c>
      <c r="C343" s="49" t="s">
        <v>1</v>
      </c>
      <c r="D343" s="49">
        <v>25</v>
      </c>
      <c r="E343" s="25" t="s">
        <v>47</v>
      </c>
      <c r="F343" s="25">
        <v>2</v>
      </c>
      <c r="G343" s="25">
        <v>7</v>
      </c>
      <c r="H343" s="25">
        <v>16</v>
      </c>
      <c r="I343" s="24"/>
      <c r="J343" s="24"/>
      <c r="K343" s="50">
        <f t="shared" si="26"/>
        <v>9</v>
      </c>
      <c r="L343" s="50">
        <f t="shared" si="27"/>
        <v>-16</v>
      </c>
      <c r="M343" s="50">
        <f t="shared" si="28"/>
        <v>-7</v>
      </c>
      <c r="N343" s="50">
        <f t="shared" si="29"/>
        <v>-7</v>
      </c>
      <c r="O343" s="25">
        <v>3</v>
      </c>
      <c r="P343" s="25">
        <v>24</v>
      </c>
      <c r="Q343" s="24"/>
      <c r="S343" s="51">
        <f t="shared" si="30"/>
        <v>0</v>
      </c>
      <c r="T343" s="25" t="s">
        <v>15</v>
      </c>
      <c r="U343" s="52" t="s">
        <v>17</v>
      </c>
      <c r="V343" s="24" t="s">
        <v>14</v>
      </c>
      <c r="W343" s="24">
        <v>0</v>
      </c>
      <c r="X343" s="24" t="s">
        <v>14</v>
      </c>
      <c r="Y343" s="24">
        <v>0</v>
      </c>
      <c r="Z343" s="24" t="s">
        <v>14</v>
      </c>
      <c r="AA343" s="24">
        <v>0</v>
      </c>
      <c r="AB343" s="28">
        <v>7</v>
      </c>
      <c r="AC343" s="28">
        <v>1</v>
      </c>
      <c r="AD343" s="28">
        <v>12</v>
      </c>
      <c r="AE343" s="28">
        <v>1</v>
      </c>
      <c r="AF343" s="24">
        <v>20</v>
      </c>
      <c r="AG343" s="28">
        <v>55</v>
      </c>
      <c r="AH343" s="28" t="s">
        <v>116</v>
      </c>
      <c r="AI343" s="71" t="s">
        <v>461</v>
      </c>
      <c r="AJ343" s="25"/>
      <c r="AK343" s="57" t="s">
        <v>30</v>
      </c>
      <c r="AL343" s="25">
        <v>7</v>
      </c>
      <c r="AM343" s="25">
        <v>3</v>
      </c>
      <c r="AN343" s="25">
        <v>0</v>
      </c>
    </row>
    <row r="344" spans="1:40" s="57" customFormat="1" ht="24.9" thickBot="1" x14ac:dyDescent="0.45">
      <c r="A344" s="45">
        <v>40724</v>
      </c>
      <c r="B344" s="72">
        <v>5</v>
      </c>
      <c r="C344" s="49" t="s">
        <v>1</v>
      </c>
      <c r="D344" s="49">
        <v>26</v>
      </c>
      <c r="E344" s="25" t="s">
        <v>47</v>
      </c>
      <c r="F344" s="25">
        <v>2</v>
      </c>
      <c r="G344" s="25">
        <v>5.5</v>
      </c>
      <c r="H344" s="25">
        <v>8</v>
      </c>
      <c r="I344" s="24">
        <v>19.5</v>
      </c>
      <c r="J344" s="24">
        <v>0.5</v>
      </c>
      <c r="K344" s="50">
        <f t="shared" si="26"/>
        <v>2.5</v>
      </c>
      <c r="L344" s="50">
        <f t="shared" si="27"/>
        <v>11.5</v>
      </c>
      <c r="M344" s="50">
        <f t="shared" si="28"/>
        <v>14</v>
      </c>
      <c r="N344" s="50">
        <f t="shared" si="29"/>
        <v>-5</v>
      </c>
      <c r="O344" s="25">
        <v>2</v>
      </c>
      <c r="P344" s="25">
        <v>9</v>
      </c>
      <c r="Q344" s="24">
        <v>35</v>
      </c>
      <c r="R344" s="57">
        <v>2</v>
      </c>
      <c r="S344" s="51">
        <f t="shared" si="30"/>
        <v>1.57</v>
      </c>
      <c r="T344" s="25" t="s">
        <v>17</v>
      </c>
      <c r="U344" s="52" t="s">
        <v>15</v>
      </c>
      <c r="V344" s="24" t="s">
        <v>17</v>
      </c>
      <c r="W344" s="24">
        <v>1</v>
      </c>
      <c r="X344" s="24" t="s">
        <v>14</v>
      </c>
      <c r="Y344" s="24">
        <v>0</v>
      </c>
      <c r="Z344" s="24" t="s">
        <v>14</v>
      </c>
      <c r="AA344" s="24">
        <v>0</v>
      </c>
      <c r="AB344" s="28">
        <v>9</v>
      </c>
      <c r="AC344" s="28">
        <v>3</v>
      </c>
      <c r="AD344" s="28">
        <v>45</v>
      </c>
      <c r="AE344" s="28">
        <v>15</v>
      </c>
      <c r="AF344" s="24">
        <v>10</v>
      </c>
      <c r="AG344" s="28">
        <v>80</v>
      </c>
      <c r="AH344" s="28" t="s">
        <v>84</v>
      </c>
      <c r="AI344" s="71" t="s">
        <v>461</v>
      </c>
      <c r="AJ344" s="25"/>
      <c r="AK344" s="57" t="s">
        <v>31</v>
      </c>
      <c r="AL344" s="25">
        <v>5.5</v>
      </c>
      <c r="AM344" s="25">
        <v>2</v>
      </c>
      <c r="AN344" s="25">
        <v>0</v>
      </c>
    </row>
    <row r="345" spans="1:40" s="57" customFormat="1" ht="24.9" thickBot="1" x14ac:dyDescent="0.45">
      <c r="A345" s="45">
        <v>40724</v>
      </c>
      <c r="B345" s="72">
        <v>5</v>
      </c>
      <c r="C345" s="49" t="s">
        <v>1</v>
      </c>
      <c r="D345" s="49">
        <v>27</v>
      </c>
      <c r="E345" s="25" t="s">
        <v>42</v>
      </c>
      <c r="F345" s="25">
        <v>4</v>
      </c>
      <c r="G345" s="25">
        <v>3</v>
      </c>
      <c r="H345" s="25">
        <v>11</v>
      </c>
      <c r="I345" s="24">
        <v>19</v>
      </c>
      <c r="J345" s="24">
        <v>4</v>
      </c>
      <c r="K345" s="50">
        <f t="shared" si="26"/>
        <v>8</v>
      </c>
      <c r="L345" s="50">
        <f t="shared" si="27"/>
        <v>8</v>
      </c>
      <c r="M345" s="50">
        <f t="shared" si="28"/>
        <v>16</v>
      </c>
      <c r="N345" s="50">
        <f t="shared" si="29"/>
        <v>1</v>
      </c>
      <c r="O345" s="25">
        <v>0</v>
      </c>
      <c r="P345" s="25">
        <v>17</v>
      </c>
      <c r="Q345" s="24">
        <v>29</v>
      </c>
      <c r="R345" s="57">
        <v>2</v>
      </c>
      <c r="S345" s="51">
        <f t="shared" si="30"/>
        <v>12.56</v>
      </c>
      <c r="T345" s="25" t="s">
        <v>15</v>
      </c>
      <c r="U345" s="52" t="s">
        <v>15</v>
      </c>
      <c r="V345" s="24" t="s">
        <v>15</v>
      </c>
      <c r="W345" s="24">
        <v>1</v>
      </c>
      <c r="X345" s="24" t="s">
        <v>18</v>
      </c>
      <c r="Y345" s="24">
        <v>1</v>
      </c>
      <c r="Z345" s="24" t="s">
        <v>14</v>
      </c>
      <c r="AA345" s="24">
        <v>0</v>
      </c>
      <c r="AB345" s="28">
        <v>12</v>
      </c>
      <c r="AC345" s="28">
        <v>5</v>
      </c>
      <c r="AD345" s="28">
        <v>30</v>
      </c>
      <c r="AE345" s="28">
        <v>0</v>
      </c>
      <c r="AF345" s="24">
        <v>0</v>
      </c>
      <c r="AG345" s="28">
        <v>40</v>
      </c>
      <c r="AH345" s="28" t="s">
        <v>115</v>
      </c>
      <c r="AI345" s="71" t="s">
        <v>461</v>
      </c>
      <c r="AJ345" s="25"/>
      <c r="AK345" s="57" t="s">
        <v>29</v>
      </c>
      <c r="AL345" s="25">
        <v>3</v>
      </c>
      <c r="AM345" s="25">
        <v>0</v>
      </c>
      <c r="AN345" s="25">
        <v>0</v>
      </c>
    </row>
    <row r="346" spans="1:40" s="57" customFormat="1" ht="12.6" thickBot="1" x14ac:dyDescent="0.45">
      <c r="A346" s="45">
        <v>40724</v>
      </c>
      <c r="B346" s="72">
        <v>5</v>
      </c>
      <c r="C346" s="49" t="s">
        <v>1</v>
      </c>
      <c r="D346" s="49">
        <v>28</v>
      </c>
      <c r="E346" s="25" t="s">
        <v>47</v>
      </c>
      <c r="F346" s="25">
        <v>4</v>
      </c>
      <c r="G346" s="25">
        <v>9</v>
      </c>
      <c r="H346" s="25">
        <v>21</v>
      </c>
      <c r="I346" s="24">
        <v>33</v>
      </c>
      <c r="J346" s="24">
        <v>32</v>
      </c>
      <c r="K346" s="50">
        <f t="shared" si="26"/>
        <v>12</v>
      </c>
      <c r="L346" s="50">
        <f t="shared" si="27"/>
        <v>12</v>
      </c>
      <c r="M346" s="50">
        <f t="shared" si="28"/>
        <v>24</v>
      </c>
      <c r="N346" s="50">
        <f t="shared" si="29"/>
        <v>23</v>
      </c>
      <c r="O346" s="26">
        <v>7</v>
      </c>
      <c r="P346" s="25">
        <v>46</v>
      </c>
      <c r="Q346" s="24">
        <v>68</v>
      </c>
      <c r="R346" s="57">
        <v>5</v>
      </c>
      <c r="S346" s="51">
        <f t="shared" si="30"/>
        <v>628</v>
      </c>
      <c r="T346" s="25" t="s">
        <v>13</v>
      </c>
      <c r="U346" s="52" t="s">
        <v>13</v>
      </c>
      <c r="V346" s="24" t="s">
        <v>17</v>
      </c>
      <c r="W346" s="24">
        <v>1</v>
      </c>
      <c r="X346" s="24" t="s">
        <v>18</v>
      </c>
      <c r="Y346" s="24">
        <v>1</v>
      </c>
      <c r="Z346" s="24" t="s">
        <v>17</v>
      </c>
      <c r="AA346" s="24">
        <v>1</v>
      </c>
      <c r="AB346" s="28">
        <v>0</v>
      </c>
      <c r="AC346" s="28">
        <v>1</v>
      </c>
      <c r="AD346" s="28">
        <v>0</v>
      </c>
      <c r="AE346" s="28">
        <v>0</v>
      </c>
      <c r="AF346" s="24">
        <v>2</v>
      </c>
      <c r="AG346" s="28"/>
      <c r="AH346" s="28"/>
      <c r="AI346" s="71" t="s">
        <v>461</v>
      </c>
      <c r="AJ346" s="25"/>
      <c r="AK346" s="57" t="s">
        <v>29</v>
      </c>
      <c r="AL346" s="25">
        <v>9</v>
      </c>
      <c r="AM346" s="25">
        <v>7</v>
      </c>
      <c r="AN346" s="25">
        <v>0</v>
      </c>
    </row>
    <row r="347" spans="1:40" s="57" customFormat="1" ht="12.6" thickBot="1" x14ac:dyDescent="0.45">
      <c r="A347" s="45">
        <v>40724</v>
      </c>
      <c r="B347" s="72">
        <v>5</v>
      </c>
      <c r="C347" s="49" t="s">
        <v>1</v>
      </c>
      <c r="D347" s="49">
        <v>29</v>
      </c>
      <c r="E347" s="25" t="s">
        <v>47</v>
      </c>
      <c r="F347" s="25">
        <v>3</v>
      </c>
      <c r="G347" s="25">
        <v>9</v>
      </c>
      <c r="H347" s="25">
        <v>17</v>
      </c>
      <c r="I347" s="24">
        <v>19.5</v>
      </c>
      <c r="J347" s="24">
        <v>18</v>
      </c>
      <c r="K347" s="50">
        <f t="shared" si="26"/>
        <v>8</v>
      </c>
      <c r="L347" s="50">
        <f t="shared" si="27"/>
        <v>2.5</v>
      </c>
      <c r="M347" s="50">
        <f t="shared" si="28"/>
        <v>10.5</v>
      </c>
      <c r="N347" s="50">
        <f t="shared" si="29"/>
        <v>9</v>
      </c>
      <c r="O347" s="25">
        <v>4</v>
      </c>
      <c r="P347" s="26">
        <v>21</v>
      </c>
      <c r="Q347" s="24">
        <v>1</v>
      </c>
      <c r="R347" s="57">
        <v>6</v>
      </c>
      <c r="S347" s="51">
        <f t="shared" si="30"/>
        <v>508.68</v>
      </c>
      <c r="T347" s="25" t="s">
        <v>15</v>
      </c>
      <c r="U347" s="52" t="s">
        <v>18</v>
      </c>
      <c r="V347" s="24" t="s">
        <v>18</v>
      </c>
      <c r="W347" s="24">
        <v>1</v>
      </c>
      <c r="X347" s="24" t="s">
        <v>18</v>
      </c>
      <c r="Y347" s="24">
        <v>1</v>
      </c>
      <c r="Z347" s="24" t="s">
        <v>17</v>
      </c>
      <c r="AA347" s="24">
        <v>1</v>
      </c>
      <c r="AB347" s="28">
        <v>10</v>
      </c>
      <c r="AC347" s="28">
        <v>0</v>
      </c>
      <c r="AD347" s="28">
        <v>20</v>
      </c>
      <c r="AE347" s="28">
        <v>0</v>
      </c>
      <c r="AF347" s="24">
        <v>40</v>
      </c>
      <c r="AG347" s="28">
        <v>50</v>
      </c>
      <c r="AH347" s="28" t="s">
        <v>82</v>
      </c>
      <c r="AI347" s="71" t="s">
        <v>461</v>
      </c>
      <c r="AJ347" s="25"/>
      <c r="AK347" s="57" t="s">
        <v>29</v>
      </c>
      <c r="AL347" s="25">
        <v>9</v>
      </c>
      <c r="AM347" s="26">
        <v>4</v>
      </c>
      <c r="AN347" s="25">
        <v>0</v>
      </c>
    </row>
    <row r="348" spans="1:40" s="57" customFormat="1" ht="12.6" thickBot="1" x14ac:dyDescent="0.45">
      <c r="A348" s="45">
        <v>40724</v>
      </c>
      <c r="B348" s="72">
        <v>5</v>
      </c>
      <c r="C348" s="49" t="s">
        <v>1</v>
      </c>
      <c r="D348" s="49">
        <v>30</v>
      </c>
      <c r="E348" s="25" t="s">
        <v>47</v>
      </c>
      <c r="F348" s="25">
        <v>3</v>
      </c>
      <c r="G348" s="25">
        <v>4</v>
      </c>
      <c r="H348" s="25">
        <v>9.5</v>
      </c>
      <c r="I348" s="24">
        <v>14.5</v>
      </c>
      <c r="J348" s="24">
        <v>1</v>
      </c>
      <c r="K348" s="50">
        <f t="shared" si="26"/>
        <v>5.5</v>
      </c>
      <c r="L348" s="50">
        <f t="shared" si="27"/>
        <v>5</v>
      </c>
      <c r="M348" s="50">
        <f t="shared" si="28"/>
        <v>10.5</v>
      </c>
      <c r="N348" s="50">
        <f t="shared" si="29"/>
        <v>-3</v>
      </c>
      <c r="O348" s="25">
        <v>1</v>
      </c>
      <c r="P348" s="25">
        <v>16</v>
      </c>
      <c r="Q348" s="24">
        <v>30</v>
      </c>
      <c r="R348" s="57">
        <v>0</v>
      </c>
      <c r="S348" s="51">
        <f t="shared" si="30"/>
        <v>0</v>
      </c>
      <c r="T348" s="25" t="s">
        <v>15</v>
      </c>
      <c r="U348" s="52" t="s">
        <v>15</v>
      </c>
      <c r="V348" s="24" t="s">
        <v>17</v>
      </c>
      <c r="W348" s="24">
        <v>1</v>
      </c>
      <c r="X348" s="24" t="s">
        <v>14</v>
      </c>
      <c r="Y348" s="24">
        <v>0</v>
      </c>
      <c r="Z348" s="24" t="s">
        <v>14</v>
      </c>
      <c r="AA348" s="24">
        <v>0</v>
      </c>
      <c r="AB348" s="28">
        <v>10</v>
      </c>
      <c r="AC348" s="28">
        <v>5</v>
      </c>
      <c r="AD348" s="28">
        <v>24</v>
      </c>
      <c r="AE348" s="28">
        <v>3</v>
      </c>
      <c r="AF348" s="24"/>
      <c r="AG348" s="28">
        <v>45</v>
      </c>
      <c r="AH348" s="28" t="s">
        <v>114</v>
      </c>
      <c r="AI348" s="71" t="s">
        <v>461</v>
      </c>
      <c r="AJ348" s="25"/>
      <c r="AK348" s="57" t="s">
        <v>31</v>
      </c>
      <c r="AL348" s="25">
        <v>4</v>
      </c>
      <c r="AM348" s="25">
        <v>1</v>
      </c>
      <c r="AN348" s="25" t="s">
        <v>40</v>
      </c>
    </row>
    <row r="349" spans="1:40" s="57" customFormat="1" ht="24.9" thickBot="1" x14ac:dyDescent="0.45">
      <c r="A349" s="45">
        <v>40724</v>
      </c>
      <c r="B349" s="72">
        <v>5</v>
      </c>
      <c r="C349" s="49" t="s">
        <v>1</v>
      </c>
      <c r="D349" s="49">
        <v>31</v>
      </c>
      <c r="E349" s="25" t="s">
        <v>47</v>
      </c>
      <c r="F349" s="25">
        <v>3</v>
      </c>
      <c r="G349" s="25">
        <v>6.5</v>
      </c>
      <c r="H349" s="25"/>
      <c r="I349" s="24"/>
      <c r="J349" s="24"/>
      <c r="K349" s="50">
        <f t="shared" si="26"/>
        <v>-6.5</v>
      </c>
      <c r="L349" s="50">
        <f t="shared" si="27"/>
        <v>0</v>
      </c>
      <c r="M349" s="50">
        <f t="shared" si="28"/>
        <v>-6.5</v>
      </c>
      <c r="N349" s="50">
        <f t="shared" si="29"/>
        <v>-6.5</v>
      </c>
      <c r="O349" s="25">
        <v>2</v>
      </c>
      <c r="P349" s="25"/>
      <c r="Q349" s="24"/>
      <c r="S349" s="51">
        <f t="shared" si="30"/>
        <v>0</v>
      </c>
      <c r="T349" s="25" t="s">
        <v>16</v>
      </c>
      <c r="U349" s="52" t="s">
        <v>16</v>
      </c>
      <c r="V349" s="24" t="s">
        <v>14</v>
      </c>
      <c r="W349" s="24">
        <v>0</v>
      </c>
      <c r="X349" s="24" t="s">
        <v>14</v>
      </c>
      <c r="Y349" s="24">
        <v>0</v>
      </c>
      <c r="Z349" s="24" t="s">
        <v>14</v>
      </c>
      <c r="AA349" s="24">
        <v>0</v>
      </c>
      <c r="AB349" s="28">
        <v>10</v>
      </c>
      <c r="AC349" s="28">
        <v>1</v>
      </c>
      <c r="AD349" s="28">
        <v>10</v>
      </c>
      <c r="AE349" s="28">
        <v>1</v>
      </c>
      <c r="AF349" s="24">
        <v>10</v>
      </c>
      <c r="AG349" s="28">
        <v>25</v>
      </c>
      <c r="AH349" s="28" t="s">
        <v>113</v>
      </c>
      <c r="AI349" s="71" t="s">
        <v>461</v>
      </c>
      <c r="AJ349" s="25" t="s">
        <v>96</v>
      </c>
      <c r="AK349" s="57" t="s">
        <v>30</v>
      </c>
      <c r="AL349" s="25">
        <v>6.5</v>
      </c>
      <c r="AM349" s="25">
        <v>2</v>
      </c>
      <c r="AN349" s="25" t="s">
        <v>40</v>
      </c>
    </row>
    <row r="350" spans="1:40" s="57" customFormat="1" ht="12.6" thickBot="1" x14ac:dyDescent="0.45">
      <c r="A350" s="45">
        <v>40724</v>
      </c>
      <c r="B350" s="72">
        <v>5</v>
      </c>
      <c r="C350" s="49" t="s">
        <v>1</v>
      </c>
      <c r="D350" s="49">
        <v>32</v>
      </c>
      <c r="E350" s="25" t="s">
        <v>66</v>
      </c>
      <c r="F350" s="25">
        <v>3</v>
      </c>
      <c r="G350" s="25">
        <v>4.5</v>
      </c>
      <c r="H350" s="25">
        <v>11</v>
      </c>
      <c r="I350" s="24">
        <v>23.5</v>
      </c>
      <c r="J350" s="24">
        <v>1.5</v>
      </c>
      <c r="K350" s="50">
        <f t="shared" si="26"/>
        <v>6.5</v>
      </c>
      <c r="L350" s="50">
        <f t="shared" si="27"/>
        <v>12.5</v>
      </c>
      <c r="M350" s="50">
        <f t="shared" si="28"/>
        <v>19</v>
      </c>
      <c r="N350" s="50">
        <f t="shared" si="29"/>
        <v>-3</v>
      </c>
      <c r="O350" s="25">
        <v>1</v>
      </c>
      <c r="P350" s="25">
        <v>12</v>
      </c>
      <c r="Q350" s="24">
        <v>32</v>
      </c>
      <c r="R350" s="57">
        <v>2</v>
      </c>
      <c r="S350" s="51">
        <f t="shared" si="30"/>
        <v>4.71</v>
      </c>
      <c r="T350" s="25" t="s">
        <v>15</v>
      </c>
      <c r="U350" s="52" t="s">
        <v>15</v>
      </c>
      <c r="V350" s="24" t="s">
        <v>15</v>
      </c>
      <c r="W350" s="24">
        <v>1</v>
      </c>
      <c r="X350" s="24" t="s">
        <v>14</v>
      </c>
      <c r="Y350" s="24">
        <v>0</v>
      </c>
      <c r="Z350" s="24" t="s">
        <v>14</v>
      </c>
      <c r="AA350" s="24">
        <v>0</v>
      </c>
      <c r="AB350" s="28">
        <v>2</v>
      </c>
      <c r="AC350" s="28">
        <v>1</v>
      </c>
      <c r="AD350" s="28">
        <v>5</v>
      </c>
      <c r="AE350" s="28">
        <v>3</v>
      </c>
      <c r="AF350" s="24">
        <v>45</v>
      </c>
      <c r="AG350" s="28">
        <v>60</v>
      </c>
      <c r="AH350" s="28" t="s">
        <v>112</v>
      </c>
      <c r="AI350" s="71" t="s">
        <v>461</v>
      </c>
      <c r="AJ350" s="25"/>
      <c r="AK350" s="57" t="s">
        <v>29</v>
      </c>
      <c r="AL350" s="25">
        <v>4.5</v>
      </c>
      <c r="AM350" s="25">
        <v>1</v>
      </c>
      <c r="AN350" s="25" t="s">
        <v>40</v>
      </c>
    </row>
    <row r="351" spans="1:40" s="57" customFormat="1" ht="12.6" thickBot="1" x14ac:dyDescent="0.45">
      <c r="A351" s="45">
        <v>40724</v>
      </c>
      <c r="B351" s="72">
        <v>5</v>
      </c>
      <c r="C351" s="49" t="s">
        <v>1</v>
      </c>
      <c r="D351" s="49">
        <v>33</v>
      </c>
      <c r="E351" s="25" t="s">
        <v>47</v>
      </c>
      <c r="F351" s="25">
        <v>2</v>
      </c>
      <c r="G351" s="25">
        <v>11.5</v>
      </c>
      <c r="H351" s="25">
        <v>17</v>
      </c>
      <c r="I351" s="24"/>
      <c r="J351" s="24"/>
      <c r="K351" s="50">
        <f t="shared" si="26"/>
        <v>5.5</v>
      </c>
      <c r="L351" s="50">
        <f t="shared" si="27"/>
        <v>-17</v>
      </c>
      <c r="M351" s="50">
        <f t="shared" si="28"/>
        <v>-11.5</v>
      </c>
      <c r="N351" s="50">
        <f t="shared" si="29"/>
        <v>-11.5</v>
      </c>
      <c r="O351" s="25">
        <v>9</v>
      </c>
      <c r="P351" s="25">
        <v>20</v>
      </c>
      <c r="Q351" s="24"/>
      <c r="S351" s="51">
        <f t="shared" si="30"/>
        <v>0</v>
      </c>
      <c r="T351" s="25" t="s">
        <v>18</v>
      </c>
      <c r="U351" s="52" t="s">
        <v>14</v>
      </c>
      <c r="V351" s="24" t="s">
        <v>14</v>
      </c>
      <c r="W351" s="24">
        <v>0</v>
      </c>
      <c r="X351" s="24" t="s">
        <v>14</v>
      </c>
      <c r="Y351" s="24">
        <v>0</v>
      </c>
      <c r="Z351" s="24" t="s">
        <v>14</v>
      </c>
      <c r="AA351" s="24">
        <v>0</v>
      </c>
      <c r="AB351" s="28">
        <v>1</v>
      </c>
      <c r="AC351" s="28">
        <v>5</v>
      </c>
      <c r="AD351" s="28">
        <v>20</v>
      </c>
      <c r="AE351" s="28">
        <v>5</v>
      </c>
      <c r="AF351" s="24"/>
      <c r="AG351" s="28">
        <v>50</v>
      </c>
      <c r="AH351" s="28" t="s">
        <v>111</v>
      </c>
      <c r="AI351" s="71" t="s">
        <v>461</v>
      </c>
      <c r="AJ351" s="25" t="s">
        <v>110</v>
      </c>
      <c r="AK351" s="57" t="s">
        <v>30</v>
      </c>
      <c r="AL351" s="25">
        <v>11.5</v>
      </c>
      <c r="AM351" s="25">
        <v>9</v>
      </c>
      <c r="AN351" s="25">
        <v>0</v>
      </c>
    </row>
    <row r="352" spans="1:40" s="57" customFormat="1" ht="12.6" thickBot="1" x14ac:dyDescent="0.45">
      <c r="A352" s="45">
        <v>40724</v>
      </c>
      <c r="B352" s="72">
        <v>5</v>
      </c>
      <c r="C352" s="49" t="s">
        <v>1</v>
      </c>
      <c r="D352" s="49">
        <v>34</v>
      </c>
      <c r="E352" s="25" t="s">
        <v>66</v>
      </c>
      <c r="F352" s="25">
        <v>1</v>
      </c>
      <c r="G352" s="25">
        <v>5</v>
      </c>
      <c r="H352" s="25">
        <v>20.5</v>
      </c>
      <c r="I352" s="24">
        <v>34</v>
      </c>
      <c r="J352" s="24">
        <v>39</v>
      </c>
      <c r="K352" s="50">
        <f t="shared" si="26"/>
        <v>15.5</v>
      </c>
      <c r="L352" s="50">
        <f t="shared" si="27"/>
        <v>13.5</v>
      </c>
      <c r="M352" s="50">
        <f t="shared" si="28"/>
        <v>29</v>
      </c>
      <c r="N352" s="50">
        <f t="shared" si="29"/>
        <v>34</v>
      </c>
      <c r="O352" s="25">
        <v>5</v>
      </c>
      <c r="P352" s="25">
        <v>22</v>
      </c>
      <c r="Q352" s="24">
        <v>44</v>
      </c>
      <c r="R352" s="57">
        <v>8</v>
      </c>
      <c r="S352" s="51">
        <f t="shared" si="30"/>
        <v>1959.3600000000001</v>
      </c>
      <c r="T352" s="25" t="s">
        <v>13</v>
      </c>
      <c r="U352" s="52" t="s">
        <v>13</v>
      </c>
      <c r="V352" s="24" t="s">
        <v>13</v>
      </c>
      <c r="W352" s="24">
        <v>1</v>
      </c>
      <c r="X352" s="24" t="s">
        <v>15</v>
      </c>
      <c r="Y352" s="24">
        <v>1</v>
      </c>
      <c r="Z352" s="24" t="s">
        <v>15</v>
      </c>
      <c r="AA352" s="24">
        <v>1</v>
      </c>
      <c r="AB352" s="28">
        <v>10</v>
      </c>
      <c r="AC352" s="28">
        <v>0</v>
      </c>
      <c r="AD352" s="28">
        <v>50</v>
      </c>
      <c r="AE352" s="28">
        <v>0</v>
      </c>
      <c r="AF352" s="24">
        <v>45</v>
      </c>
      <c r="AG352" s="28">
        <v>80</v>
      </c>
      <c r="AH352" s="28" t="s">
        <v>72</v>
      </c>
      <c r="AI352" s="71" t="s">
        <v>461</v>
      </c>
      <c r="AJ352" s="25"/>
      <c r="AK352" s="57" t="s">
        <v>29</v>
      </c>
      <c r="AL352" s="25">
        <v>5</v>
      </c>
      <c r="AM352" s="25">
        <v>5</v>
      </c>
      <c r="AN352" s="25" t="s">
        <v>40</v>
      </c>
    </row>
    <row r="353" spans="1:40" s="57" customFormat="1" ht="24.9" thickBot="1" x14ac:dyDescent="0.45">
      <c r="A353" s="45">
        <v>40724</v>
      </c>
      <c r="B353" s="72">
        <v>5</v>
      </c>
      <c r="C353" s="49" t="s">
        <v>1</v>
      </c>
      <c r="D353" s="49">
        <v>35</v>
      </c>
      <c r="E353" s="25" t="s">
        <v>66</v>
      </c>
      <c r="F353" s="25">
        <v>3</v>
      </c>
      <c r="G353" s="25">
        <v>4.5</v>
      </c>
      <c r="H353" s="25">
        <v>9.5</v>
      </c>
      <c r="I353" s="24"/>
      <c r="J353" s="24"/>
      <c r="K353" s="50">
        <f t="shared" si="26"/>
        <v>5</v>
      </c>
      <c r="L353" s="50">
        <f t="shared" si="27"/>
        <v>-9.5</v>
      </c>
      <c r="M353" s="50">
        <f t="shared" si="28"/>
        <v>-4.5</v>
      </c>
      <c r="N353" s="50">
        <f t="shared" si="29"/>
        <v>-4.5</v>
      </c>
      <c r="O353" s="25">
        <v>0</v>
      </c>
      <c r="P353" s="25">
        <v>13</v>
      </c>
      <c r="S353" s="51">
        <f t="shared" si="30"/>
        <v>0</v>
      </c>
      <c r="T353" s="25" t="s">
        <v>15</v>
      </c>
      <c r="U353" s="52" t="s">
        <v>18</v>
      </c>
      <c r="V353" s="24" t="s">
        <v>14</v>
      </c>
      <c r="W353" s="24">
        <v>0</v>
      </c>
      <c r="X353" s="24" t="s">
        <v>14</v>
      </c>
      <c r="Y353" s="24">
        <v>0</v>
      </c>
      <c r="Z353" s="24" t="s">
        <v>14</v>
      </c>
      <c r="AA353" s="24">
        <v>0</v>
      </c>
      <c r="AB353" s="28">
        <v>1</v>
      </c>
      <c r="AC353" s="28">
        <v>3</v>
      </c>
      <c r="AD353" s="28">
        <v>15</v>
      </c>
      <c r="AE353" s="28">
        <v>5</v>
      </c>
      <c r="AF353" s="24"/>
      <c r="AG353" s="28">
        <v>48</v>
      </c>
      <c r="AH353" s="28" t="s">
        <v>109</v>
      </c>
      <c r="AI353" s="71" t="s">
        <v>461</v>
      </c>
      <c r="AJ353" s="25" t="s">
        <v>50</v>
      </c>
      <c r="AK353" s="57" t="s">
        <v>30</v>
      </c>
      <c r="AL353" s="25">
        <v>4.5</v>
      </c>
      <c r="AM353" s="25">
        <v>0</v>
      </c>
      <c r="AN353" s="25">
        <v>0</v>
      </c>
    </row>
    <row r="354" spans="1:40" s="57" customFormat="1" ht="24.9" thickBot="1" x14ac:dyDescent="0.45">
      <c r="A354" s="45">
        <v>40724</v>
      </c>
      <c r="B354" s="72">
        <v>5</v>
      </c>
      <c r="C354" s="49" t="s">
        <v>1</v>
      </c>
      <c r="D354" s="49">
        <v>36</v>
      </c>
      <c r="E354" s="25" t="s">
        <v>66</v>
      </c>
      <c r="F354" s="25">
        <v>4</v>
      </c>
      <c r="G354" s="25">
        <v>5</v>
      </c>
      <c r="H354" s="25">
        <v>8.5</v>
      </c>
      <c r="I354" s="24">
        <v>13</v>
      </c>
      <c r="J354" s="24">
        <v>7</v>
      </c>
      <c r="K354" s="50">
        <f t="shared" si="26"/>
        <v>3.5</v>
      </c>
      <c r="L354" s="50">
        <f t="shared" si="27"/>
        <v>4.5</v>
      </c>
      <c r="M354" s="50">
        <f t="shared" si="28"/>
        <v>8</v>
      </c>
      <c r="N354" s="50">
        <f t="shared" si="29"/>
        <v>2</v>
      </c>
      <c r="O354" s="25">
        <v>6</v>
      </c>
      <c r="P354" s="25">
        <v>16</v>
      </c>
      <c r="Q354" s="24">
        <v>31</v>
      </c>
      <c r="R354" s="57">
        <v>1</v>
      </c>
      <c r="S354" s="51">
        <f t="shared" si="30"/>
        <v>5.4950000000000001</v>
      </c>
      <c r="T354" s="25" t="s">
        <v>15</v>
      </c>
      <c r="U354" s="52" t="s">
        <v>15</v>
      </c>
      <c r="V354" s="24" t="s">
        <v>17</v>
      </c>
      <c r="W354" s="24">
        <v>1</v>
      </c>
      <c r="X354" s="24" t="s">
        <v>14</v>
      </c>
      <c r="Y354" s="24">
        <v>0</v>
      </c>
      <c r="Z354" s="24" t="s">
        <v>14</v>
      </c>
      <c r="AA354" s="24">
        <v>0</v>
      </c>
      <c r="AB354" s="28">
        <v>1</v>
      </c>
      <c r="AC354" s="28">
        <v>2</v>
      </c>
      <c r="AD354" s="28">
        <v>3</v>
      </c>
      <c r="AE354" s="28">
        <v>2</v>
      </c>
      <c r="AF354" s="24">
        <v>0</v>
      </c>
      <c r="AG354" s="28">
        <v>50</v>
      </c>
      <c r="AH354" s="28" t="s">
        <v>84</v>
      </c>
      <c r="AI354" s="71" t="s">
        <v>461</v>
      </c>
      <c r="AJ354" s="25"/>
      <c r="AK354" s="57" t="s">
        <v>30</v>
      </c>
      <c r="AL354" s="25">
        <v>5</v>
      </c>
      <c r="AM354" s="25">
        <v>6</v>
      </c>
      <c r="AN354" s="25">
        <v>0</v>
      </c>
    </row>
    <row r="355" spans="1:40" s="57" customFormat="1" ht="12.6" thickBot="1" x14ac:dyDescent="0.45">
      <c r="A355" s="45">
        <v>40724</v>
      </c>
      <c r="B355" s="72">
        <v>5</v>
      </c>
      <c r="C355" s="49" t="s">
        <v>1</v>
      </c>
      <c r="D355" s="49">
        <v>37</v>
      </c>
      <c r="E355" s="25" t="s">
        <v>64</v>
      </c>
      <c r="F355" s="25">
        <v>3</v>
      </c>
      <c r="G355" s="25">
        <v>7</v>
      </c>
      <c r="H355" s="25">
        <v>20.5</v>
      </c>
      <c r="I355" s="24">
        <v>33</v>
      </c>
      <c r="J355" s="24">
        <v>18.5</v>
      </c>
      <c r="K355" s="50">
        <f t="shared" si="26"/>
        <v>13.5</v>
      </c>
      <c r="L355" s="50">
        <f t="shared" si="27"/>
        <v>12.5</v>
      </c>
      <c r="M355" s="50">
        <f t="shared" si="28"/>
        <v>26</v>
      </c>
      <c r="N355" s="50">
        <f t="shared" si="29"/>
        <v>11.5</v>
      </c>
      <c r="O355" s="25">
        <v>1</v>
      </c>
      <c r="P355" s="25">
        <v>25</v>
      </c>
      <c r="Q355" s="24">
        <v>53</v>
      </c>
      <c r="R355" s="57">
        <v>1.5</v>
      </c>
      <c r="S355" s="51">
        <f t="shared" si="30"/>
        <v>32.675625000000004</v>
      </c>
      <c r="T355" s="25" t="s">
        <v>13</v>
      </c>
      <c r="U355" s="52" t="s">
        <v>15</v>
      </c>
      <c r="V355" s="24" t="s">
        <v>15</v>
      </c>
      <c r="W355" s="24">
        <v>1</v>
      </c>
      <c r="X355" s="24" t="s">
        <v>18</v>
      </c>
      <c r="Y355" s="24">
        <v>1</v>
      </c>
      <c r="Z355" s="24"/>
      <c r="AA355" s="24"/>
      <c r="AB355" s="28">
        <v>10</v>
      </c>
      <c r="AC355" s="28">
        <v>0</v>
      </c>
      <c r="AD355" s="28">
        <v>40</v>
      </c>
      <c r="AE355" s="28">
        <v>0</v>
      </c>
      <c r="AF355" s="24">
        <v>5</v>
      </c>
      <c r="AG355" s="28">
        <v>55</v>
      </c>
      <c r="AH355" s="28" t="s">
        <v>63</v>
      </c>
      <c r="AI355" s="71" t="s">
        <v>461</v>
      </c>
      <c r="AJ355" s="25"/>
      <c r="AK355" s="57" t="s">
        <v>30</v>
      </c>
      <c r="AL355" s="25">
        <v>7</v>
      </c>
      <c r="AM355" s="25">
        <v>1</v>
      </c>
      <c r="AN355" s="25" t="s">
        <v>40</v>
      </c>
    </row>
    <row r="356" spans="1:40" s="57" customFormat="1" ht="12.6" thickBot="1" x14ac:dyDescent="0.45">
      <c r="A356" s="45">
        <v>40724</v>
      </c>
      <c r="B356" s="72">
        <v>5</v>
      </c>
      <c r="C356" s="49" t="s">
        <v>1</v>
      </c>
      <c r="D356" s="49">
        <v>38</v>
      </c>
      <c r="E356" s="25" t="s">
        <v>66</v>
      </c>
      <c r="F356" s="25">
        <v>3</v>
      </c>
      <c r="G356" s="25">
        <v>6</v>
      </c>
      <c r="H356" s="25">
        <v>8</v>
      </c>
      <c r="I356" s="24"/>
      <c r="J356" s="24"/>
      <c r="K356" s="50">
        <f t="shared" si="26"/>
        <v>2</v>
      </c>
      <c r="L356" s="50">
        <f t="shared" si="27"/>
        <v>-8</v>
      </c>
      <c r="M356" s="50">
        <f t="shared" si="28"/>
        <v>-6</v>
      </c>
      <c r="N356" s="50">
        <f t="shared" si="29"/>
        <v>-6</v>
      </c>
      <c r="O356" s="25">
        <v>2</v>
      </c>
      <c r="P356" s="25">
        <v>4</v>
      </c>
      <c r="Q356" s="24"/>
      <c r="S356" s="51">
        <f t="shared" si="30"/>
        <v>0</v>
      </c>
      <c r="T356" s="25" t="s">
        <v>17</v>
      </c>
      <c r="U356" s="52" t="s">
        <v>14</v>
      </c>
      <c r="V356" s="24" t="s">
        <v>14</v>
      </c>
      <c r="W356" s="24">
        <v>0</v>
      </c>
      <c r="X356" s="24" t="s">
        <v>14</v>
      </c>
      <c r="Y356" s="24">
        <v>0</v>
      </c>
      <c r="Z356" s="24" t="s">
        <v>14</v>
      </c>
      <c r="AA356" s="24">
        <v>0</v>
      </c>
      <c r="AB356" s="28">
        <v>10</v>
      </c>
      <c r="AC356" s="28">
        <v>0</v>
      </c>
      <c r="AD356" s="28">
        <v>15</v>
      </c>
      <c r="AE356" s="28">
        <v>0</v>
      </c>
      <c r="AF356" s="24"/>
      <c r="AG356" s="28">
        <v>30</v>
      </c>
      <c r="AH356" s="28" t="s">
        <v>108</v>
      </c>
      <c r="AI356" s="71" t="s">
        <v>461</v>
      </c>
      <c r="AJ356" s="25"/>
      <c r="AK356" s="57" t="s">
        <v>30</v>
      </c>
      <c r="AL356" s="25">
        <v>6</v>
      </c>
      <c r="AM356" s="25">
        <v>2</v>
      </c>
      <c r="AN356" s="25">
        <v>0</v>
      </c>
    </row>
    <row r="357" spans="1:40" s="57" customFormat="1" ht="12.6" thickBot="1" x14ac:dyDescent="0.45">
      <c r="A357" s="45">
        <v>40724</v>
      </c>
      <c r="B357" s="72">
        <v>5</v>
      </c>
      <c r="C357" s="49" t="s">
        <v>1</v>
      </c>
      <c r="D357" s="49">
        <v>39</v>
      </c>
      <c r="E357" s="25" t="s">
        <v>66</v>
      </c>
      <c r="F357" s="25">
        <v>4</v>
      </c>
      <c r="G357" s="25">
        <v>5.5</v>
      </c>
      <c r="H357" s="25">
        <v>9.5</v>
      </c>
      <c r="I357" s="24"/>
      <c r="J357" s="24"/>
      <c r="K357" s="50">
        <f t="shared" si="26"/>
        <v>4</v>
      </c>
      <c r="L357" s="50">
        <f t="shared" si="27"/>
        <v>-9.5</v>
      </c>
      <c r="M357" s="50">
        <f t="shared" si="28"/>
        <v>-5.5</v>
      </c>
      <c r="N357" s="50">
        <f t="shared" si="29"/>
        <v>-5.5</v>
      </c>
      <c r="O357" s="25">
        <v>4</v>
      </c>
      <c r="P357" s="25">
        <v>12</v>
      </c>
      <c r="Q357" s="24"/>
      <c r="S357" s="51">
        <f t="shared" si="30"/>
        <v>0</v>
      </c>
      <c r="T357" s="25" t="s">
        <v>15</v>
      </c>
      <c r="U357" s="52" t="s">
        <v>14</v>
      </c>
      <c r="V357" s="24" t="s">
        <v>14</v>
      </c>
      <c r="W357" s="24">
        <v>0</v>
      </c>
      <c r="X357" s="24" t="s">
        <v>14</v>
      </c>
      <c r="Y357" s="24">
        <v>0</v>
      </c>
      <c r="Z357" s="24" t="s">
        <v>14</v>
      </c>
      <c r="AA357" s="24">
        <v>0</v>
      </c>
      <c r="AB357" s="28">
        <v>0</v>
      </c>
      <c r="AC357" s="28">
        <v>1</v>
      </c>
      <c r="AD357" s="28">
        <v>10</v>
      </c>
      <c r="AE357" s="28">
        <v>0</v>
      </c>
      <c r="AF357" s="24"/>
      <c r="AG357" s="28">
        <v>30</v>
      </c>
      <c r="AH357" s="28" t="s">
        <v>107</v>
      </c>
      <c r="AI357" s="71" t="s">
        <v>461</v>
      </c>
      <c r="AJ357" s="25"/>
      <c r="AK357" s="57" t="s">
        <v>30</v>
      </c>
      <c r="AL357" s="25">
        <v>5.5</v>
      </c>
      <c r="AM357" s="25">
        <v>4</v>
      </c>
      <c r="AN357" s="25">
        <v>0</v>
      </c>
    </row>
    <row r="358" spans="1:40" s="57" customFormat="1" ht="24.9" thickBot="1" x14ac:dyDescent="0.45">
      <c r="A358" s="45">
        <v>40724</v>
      </c>
      <c r="B358" s="72">
        <v>5</v>
      </c>
      <c r="C358" s="49" t="s">
        <v>1</v>
      </c>
      <c r="D358" s="49">
        <v>40</v>
      </c>
      <c r="E358" s="25" t="s">
        <v>47</v>
      </c>
      <c r="F358" s="25">
        <v>4</v>
      </c>
      <c r="G358" s="25">
        <v>1</v>
      </c>
      <c r="H358" s="25">
        <v>0</v>
      </c>
      <c r="I358" s="24"/>
      <c r="J358" s="24"/>
      <c r="K358" s="50">
        <f t="shared" si="26"/>
        <v>-1</v>
      </c>
      <c r="L358" s="50">
        <f t="shared" si="27"/>
        <v>0</v>
      </c>
      <c r="M358" s="50">
        <f t="shared" si="28"/>
        <v>-1</v>
      </c>
      <c r="N358" s="50">
        <f t="shared" si="29"/>
        <v>-1</v>
      </c>
      <c r="O358" s="25">
        <v>0</v>
      </c>
      <c r="P358" s="25">
        <v>0</v>
      </c>
      <c r="Q358" s="24"/>
      <c r="S358" s="51">
        <f t="shared" si="30"/>
        <v>0</v>
      </c>
      <c r="T358" s="25" t="s">
        <v>16</v>
      </c>
      <c r="U358" s="25" t="s">
        <v>16</v>
      </c>
      <c r="V358" s="24" t="s">
        <v>14</v>
      </c>
      <c r="W358" s="24">
        <v>0</v>
      </c>
      <c r="X358" s="24" t="s">
        <v>14</v>
      </c>
      <c r="Y358" s="24">
        <v>0</v>
      </c>
      <c r="Z358" s="24" t="s">
        <v>14</v>
      </c>
      <c r="AA358" s="24">
        <v>0</v>
      </c>
      <c r="AB358" s="28">
        <v>25</v>
      </c>
      <c r="AC358" s="28">
        <v>10</v>
      </c>
      <c r="AD358" s="28">
        <v>45</v>
      </c>
      <c r="AE358" s="28">
        <v>5</v>
      </c>
      <c r="AF358" s="24"/>
      <c r="AG358" s="28">
        <v>40</v>
      </c>
      <c r="AH358" s="28" t="s">
        <v>106</v>
      </c>
      <c r="AI358" s="71" t="s">
        <v>461</v>
      </c>
      <c r="AJ358" s="25" t="s">
        <v>105</v>
      </c>
      <c r="AK358" s="57" t="s">
        <v>30</v>
      </c>
      <c r="AL358" s="25">
        <v>1</v>
      </c>
      <c r="AM358" s="25">
        <v>0</v>
      </c>
      <c r="AN358" s="25">
        <v>0</v>
      </c>
    </row>
    <row r="359" spans="1:40" s="57" customFormat="1" ht="12.6" thickBot="1" x14ac:dyDescent="0.45">
      <c r="A359" s="45">
        <v>40724</v>
      </c>
      <c r="B359" s="72">
        <v>5</v>
      </c>
      <c r="C359" s="49" t="s">
        <v>1</v>
      </c>
      <c r="D359" s="49">
        <v>41</v>
      </c>
      <c r="E359" s="25" t="s">
        <v>47</v>
      </c>
      <c r="F359" s="25">
        <v>4</v>
      </c>
      <c r="G359" s="25">
        <v>1.5</v>
      </c>
      <c r="H359" s="25">
        <v>0</v>
      </c>
      <c r="I359" s="24"/>
      <c r="J359" s="24"/>
      <c r="K359" s="50">
        <f t="shared" si="26"/>
        <v>-1.5</v>
      </c>
      <c r="L359" s="50">
        <f t="shared" si="27"/>
        <v>0</v>
      </c>
      <c r="M359" s="50">
        <f t="shared" si="28"/>
        <v>-1.5</v>
      </c>
      <c r="N359" s="50">
        <f t="shared" si="29"/>
        <v>-1.5</v>
      </c>
      <c r="O359" s="25">
        <v>0</v>
      </c>
      <c r="P359" s="25">
        <v>0</v>
      </c>
      <c r="Q359" s="24"/>
      <c r="S359" s="51">
        <f t="shared" si="30"/>
        <v>0</v>
      </c>
      <c r="T359" s="25" t="s">
        <v>14</v>
      </c>
      <c r="U359" s="25" t="s">
        <v>14</v>
      </c>
      <c r="V359" s="24" t="s">
        <v>14</v>
      </c>
      <c r="W359" s="24">
        <v>0</v>
      </c>
      <c r="X359" s="24" t="s">
        <v>14</v>
      </c>
      <c r="Y359" s="24">
        <v>0</v>
      </c>
      <c r="Z359" s="24" t="s">
        <v>14</v>
      </c>
      <c r="AA359" s="24">
        <v>0</v>
      </c>
      <c r="AB359" s="28">
        <v>15</v>
      </c>
      <c r="AC359" s="28">
        <v>5</v>
      </c>
      <c r="AD359" s="28">
        <v>7</v>
      </c>
      <c r="AE359" s="28">
        <v>5</v>
      </c>
      <c r="AF359" s="24"/>
      <c r="AG359" s="28">
        <v>45</v>
      </c>
      <c r="AH359" s="28" t="s">
        <v>104</v>
      </c>
      <c r="AI359" s="71" t="s">
        <v>461</v>
      </c>
      <c r="AJ359" s="25" t="s">
        <v>76</v>
      </c>
      <c r="AK359" s="57" t="s">
        <v>30</v>
      </c>
      <c r="AL359" s="25">
        <v>1.5</v>
      </c>
      <c r="AM359" s="25">
        <v>0</v>
      </c>
      <c r="AN359" s="25">
        <v>0</v>
      </c>
    </row>
    <row r="360" spans="1:40" s="57" customFormat="1" ht="24.9" thickBot="1" x14ac:dyDescent="0.45">
      <c r="A360" s="45">
        <v>40724</v>
      </c>
      <c r="B360" s="72">
        <v>5</v>
      </c>
      <c r="C360" s="49" t="s">
        <v>1</v>
      </c>
      <c r="D360" s="49">
        <v>42</v>
      </c>
      <c r="E360" s="25" t="s">
        <v>66</v>
      </c>
      <c r="F360" s="25">
        <v>3</v>
      </c>
      <c r="G360" s="25">
        <v>7</v>
      </c>
      <c r="H360" s="25">
        <v>11</v>
      </c>
      <c r="I360" s="24">
        <v>21.5</v>
      </c>
      <c r="J360" s="24">
        <v>7.5</v>
      </c>
      <c r="K360" s="50">
        <f t="shared" si="26"/>
        <v>4</v>
      </c>
      <c r="L360" s="50">
        <f t="shared" si="27"/>
        <v>10.5</v>
      </c>
      <c r="M360" s="50">
        <f t="shared" si="28"/>
        <v>14.5</v>
      </c>
      <c r="N360" s="50">
        <f t="shared" si="29"/>
        <v>0.5</v>
      </c>
      <c r="O360" s="25">
        <v>7</v>
      </c>
      <c r="P360" s="25">
        <v>14</v>
      </c>
      <c r="Q360" s="24">
        <v>30</v>
      </c>
      <c r="R360" s="57">
        <v>1</v>
      </c>
      <c r="S360" s="51">
        <f t="shared" si="30"/>
        <v>5.8875000000000002</v>
      </c>
      <c r="T360" s="25" t="s">
        <v>17</v>
      </c>
      <c r="U360" s="52" t="s">
        <v>15</v>
      </c>
      <c r="V360" s="24" t="s">
        <v>15</v>
      </c>
      <c r="W360" s="24">
        <v>1</v>
      </c>
      <c r="X360" s="24" t="s">
        <v>14</v>
      </c>
      <c r="Y360" s="24">
        <v>0</v>
      </c>
      <c r="Z360" s="24" t="s">
        <v>14</v>
      </c>
      <c r="AA360" s="24">
        <v>0</v>
      </c>
      <c r="AB360" s="28">
        <v>5</v>
      </c>
      <c r="AC360" s="28">
        <v>1</v>
      </c>
      <c r="AD360" s="28">
        <v>12</v>
      </c>
      <c r="AE360" s="28">
        <v>1</v>
      </c>
      <c r="AF360" s="24">
        <v>5</v>
      </c>
      <c r="AG360" s="28">
        <v>65</v>
      </c>
      <c r="AH360" s="28" t="s">
        <v>103</v>
      </c>
      <c r="AI360" s="71" t="s">
        <v>461</v>
      </c>
      <c r="AJ360" s="25"/>
      <c r="AK360" s="57" t="s">
        <v>29</v>
      </c>
      <c r="AL360" s="25">
        <v>7</v>
      </c>
      <c r="AM360" s="25">
        <v>7</v>
      </c>
      <c r="AN360" s="25">
        <v>0</v>
      </c>
    </row>
    <row r="361" spans="1:40" s="57" customFormat="1" ht="24.9" thickBot="1" x14ac:dyDescent="0.45">
      <c r="A361" s="45">
        <v>40724</v>
      </c>
      <c r="B361" s="72">
        <v>5</v>
      </c>
      <c r="C361" s="49" t="s">
        <v>1</v>
      </c>
      <c r="D361" s="49">
        <v>43</v>
      </c>
      <c r="E361" s="25" t="s">
        <v>66</v>
      </c>
      <c r="F361" s="25">
        <v>2</v>
      </c>
      <c r="G361" s="25">
        <v>7</v>
      </c>
      <c r="H361" s="25">
        <v>9</v>
      </c>
      <c r="I361" s="24">
        <v>21</v>
      </c>
      <c r="J361" s="24"/>
      <c r="K361" s="50">
        <f t="shared" si="26"/>
        <v>2</v>
      </c>
      <c r="L361" s="50">
        <f t="shared" si="27"/>
        <v>12</v>
      </c>
      <c r="M361" s="50">
        <f t="shared" si="28"/>
        <v>14</v>
      </c>
      <c r="N361" s="50">
        <f t="shared" si="29"/>
        <v>-7</v>
      </c>
      <c r="O361" s="25">
        <v>8</v>
      </c>
      <c r="P361" s="25">
        <v>16</v>
      </c>
      <c r="Q361" s="24">
        <v>42</v>
      </c>
      <c r="S361" s="51">
        <f t="shared" si="30"/>
        <v>0</v>
      </c>
      <c r="T361" s="25" t="s">
        <v>15</v>
      </c>
      <c r="U361" s="52" t="s">
        <v>15</v>
      </c>
      <c r="V361" s="24" t="s">
        <v>15</v>
      </c>
      <c r="W361" s="24">
        <v>1</v>
      </c>
      <c r="X361" s="24" t="s">
        <v>14</v>
      </c>
      <c r="Y361" s="24">
        <v>0</v>
      </c>
      <c r="Z361" s="24" t="s">
        <v>14</v>
      </c>
      <c r="AA361" s="24">
        <v>0</v>
      </c>
      <c r="AB361" s="28">
        <v>5</v>
      </c>
      <c r="AC361" s="28">
        <v>8</v>
      </c>
      <c r="AD361" s="28">
        <v>15</v>
      </c>
      <c r="AE361" s="28">
        <v>20</v>
      </c>
      <c r="AF361" s="24"/>
      <c r="AG361" s="28">
        <v>50</v>
      </c>
      <c r="AH361" s="28" t="s">
        <v>102</v>
      </c>
      <c r="AI361" s="71" t="s">
        <v>461</v>
      </c>
      <c r="AJ361" s="25"/>
      <c r="AK361" s="57" t="s">
        <v>31</v>
      </c>
      <c r="AL361" s="25">
        <v>7</v>
      </c>
      <c r="AM361" s="25">
        <v>8</v>
      </c>
      <c r="AN361" s="25">
        <v>0</v>
      </c>
    </row>
    <row r="362" spans="1:40" s="57" customFormat="1" ht="24.9" thickBot="1" x14ac:dyDescent="0.45">
      <c r="A362" s="45">
        <v>40724</v>
      </c>
      <c r="B362" s="72">
        <v>5</v>
      </c>
      <c r="C362" s="49" t="s">
        <v>1</v>
      </c>
      <c r="D362" s="49">
        <v>44</v>
      </c>
      <c r="E362" s="25" t="s">
        <v>42</v>
      </c>
      <c r="F362" s="25">
        <v>2</v>
      </c>
      <c r="G362" s="25">
        <v>4</v>
      </c>
      <c r="H362" s="25">
        <v>5.5</v>
      </c>
      <c r="I362" s="24"/>
      <c r="J362" s="24"/>
      <c r="K362" s="50">
        <f t="shared" si="26"/>
        <v>1.5</v>
      </c>
      <c r="L362" s="50">
        <f t="shared" si="27"/>
        <v>-5.5</v>
      </c>
      <c r="M362" s="50">
        <f t="shared" si="28"/>
        <v>-4</v>
      </c>
      <c r="N362" s="50">
        <f t="shared" si="29"/>
        <v>-4</v>
      </c>
      <c r="O362" s="25">
        <v>0</v>
      </c>
      <c r="P362" s="25">
        <v>2</v>
      </c>
      <c r="Q362" s="24"/>
      <c r="S362" s="51">
        <f t="shared" si="30"/>
        <v>0</v>
      </c>
      <c r="T362" s="25" t="s">
        <v>15</v>
      </c>
      <c r="U362" s="52" t="s">
        <v>14</v>
      </c>
      <c r="V362" s="24" t="s">
        <v>14</v>
      </c>
      <c r="W362" s="24">
        <v>0</v>
      </c>
      <c r="X362" s="24" t="s">
        <v>14</v>
      </c>
      <c r="Y362" s="24">
        <v>0</v>
      </c>
      <c r="Z362" s="24" t="s">
        <v>14</v>
      </c>
      <c r="AA362" s="24">
        <v>0</v>
      </c>
      <c r="AB362" s="28">
        <v>20</v>
      </c>
      <c r="AC362" s="28">
        <v>3</v>
      </c>
      <c r="AD362" s="28">
        <v>35</v>
      </c>
      <c r="AE362" s="28">
        <v>15</v>
      </c>
      <c r="AF362" s="24"/>
      <c r="AG362" s="28">
        <v>60</v>
      </c>
      <c r="AH362" s="28" t="s">
        <v>101</v>
      </c>
      <c r="AI362" s="71" t="s">
        <v>461</v>
      </c>
      <c r="AJ362" s="25" t="s">
        <v>76</v>
      </c>
      <c r="AK362" s="57" t="s">
        <v>30</v>
      </c>
      <c r="AL362" s="25">
        <v>4</v>
      </c>
      <c r="AM362" s="25">
        <v>0</v>
      </c>
      <c r="AN362" s="25">
        <v>0</v>
      </c>
    </row>
    <row r="363" spans="1:40" s="57" customFormat="1" ht="24.9" thickBot="1" x14ac:dyDescent="0.45">
      <c r="A363" s="45">
        <v>40724</v>
      </c>
      <c r="B363" s="72">
        <v>5</v>
      </c>
      <c r="C363" s="49" t="s">
        <v>1</v>
      </c>
      <c r="D363" s="49">
        <v>45</v>
      </c>
      <c r="E363" s="25" t="s">
        <v>42</v>
      </c>
      <c r="F363" s="25">
        <v>1</v>
      </c>
      <c r="G363" s="25">
        <v>3</v>
      </c>
      <c r="H363" s="25">
        <v>0</v>
      </c>
      <c r="I363" s="24"/>
      <c r="J363" s="24"/>
      <c r="K363" s="50">
        <f t="shared" si="26"/>
        <v>-3</v>
      </c>
      <c r="L363" s="50">
        <f t="shared" si="27"/>
        <v>0</v>
      </c>
      <c r="M363" s="50">
        <f t="shared" si="28"/>
        <v>-3</v>
      </c>
      <c r="N363" s="50">
        <f t="shared" si="29"/>
        <v>-3</v>
      </c>
      <c r="O363" s="25">
        <v>4</v>
      </c>
      <c r="P363" s="25">
        <v>0</v>
      </c>
      <c r="Q363" s="24"/>
      <c r="S363" s="51">
        <f t="shared" si="30"/>
        <v>0</v>
      </c>
      <c r="T363" s="25" t="s">
        <v>14</v>
      </c>
      <c r="U363" s="25" t="s">
        <v>14</v>
      </c>
      <c r="V363" s="24" t="s">
        <v>14</v>
      </c>
      <c r="W363" s="24">
        <v>0</v>
      </c>
      <c r="X363" s="24" t="s">
        <v>14</v>
      </c>
      <c r="Y363" s="24">
        <v>0</v>
      </c>
      <c r="Z363" s="24" t="s">
        <v>14</v>
      </c>
      <c r="AA363" s="24">
        <v>0</v>
      </c>
      <c r="AB363" s="28">
        <v>0</v>
      </c>
      <c r="AC363" s="28">
        <v>3</v>
      </c>
      <c r="AD363" s="28">
        <v>10</v>
      </c>
      <c r="AE363" s="28">
        <v>2</v>
      </c>
      <c r="AF363" s="24"/>
      <c r="AG363" s="28">
        <v>65</v>
      </c>
      <c r="AH363" s="28" t="s">
        <v>100</v>
      </c>
      <c r="AI363" s="71" t="s">
        <v>461</v>
      </c>
      <c r="AJ363" s="25"/>
      <c r="AK363" s="57" t="s">
        <v>30</v>
      </c>
      <c r="AL363" s="25">
        <v>3</v>
      </c>
      <c r="AM363" s="25">
        <v>4</v>
      </c>
      <c r="AN363" s="25" t="s">
        <v>40</v>
      </c>
    </row>
    <row r="364" spans="1:40" s="57" customFormat="1" ht="24.9" thickBot="1" x14ac:dyDescent="0.45">
      <c r="A364" s="45">
        <v>40724</v>
      </c>
      <c r="B364" s="72">
        <v>5</v>
      </c>
      <c r="C364" s="49" t="s">
        <v>1</v>
      </c>
      <c r="D364" s="49">
        <v>46</v>
      </c>
      <c r="E364" s="25" t="s">
        <v>42</v>
      </c>
      <c r="F364" s="25">
        <v>3</v>
      </c>
      <c r="G364" s="25">
        <v>3</v>
      </c>
      <c r="H364" s="25">
        <v>14</v>
      </c>
      <c r="I364" s="24">
        <v>31</v>
      </c>
      <c r="J364" s="24">
        <v>28</v>
      </c>
      <c r="K364" s="50">
        <f t="shared" si="26"/>
        <v>11</v>
      </c>
      <c r="L364" s="50">
        <f t="shared" si="27"/>
        <v>17</v>
      </c>
      <c r="M364" s="50">
        <f t="shared" si="28"/>
        <v>28</v>
      </c>
      <c r="N364" s="50">
        <f t="shared" si="29"/>
        <v>25</v>
      </c>
      <c r="O364" s="25">
        <v>0</v>
      </c>
      <c r="P364" s="25">
        <v>17</v>
      </c>
      <c r="Q364" s="24">
        <v>50</v>
      </c>
      <c r="R364" s="57">
        <v>4</v>
      </c>
      <c r="S364" s="51">
        <f t="shared" si="30"/>
        <v>351.68</v>
      </c>
      <c r="T364" s="25" t="s">
        <v>13</v>
      </c>
      <c r="U364" s="52" t="s">
        <v>15</v>
      </c>
      <c r="V364" s="24" t="s">
        <v>13</v>
      </c>
      <c r="W364" s="24">
        <v>1</v>
      </c>
      <c r="X364" s="24" t="s">
        <v>17</v>
      </c>
      <c r="Y364" s="24">
        <v>1</v>
      </c>
      <c r="Z364" s="24" t="s">
        <v>17</v>
      </c>
      <c r="AA364" s="24">
        <v>1</v>
      </c>
      <c r="AB364" s="28">
        <v>15</v>
      </c>
      <c r="AC364" s="28">
        <v>1</v>
      </c>
      <c r="AD364" s="28">
        <v>45</v>
      </c>
      <c r="AE364" s="28">
        <v>3</v>
      </c>
      <c r="AF364" s="24">
        <v>10</v>
      </c>
      <c r="AG364" s="28">
        <v>70</v>
      </c>
      <c r="AH364" s="28" t="s">
        <v>84</v>
      </c>
      <c r="AI364" s="71" t="s">
        <v>461</v>
      </c>
      <c r="AJ364" s="25"/>
      <c r="AK364" s="57" t="s">
        <v>29</v>
      </c>
      <c r="AL364" s="25">
        <v>3</v>
      </c>
      <c r="AM364" s="25">
        <v>0</v>
      </c>
      <c r="AN364" s="25">
        <v>0</v>
      </c>
    </row>
    <row r="365" spans="1:40" s="57" customFormat="1" ht="24.9" thickBot="1" x14ac:dyDescent="0.45">
      <c r="A365" s="45">
        <v>40724</v>
      </c>
      <c r="B365" s="72">
        <v>5</v>
      </c>
      <c r="C365" s="49" t="s">
        <v>1</v>
      </c>
      <c r="D365" s="49">
        <v>47</v>
      </c>
      <c r="E365" s="25" t="s">
        <v>66</v>
      </c>
      <c r="F365" s="25">
        <v>2</v>
      </c>
      <c r="G365" s="25">
        <v>5.5</v>
      </c>
      <c r="H365" s="25">
        <v>15.5</v>
      </c>
      <c r="I365" s="24">
        <v>29.5</v>
      </c>
      <c r="J365" s="24">
        <v>35</v>
      </c>
      <c r="K365" s="50">
        <f t="shared" si="26"/>
        <v>10</v>
      </c>
      <c r="L365" s="50">
        <f t="shared" si="27"/>
        <v>14</v>
      </c>
      <c r="M365" s="50">
        <f t="shared" si="28"/>
        <v>24</v>
      </c>
      <c r="N365" s="50">
        <f t="shared" si="29"/>
        <v>29.5</v>
      </c>
      <c r="O365" s="25">
        <v>4</v>
      </c>
      <c r="P365" s="25">
        <v>29</v>
      </c>
      <c r="Q365" s="24">
        <v>58</v>
      </c>
      <c r="R365" s="57">
        <v>6</v>
      </c>
      <c r="S365" s="51">
        <f t="shared" si="30"/>
        <v>989.1</v>
      </c>
      <c r="T365" s="25" t="s">
        <v>15</v>
      </c>
      <c r="U365" s="52" t="s">
        <v>15</v>
      </c>
      <c r="V365" s="24" t="s">
        <v>15</v>
      </c>
      <c r="W365" s="24">
        <v>1</v>
      </c>
      <c r="X365" s="24" t="s">
        <v>17</v>
      </c>
      <c r="Y365" s="24">
        <v>1</v>
      </c>
      <c r="Z365" s="24" t="s">
        <v>17</v>
      </c>
      <c r="AA365" s="24">
        <v>1</v>
      </c>
      <c r="AB365" s="28">
        <v>5</v>
      </c>
      <c r="AC365" s="28">
        <v>8</v>
      </c>
      <c r="AD365" s="28">
        <v>15</v>
      </c>
      <c r="AE365" s="28">
        <v>25</v>
      </c>
      <c r="AF365" s="24">
        <v>15</v>
      </c>
      <c r="AG365" s="28">
        <v>50</v>
      </c>
      <c r="AH365" s="28" t="s">
        <v>99</v>
      </c>
      <c r="AI365" s="71" t="s">
        <v>461</v>
      </c>
      <c r="AJ365" s="25"/>
      <c r="AK365" s="57" t="s">
        <v>29</v>
      </c>
      <c r="AL365" s="25">
        <v>5.5</v>
      </c>
      <c r="AM365" s="25">
        <v>4</v>
      </c>
      <c r="AN365" s="25" t="s">
        <v>40</v>
      </c>
    </row>
    <row r="366" spans="1:40" s="57" customFormat="1" ht="24.9" thickBot="1" x14ac:dyDescent="0.45">
      <c r="A366" s="45">
        <v>40724</v>
      </c>
      <c r="B366" s="72">
        <v>5</v>
      </c>
      <c r="C366" s="49" t="s">
        <v>1</v>
      </c>
      <c r="D366" s="49">
        <v>48</v>
      </c>
      <c r="E366" s="25" t="s">
        <v>42</v>
      </c>
      <c r="F366" s="25">
        <v>3</v>
      </c>
      <c r="G366" s="25">
        <v>2</v>
      </c>
      <c r="H366" s="25">
        <v>8.5</v>
      </c>
      <c r="I366" s="24">
        <v>13</v>
      </c>
      <c r="J366" s="24">
        <v>7</v>
      </c>
      <c r="K366" s="50">
        <f t="shared" si="26"/>
        <v>6.5</v>
      </c>
      <c r="L366" s="50">
        <f t="shared" si="27"/>
        <v>4.5</v>
      </c>
      <c r="M366" s="50">
        <f t="shared" si="28"/>
        <v>11</v>
      </c>
      <c r="N366" s="50">
        <f t="shared" si="29"/>
        <v>5</v>
      </c>
      <c r="O366" s="25">
        <v>0</v>
      </c>
      <c r="P366" s="25">
        <v>5</v>
      </c>
      <c r="Q366" s="24">
        <v>26</v>
      </c>
      <c r="R366" s="57">
        <v>3.5</v>
      </c>
      <c r="S366" s="51">
        <f t="shared" si="30"/>
        <v>67.313749999999999</v>
      </c>
      <c r="T366" s="25" t="s">
        <v>15</v>
      </c>
      <c r="U366" s="52" t="s">
        <v>15</v>
      </c>
      <c r="V366" s="24" t="s">
        <v>15</v>
      </c>
      <c r="W366" s="24">
        <v>1</v>
      </c>
      <c r="X366" s="24" t="s">
        <v>18</v>
      </c>
      <c r="Y366" s="24">
        <v>1</v>
      </c>
      <c r="Z366" s="24" t="s">
        <v>18</v>
      </c>
      <c r="AA366" s="24">
        <v>1</v>
      </c>
      <c r="AB366" s="28">
        <v>25</v>
      </c>
      <c r="AC366" s="28">
        <v>1</v>
      </c>
      <c r="AD366" s="28">
        <v>35</v>
      </c>
      <c r="AE366" s="28">
        <v>0</v>
      </c>
      <c r="AF366" s="24">
        <v>15</v>
      </c>
      <c r="AG366" s="28">
        <v>45</v>
      </c>
      <c r="AH366" s="28" t="s">
        <v>84</v>
      </c>
      <c r="AI366" s="71" t="s">
        <v>461</v>
      </c>
      <c r="AJ366" s="25"/>
      <c r="AK366" s="57" t="s">
        <v>29</v>
      </c>
      <c r="AL366" s="25">
        <v>2</v>
      </c>
      <c r="AM366" s="25">
        <v>0</v>
      </c>
      <c r="AN366" s="25" t="s">
        <v>49</v>
      </c>
    </row>
    <row r="367" spans="1:40" s="57" customFormat="1" ht="24.9" thickBot="1" x14ac:dyDescent="0.45">
      <c r="A367" s="45">
        <v>40724</v>
      </c>
      <c r="B367" s="72">
        <v>5</v>
      </c>
      <c r="C367" s="49" t="s">
        <v>1</v>
      </c>
      <c r="D367" s="49">
        <v>49</v>
      </c>
      <c r="E367" s="25" t="s">
        <v>42</v>
      </c>
      <c r="F367" s="25">
        <v>3</v>
      </c>
      <c r="G367" s="25">
        <v>3.5</v>
      </c>
      <c r="H367" s="25">
        <v>13.5</v>
      </c>
      <c r="I367" s="24">
        <v>59</v>
      </c>
      <c r="J367" s="24">
        <v>37.5</v>
      </c>
      <c r="K367" s="50">
        <f t="shared" si="26"/>
        <v>10</v>
      </c>
      <c r="L367" s="50">
        <f t="shared" si="27"/>
        <v>45.5</v>
      </c>
      <c r="M367" s="50">
        <f t="shared" si="28"/>
        <v>55.5</v>
      </c>
      <c r="N367" s="50">
        <f t="shared" si="29"/>
        <v>34</v>
      </c>
      <c r="O367" s="25">
        <v>0</v>
      </c>
      <c r="P367" s="25">
        <v>24</v>
      </c>
      <c r="Q367" s="24">
        <v>48</v>
      </c>
      <c r="R367" s="57">
        <v>15</v>
      </c>
      <c r="S367" s="51">
        <f t="shared" si="30"/>
        <v>6623.4375</v>
      </c>
      <c r="T367" s="25" t="s">
        <v>13</v>
      </c>
      <c r="U367" s="52" t="s">
        <v>13</v>
      </c>
      <c r="V367" s="24" t="s">
        <v>15</v>
      </c>
      <c r="W367" s="24">
        <v>1</v>
      </c>
      <c r="X367" s="24" t="s">
        <v>15</v>
      </c>
      <c r="Y367" s="24">
        <v>1</v>
      </c>
      <c r="Z367" s="24" t="s">
        <v>15</v>
      </c>
      <c r="AA367" s="24">
        <v>1</v>
      </c>
      <c r="AB367" s="28">
        <v>7</v>
      </c>
      <c r="AC367" s="28">
        <v>10</v>
      </c>
      <c r="AD367" s="28">
        <v>2</v>
      </c>
      <c r="AE367" s="28">
        <v>30</v>
      </c>
      <c r="AF367" s="24">
        <v>0</v>
      </c>
      <c r="AG367" s="28">
        <v>15</v>
      </c>
      <c r="AH367" s="28" t="s">
        <v>98</v>
      </c>
      <c r="AI367" s="71" t="s">
        <v>461</v>
      </c>
      <c r="AJ367" s="25"/>
      <c r="AK367" s="57" t="s">
        <v>29</v>
      </c>
      <c r="AL367" s="25">
        <v>3.5</v>
      </c>
      <c r="AM367" s="25">
        <v>0</v>
      </c>
      <c r="AN367" s="25" t="s">
        <v>49</v>
      </c>
    </row>
    <row r="368" spans="1:40" s="57" customFormat="1" ht="24.9" thickBot="1" x14ac:dyDescent="0.45">
      <c r="A368" s="45">
        <v>40724</v>
      </c>
      <c r="B368" s="72">
        <v>5</v>
      </c>
      <c r="C368" s="49" t="s">
        <v>1</v>
      </c>
      <c r="D368" s="49">
        <v>50</v>
      </c>
      <c r="E368" s="25" t="s">
        <v>66</v>
      </c>
      <c r="F368" s="25">
        <v>4</v>
      </c>
      <c r="G368" s="25">
        <v>6.5</v>
      </c>
      <c r="H368" s="25">
        <v>23</v>
      </c>
      <c r="I368" s="24">
        <v>41</v>
      </c>
      <c r="J368" s="24">
        <v>52</v>
      </c>
      <c r="K368" s="50">
        <f t="shared" si="26"/>
        <v>16.5</v>
      </c>
      <c r="L368" s="50">
        <f t="shared" si="27"/>
        <v>18</v>
      </c>
      <c r="M368" s="50">
        <f t="shared" si="28"/>
        <v>34.5</v>
      </c>
      <c r="N368" s="50">
        <f t="shared" si="29"/>
        <v>45.5</v>
      </c>
      <c r="O368" s="25">
        <v>9</v>
      </c>
      <c r="P368" s="25">
        <v>38</v>
      </c>
      <c r="Q368" s="24">
        <v>54</v>
      </c>
      <c r="R368" s="57">
        <v>15</v>
      </c>
      <c r="S368" s="51">
        <f t="shared" si="30"/>
        <v>9184.5</v>
      </c>
      <c r="T368" s="25" t="s">
        <v>13</v>
      </c>
      <c r="U368" s="52" t="s">
        <v>13</v>
      </c>
      <c r="V368" s="24" t="s">
        <v>15</v>
      </c>
      <c r="W368" s="24">
        <v>1</v>
      </c>
      <c r="X368" s="24" t="s">
        <v>15</v>
      </c>
      <c r="Y368" s="24">
        <v>1</v>
      </c>
      <c r="Z368" s="24" t="s">
        <v>17</v>
      </c>
      <c r="AA368" s="24">
        <v>1</v>
      </c>
      <c r="AB368" s="28">
        <v>30</v>
      </c>
      <c r="AC368" s="28">
        <v>2</v>
      </c>
      <c r="AD368" s="28">
        <v>45</v>
      </c>
      <c r="AE368" s="28">
        <v>8</v>
      </c>
      <c r="AF368" s="24">
        <v>25</v>
      </c>
      <c r="AG368" s="28">
        <v>70</v>
      </c>
      <c r="AH368" s="28" t="s">
        <v>97</v>
      </c>
      <c r="AI368" s="71" t="s">
        <v>461</v>
      </c>
      <c r="AJ368" s="25" t="s">
        <v>96</v>
      </c>
      <c r="AK368" s="57" t="s">
        <v>29</v>
      </c>
      <c r="AL368" s="25">
        <v>6.5</v>
      </c>
      <c r="AM368" s="25">
        <v>9</v>
      </c>
      <c r="AN368" s="25">
        <v>0</v>
      </c>
    </row>
    <row r="369" spans="1:42" s="57" customFormat="1" ht="24.9" thickBot="1" x14ac:dyDescent="0.45">
      <c r="A369" s="45">
        <v>40724</v>
      </c>
      <c r="B369" s="72">
        <v>5</v>
      </c>
      <c r="C369" s="49" t="s">
        <v>1</v>
      </c>
      <c r="D369" s="49">
        <v>51</v>
      </c>
      <c r="E369" s="25" t="s">
        <v>42</v>
      </c>
      <c r="F369" s="25">
        <v>2</v>
      </c>
      <c r="G369" s="49">
        <v>3</v>
      </c>
      <c r="H369" s="25">
        <v>0</v>
      </c>
      <c r="I369" s="50"/>
      <c r="J369" s="24"/>
      <c r="K369" s="50">
        <f t="shared" si="26"/>
        <v>-3</v>
      </c>
      <c r="L369" s="50">
        <f t="shared" si="27"/>
        <v>0</v>
      </c>
      <c r="M369" s="50">
        <f t="shared" si="28"/>
        <v>-3</v>
      </c>
      <c r="N369" s="50">
        <f t="shared" si="29"/>
        <v>-3</v>
      </c>
      <c r="O369" s="49">
        <v>1</v>
      </c>
      <c r="P369" s="25">
        <v>0</v>
      </c>
      <c r="Q369" s="50"/>
      <c r="R369" s="24"/>
      <c r="S369" s="51">
        <f t="shared" si="30"/>
        <v>0</v>
      </c>
      <c r="T369" s="25" t="s">
        <v>14</v>
      </c>
      <c r="U369" s="52" t="s">
        <v>14</v>
      </c>
      <c r="V369" s="50" t="s">
        <v>14</v>
      </c>
      <c r="W369" s="50">
        <v>0</v>
      </c>
      <c r="X369" s="24" t="s">
        <v>14</v>
      </c>
      <c r="Y369" s="24">
        <v>0</v>
      </c>
      <c r="Z369" s="24" t="s">
        <v>14</v>
      </c>
      <c r="AA369" s="24">
        <v>0</v>
      </c>
      <c r="AB369" s="28">
        <v>30</v>
      </c>
      <c r="AC369" s="28">
        <v>4</v>
      </c>
      <c r="AD369" s="28">
        <v>35</v>
      </c>
      <c r="AE369" s="28">
        <v>3</v>
      </c>
      <c r="AF369" s="24"/>
      <c r="AG369" s="28">
        <v>50</v>
      </c>
      <c r="AH369" s="28" t="s">
        <v>95</v>
      </c>
      <c r="AI369" s="71" t="s">
        <v>461</v>
      </c>
      <c r="AJ369" s="24"/>
      <c r="AK369" s="57" t="s">
        <v>30</v>
      </c>
      <c r="AL369" s="25">
        <v>3</v>
      </c>
      <c r="AM369" s="25">
        <v>1</v>
      </c>
      <c r="AN369" s="25">
        <v>0</v>
      </c>
    </row>
    <row r="370" spans="1:42" s="57" customFormat="1" ht="12.6" thickBot="1" x14ac:dyDescent="0.45">
      <c r="A370" s="45">
        <v>40724</v>
      </c>
      <c r="B370" s="72">
        <v>5</v>
      </c>
      <c r="C370" s="49" t="s">
        <v>1</v>
      </c>
      <c r="D370" s="49">
        <v>52</v>
      </c>
      <c r="E370" s="49" t="s">
        <v>66</v>
      </c>
      <c r="F370" s="49">
        <v>2</v>
      </c>
      <c r="G370" s="25">
        <v>2.5</v>
      </c>
      <c r="H370" s="25">
        <v>10.5</v>
      </c>
      <c r="I370" s="57">
        <v>32</v>
      </c>
      <c r="J370" s="24">
        <v>36</v>
      </c>
      <c r="K370" s="50">
        <f t="shared" si="26"/>
        <v>8</v>
      </c>
      <c r="L370" s="50">
        <f t="shared" si="27"/>
        <v>21.5</v>
      </c>
      <c r="M370" s="50">
        <f t="shared" si="28"/>
        <v>29.5</v>
      </c>
      <c r="N370" s="50">
        <f t="shared" si="29"/>
        <v>33.5</v>
      </c>
      <c r="O370" s="25">
        <v>6</v>
      </c>
      <c r="P370" s="49">
        <v>4</v>
      </c>
      <c r="Q370" s="24">
        <v>36</v>
      </c>
      <c r="R370" s="24">
        <v>7</v>
      </c>
      <c r="S370" s="51">
        <f t="shared" si="30"/>
        <v>1384.7400000000002</v>
      </c>
      <c r="T370" s="49" t="s">
        <v>13</v>
      </c>
      <c r="U370" s="52" t="s">
        <v>13</v>
      </c>
      <c r="V370" s="24" t="s">
        <v>13</v>
      </c>
      <c r="W370" s="24">
        <v>1</v>
      </c>
      <c r="X370" s="24" t="s">
        <v>17</v>
      </c>
      <c r="Y370" s="24">
        <v>1</v>
      </c>
      <c r="Z370" s="24" t="s">
        <v>17</v>
      </c>
      <c r="AA370" s="24">
        <v>1</v>
      </c>
      <c r="AB370" s="58">
        <v>25</v>
      </c>
      <c r="AC370" s="58">
        <v>2</v>
      </c>
      <c r="AD370" s="58">
        <v>35</v>
      </c>
      <c r="AE370" s="58">
        <v>8</v>
      </c>
      <c r="AF370" s="24">
        <v>0</v>
      </c>
      <c r="AG370" s="58">
        <v>50</v>
      </c>
      <c r="AH370" s="28" t="s">
        <v>94</v>
      </c>
      <c r="AI370" s="71" t="s">
        <v>461</v>
      </c>
      <c r="AJ370" s="76" t="s">
        <v>93</v>
      </c>
      <c r="AK370" s="57" t="s">
        <v>29</v>
      </c>
      <c r="AL370" s="49">
        <v>2.5</v>
      </c>
      <c r="AM370" s="49">
        <v>6</v>
      </c>
      <c r="AN370" s="49">
        <v>0</v>
      </c>
    </row>
    <row r="371" spans="1:42" s="57" customFormat="1" ht="12.6" thickBot="1" x14ac:dyDescent="0.45">
      <c r="A371" s="45">
        <v>40724</v>
      </c>
      <c r="B371" s="72">
        <v>5</v>
      </c>
      <c r="C371" s="49" t="s">
        <v>1</v>
      </c>
      <c r="D371" s="49">
        <v>53</v>
      </c>
      <c r="E371" s="25" t="s">
        <v>66</v>
      </c>
      <c r="F371" s="25">
        <v>2</v>
      </c>
      <c r="G371" s="25">
        <v>6.5</v>
      </c>
      <c r="H371" s="49">
        <v>22</v>
      </c>
      <c r="I371" s="24">
        <v>50.5</v>
      </c>
      <c r="J371" s="24">
        <v>51</v>
      </c>
      <c r="K371" s="50">
        <f t="shared" si="26"/>
        <v>15.5</v>
      </c>
      <c r="L371" s="50">
        <f t="shared" si="27"/>
        <v>28.5</v>
      </c>
      <c r="M371" s="50">
        <f t="shared" si="28"/>
        <v>44</v>
      </c>
      <c r="N371" s="50">
        <f t="shared" si="29"/>
        <v>44.5</v>
      </c>
      <c r="O371" s="25">
        <v>6</v>
      </c>
      <c r="P371" s="25">
        <v>36</v>
      </c>
      <c r="Q371" s="24">
        <v>69</v>
      </c>
      <c r="R371" s="24">
        <v>10</v>
      </c>
      <c r="S371" s="51">
        <f t="shared" si="30"/>
        <v>4003.5</v>
      </c>
      <c r="T371" s="25" t="s">
        <v>13</v>
      </c>
      <c r="U371" s="52" t="s">
        <v>13</v>
      </c>
      <c r="V371" s="24" t="s">
        <v>13</v>
      </c>
      <c r="W371" s="24">
        <v>1</v>
      </c>
      <c r="X371" s="24" t="s">
        <v>15</v>
      </c>
      <c r="Y371" s="24">
        <v>1</v>
      </c>
      <c r="Z371" s="24" t="s">
        <v>15</v>
      </c>
      <c r="AA371" s="24">
        <v>1</v>
      </c>
      <c r="AB371" s="28">
        <v>7</v>
      </c>
      <c r="AC371" s="28">
        <v>5</v>
      </c>
      <c r="AD371" s="28">
        <v>20</v>
      </c>
      <c r="AE371" s="28">
        <v>10</v>
      </c>
      <c r="AF371" s="24">
        <v>5</v>
      </c>
      <c r="AG371" s="28">
        <v>50</v>
      </c>
      <c r="AH371" s="58" t="s">
        <v>82</v>
      </c>
      <c r="AI371" s="71" t="s">
        <v>461</v>
      </c>
      <c r="AJ371" s="49" t="s">
        <v>92</v>
      </c>
      <c r="AK371" s="57" t="s">
        <v>29</v>
      </c>
      <c r="AL371" s="25">
        <v>6.5</v>
      </c>
      <c r="AM371" s="25">
        <v>6</v>
      </c>
      <c r="AN371" s="25" t="s">
        <v>49</v>
      </c>
    </row>
    <row r="372" spans="1:42" s="57" customFormat="1" ht="12.6" thickBot="1" x14ac:dyDescent="0.45">
      <c r="A372" s="45">
        <v>40724</v>
      </c>
      <c r="B372" s="72">
        <v>5</v>
      </c>
      <c r="C372" s="49" t="s">
        <v>1</v>
      </c>
      <c r="D372" s="49">
        <v>54</v>
      </c>
      <c r="E372" s="25" t="s">
        <v>66</v>
      </c>
      <c r="F372" s="25">
        <v>2</v>
      </c>
      <c r="G372" s="25">
        <v>6</v>
      </c>
      <c r="H372" s="25">
        <v>15</v>
      </c>
      <c r="I372" s="24">
        <v>41</v>
      </c>
      <c r="J372" s="24">
        <v>31</v>
      </c>
      <c r="K372" s="50">
        <f t="shared" si="26"/>
        <v>9</v>
      </c>
      <c r="L372" s="50">
        <f t="shared" si="27"/>
        <v>26</v>
      </c>
      <c r="M372" s="50">
        <f t="shared" si="28"/>
        <v>35</v>
      </c>
      <c r="N372" s="50">
        <f t="shared" si="29"/>
        <v>25</v>
      </c>
      <c r="O372" s="25">
        <v>6</v>
      </c>
      <c r="P372" s="25">
        <v>24</v>
      </c>
      <c r="Q372" s="24">
        <v>69</v>
      </c>
      <c r="R372" s="24">
        <v>5</v>
      </c>
      <c r="S372" s="51">
        <f t="shared" si="30"/>
        <v>608.375</v>
      </c>
      <c r="T372" s="25" t="s">
        <v>13</v>
      </c>
      <c r="U372" s="52" t="s">
        <v>13</v>
      </c>
      <c r="V372" s="24" t="s">
        <v>13</v>
      </c>
      <c r="W372" s="24">
        <v>1</v>
      </c>
      <c r="X372" s="24" t="s">
        <v>18</v>
      </c>
      <c r="Y372" s="24">
        <v>1</v>
      </c>
      <c r="Z372" s="24" t="s">
        <v>18</v>
      </c>
      <c r="AA372" s="24">
        <v>1</v>
      </c>
      <c r="AB372" s="28">
        <v>10</v>
      </c>
      <c r="AC372" s="28">
        <v>10</v>
      </c>
      <c r="AD372" s="28">
        <v>15</v>
      </c>
      <c r="AE372" s="28">
        <v>10</v>
      </c>
      <c r="AF372" s="24">
        <v>10</v>
      </c>
      <c r="AG372" s="28">
        <v>80</v>
      </c>
      <c r="AH372" s="28" t="s">
        <v>91</v>
      </c>
      <c r="AI372" s="71" t="s">
        <v>461</v>
      </c>
      <c r="AJ372" s="25" t="s">
        <v>76</v>
      </c>
      <c r="AK372" s="57" t="s">
        <v>29</v>
      </c>
      <c r="AL372" s="25">
        <v>6</v>
      </c>
      <c r="AM372" s="25">
        <v>6</v>
      </c>
      <c r="AN372" s="25"/>
    </row>
    <row r="373" spans="1:42" s="57" customFormat="1" ht="24.9" thickBot="1" x14ac:dyDescent="0.45">
      <c r="A373" s="45">
        <v>40724</v>
      </c>
      <c r="B373" s="72">
        <v>5</v>
      </c>
      <c r="C373" s="49" t="s">
        <v>1</v>
      </c>
      <c r="D373" s="49">
        <v>55</v>
      </c>
      <c r="E373" s="25" t="s">
        <v>64</v>
      </c>
      <c r="F373" s="25">
        <v>4</v>
      </c>
      <c r="G373" s="25">
        <v>6.5</v>
      </c>
      <c r="H373" s="25">
        <v>9</v>
      </c>
      <c r="I373" s="24"/>
      <c r="J373" s="24"/>
      <c r="K373" s="50">
        <f t="shared" si="26"/>
        <v>2.5</v>
      </c>
      <c r="L373" s="50">
        <f t="shared" si="27"/>
        <v>-9</v>
      </c>
      <c r="M373" s="50">
        <f t="shared" si="28"/>
        <v>-6.5</v>
      </c>
      <c r="N373" s="50">
        <f t="shared" si="29"/>
        <v>-6.5</v>
      </c>
      <c r="O373" s="25">
        <v>0</v>
      </c>
      <c r="P373" s="25">
        <v>6</v>
      </c>
      <c r="Q373" s="24"/>
      <c r="R373" s="24"/>
      <c r="S373" s="51">
        <f t="shared" si="30"/>
        <v>0</v>
      </c>
      <c r="T373" s="25" t="s">
        <v>15</v>
      </c>
      <c r="U373" s="52" t="s">
        <v>14</v>
      </c>
      <c r="V373" s="24" t="s">
        <v>14</v>
      </c>
      <c r="W373" s="24">
        <v>0</v>
      </c>
      <c r="X373" s="24" t="s">
        <v>14</v>
      </c>
      <c r="Y373" s="24">
        <v>0</v>
      </c>
      <c r="Z373" s="24" t="s">
        <v>14</v>
      </c>
      <c r="AA373" s="24">
        <v>0</v>
      </c>
      <c r="AB373" s="28">
        <v>12</v>
      </c>
      <c r="AC373" s="28">
        <v>0</v>
      </c>
      <c r="AD373" s="28">
        <v>50</v>
      </c>
      <c r="AE373" s="28">
        <v>0</v>
      </c>
      <c r="AF373" s="24"/>
      <c r="AG373" s="28">
        <v>40</v>
      </c>
      <c r="AH373" s="28" t="s">
        <v>90</v>
      </c>
      <c r="AI373" s="71" t="s">
        <v>461</v>
      </c>
      <c r="AJ373" s="25"/>
      <c r="AK373" s="57" t="s">
        <v>30</v>
      </c>
      <c r="AL373" s="25">
        <v>6.5</v>
      </c>
      <c r="AM373" s="25">
        <v>0</v>
      </c>
      <c r="AN373" s="25" t="s">
        <v>49</v>
      </c>
    </row>
    <row r="374" spans="1:42" s="57" customFormat="1" ht="12.6" thickBot="1" x14ac:dyDescent="0.45">
      <c r="A374" s="45">
        <v>40724</v>
      </c>
      <c r="B374" s="72">
        <v>5</v>
      </c>
      <c r="C374" s="49" t="s">
        <v>1</v>
      </c>
      <c r="D374" s="49">
        <v>56</v>
      </c>
      <c r="E374" s="25" t="s">
        <v>81</v>
      </c>
      <c r="F374" s="25">
        <v>4</v>
      </c>
      <c r="G374" s="25">
        <v>8.5</v>
      </c>
      <c r="H374" s="25">
        <v>27</v>
      </c>
      <c r="I374" s="24">
        <v>30.5</v>
      </c>
      <c r="J374" s="24">
        <v>28</v>
      </c>
      <c r="K374" s="50">
        <f t="shared" si="26"/>
        <v>18.5</v>
      </c>
      <c r="L374" s="50">
        <f t="shared" si="27"/>
        <v>3.5</v>
      </c>
      <c r="M374" s="50">
        <f t="shared" si="28"/>
        <v>22</v>
      </c>
      <c r="N374" s="50">
        <f t="shared" si="29"/>
        <v>19.5</v>
      </c>
      <c r="O374" s="25">
        <v>7</v>
      </c>
      <c r="P374" s="25">
        <v>40</v>
      </c>
      <c r="Q374" s="24">
        <v>39</v>
      </c>
      <c r="R374" s="24">
        <v>2.5</v>
      </c>
      <c r="S374" s="51">
        <f t="shared" si="30"/>
        <v>137.375</v>
      </c>
      <c r="T374" s="25" t="s">
        <v>13</v>
      </c>
      <c r="U374" s="52" t="s">
        <v>13</v>
      </c>
      <c r="V374" s="24" t="s">
        <v>15</v>
      </c>
      <c r="W374" s="24">
        <v>1</v>
      </c>
      <c r="X374" s="24" t="s">
        <v>14</v>
      </c>
      <c r="Y374" s="24">
        <v>0</v>
      </c>
      <c r="Z374" s="24" t="s">
        <v>14</v>
      </c>
      <c r="AA374" s="24">
        <v>0</v>
      </c>
      <c r="AB374" s="28">
        <v>10</v>
      </c>
      <c r="AC374" s="28">
        <v>2</v>
      </c>
      <c r="AD374" s="28">
        <v>60</v>
      </c>
      <c r="AE374" s="28">
        <v>1</v>
      </c>
      <c r="AF374" s="24">
        <v>10</v>
      </c>
      <c r="AG374" s="28">
        <v>50</v>
      </c>
      <c r="AH374" s="28" t="s">
        <v>89</v>
      </c>
      <c r="AI374" s="71" t="s">
        <v>461</v>
      </c>
      <c r="AJ374" s="25"/>
      <c r="AK374" s="57" t="s">
        <v>30</v>
      </c>
      <c r="AL374" s="25">
        <v>8.5</v>
      </c>
      <c r="AM374" s="25">
        <v>7</v>
      </c>
      <c r="AN374" s="25">
        <v>0</v>
      </c>
    </row>
    <row r="375" spans="1:42" s="57" customFormat="1" ht="12.6" thickBot="1" x14ac:dyDescent="0.45">
      <c r="A375" s="45">
        <v>40724</v>
      </c>
      <c r="B375" s="72">
        <v>5</v>
      </c>
      <c r="C375" s="49" t="s">
        <v>1</v>
      </c>
      <c r="D375" s="49">
        <v>57</v>
      </c>
      <c r="E375" s="25" t="s">
        <v>66</v>
      </c>
      <c r="F375" s="25">
        <v>4</v>
      </c>
      <c r="G375" s="25">
        <v>6</v>
      </c>
      <c r="H375" s="25">
        <v>13</v>
      </c>
      <c r="I375" s="24">
        <v>15.5</v>
      </c>
      <c r="J375" s="24">
        <v>15</v>
      </c>
      <c r="K375" s="50">
        <f t="shared" si="26"/>
        <v>7</v>
      </c>
      <c r="L375" s="50">
        <f t="shared" si="27"/>
        <v>2.5</v>
      </c>
      <c r="M375" s="50">
        <f t="shared" si="28"/>
        <v>9.5</v>
      </c>
      <c r="N375" s="50">
        <f t="shared" si="29"/>
        <v>9</v>
      </c>
      <c r="O375" s="25">
        <v>3</v>
      </c>
      <c r="P375" s="25">
        <v>17</v>
      </c>
      <c r="Q375" s="24">
        <v>27</v>
      </c>
      <c r="R375" s="24">
        <v>4.5</v>
      </c>
      <c r="S375" s="51">
        <f t="shared" si="30"/>
        <v>238.44374999999999</v>
      </c>
      <c r="T375" s="25" t="s">
        <v>15</v>
      </c>
      <c r="U375" s="52" t="s">
        <v>14</v>
      </c>
      <c r="V375" s="24" t="s">
        <v>15</v>
      </c>
      <c r="W375" s="24">
        <v>1</v>
      </c>
      <c r="X375" s="24" t="s">
        <v>18</v>
      </c>
      <c r="Y375" s="24">
        <v>1</v>
      </c>
      <c r="Z375" s="24" t="s">
        <v>18</v>
      </c>
      <c r="AA375" s="24">
        <v>1</v>
      </c>
      <c r="AB375" s="28">
        <v>0</v>
      </c>
      <c r="AC375" s="28">
        <v>1</v>
      </c>
      <c r="AD375" s="28">
        <v>15</v>
      </c>
      <c r="AE375" s="28">
        <v>0</v>
      </c>
      <c r="AF375" s="24">
        <v>2</v>
      </c>
      <c r="AG375" s="28">
        <v>50</v>
      </c>
      <c r="AH375" s="28" t="s">
        <v>88</v>
      </c>
      <c r="AI375" s="71" t="s">
        <v>461</v>
      </c>
      <c r="AJ375" s="25"/>
      <c r="AK375" s="57" t="s">
        <v>30</v>
      </c>
      <c r="AL375" s="25">
        <v>6</v>
      </c>
      <c r="AM375" s="25">
        <v>3</v>
      </c>
      <c r="AN375" s="25">
        <v>0</v>
      </c>
    </row>
    <row r="376" spans="1:42" s="57" customFormat="1" ht="12.6" thickBot="1" x14ac:dyDescent="0.45">
      <c r="A376" s="45">
        <v>40724</v>
      </c>
      <c r="B376" s="72">
        <v>5</v>
      </c>
      <c r="C376" s="49" t="s">
        <v>1</v>
      </c>
      <c r="D376" s="49">
        <v>58</v>
      </c>
      <c r="E376" s="25" t="s">
        <v>66</v>
      </c>
      <c r="F376" s="25">
        <v>4</v>
      </c>
      <c r="G376" s="25">
        <v>6</v>
      </c>
      <c r="H376" s="25">
        <v>0</v>
      </c>
      <c r="I376" s="24"/>
      <c r="J376" s="24"/>
      <c r="K376" s="50">
        <f t="shared" si="26"/>
        <v>-6</v>
      </c>
      <c r="L376" s="50">
        <f t="shared" si="27"/>
        <v>0</v>
      </c>
      <c r="M376" s="50">
        <f t="shared" si="28"/>
        <v>-6</v>
      </c>
      <c r="N376" s="50">
        <f t="shared" si="29"/>
        <v>-6</v>
      </c>
      <c r="O376" s="25">
        <v>1</v>
      </c>
      <c r="P376" s="25">
        <v>0</v>
      </c>
      <c r="Q376" s="24"/>
      <c r="R376" s="24"/>
      <c r="S376" s="51">
        <f t="shared" si="30"/>
        <v>0</v>
      </c>
      <c r="T376" s="25" t="s">
        <v>16</v>
      </c>
      <c r="U376" s="25" t="s">
        <v>16</v>
      </c>
      <c r="V376" s="24" t="s">
        <v>14</v>
      </c>
      <c r="W376" s="24">
        <v>0</v>
      </c>
      <c r="X376" s="24" t="s">
        <v>14</v>
      </c>
      <c r="Y376" s="24">
        <v>0</v>
      </c>
      <c r="Z376" s="24" t="s">
        <v>14</v>
      </c>
      <c r="AA376" s="24">
        <v>0</v>
      </c>
      <c r="AB376" s="28">
        <v>10</v>
      </c>
      <c r="AC376" s="28">
        <v>1</v>
      </c>
      <c r="AD376" s="28">
        <v>30</v>
      </c>
      <c r="AE376" s="28">
        <v>0</v>
      </c>
      <c r="AF376" s="24"/>
      <c r="AG376" s="28">
        <v>55</v>
      </c>
      <c r="AH376" s="28" t="s">
        <v>87</v>
      </c>
      <c r="AI376" s="71" t="s">
        <v>461</v>
      </c>
      <c r="AJ376" s="25"/>
      <c r="AK376" s="57" t="s">
        <v>30</v>
      </c>
      <c r="AL376" s="25">
        <v>6</v>
      </c>
      <c r="AM376" s="25">
        <v>1</v>
      </c>
      <c r="AN376" s="25">
        <v>0</v>
      </c>
    </row>
    <row r="377" spans="1:42" s="57" customFormat="1" ht="12.6" thickBot="1" x14ac:dyDescent="0.45">
      <c r="A377" s="45">
        <v>40724</v>
      </c>
      <c r="B377" s="72">
        <v>5</v>
      </c>
      <c r="C377" s="49" t="s">
        <v>1</v>
      </c>
      <c r="D377" s="49">
        <v>59</v>
      </c>
      <c r="E377" s="25" t="s">
        <v>66</v>
      </c>
      <c r="F377" s="25">
        <v>4</v>
      </c>
      <c r="G377" s="25">
        <v>7</v>
      </c>
      <c r="H377" s="25">
        <v>9.5</v>
      </c>
      <c r="I377" s="24">
        <v>10.5</v>
      </c>
      <c r="J377" s="24">
        <v>10</v>
      </c>
      <c r="K377" s="50">
        <f t="shared" si="26"/>
        <v>2.5</v>
      </c>
      <c r="L377" s="50">
        <f t="shared" si="27"/>
        <v>1</v>
      </c>
      <c r="M377" s="50">
        <f t="shared" si="28"/>
        <v>3.5</v>
      </c>
      <c r="N377" s="50">
        <f t="shared" si="29"/>
        <v>3</v>
      </c>
      <c r="O377" s="25">
        <v>4</v>
      </c>
      <c r="P377" s="25">
        <v>10</v>
      </c>
      <c r="Q377" s="24">
        <v>22</v>
      </c>
      <c r="R377" s="24">
        <v>2</v>
      </c>
      <c r="S377" s="51">
        <f t="shared" si="30"/>
        <v>31.400000000000002</v>
      </c>
      <c r="T377" s="25" t="s">
        <v>15</v>
      </c>
      <c r="U377" s="52" t="s">
        <v>86</v>
      </c>
      <c r="V377" s="24" t="s">
        <v>15</v>
      </c>
      <c r="W377" s="24">
        <v>1</v>
      </c>
      <c r="X377" s="24" t="s">
        <v>14</v>
      </c>
      <c r="Y377" s="24">
        <v>0</v>
      </c>
      <c r="Z377" s="24" t="s">
        <v>14</v>
      </c>
      <c r="AA377" s="24">
        <v>0</v>
      </c>
      <c r="AB377" s="28">
        <v>5</v>
      </c>
      <c r="AC377" s="28">
        <v>0</v>
      </c>
      <c r="AD377" s="28">
        <v>15</v>
      </c>
      <c r="AE377" s="28">
        <v>0</v>
      </c>
      <c r="AF377" s="24">
        <v>0</v>
      </c>
      <c r="AG377" s="28">
        <v>50</v>
      </c>
      <c r="AH377" s="28" t="s">
        <v>63</v>
      </c>
      <c r="AI377" s="71" t="s">
        <v>461</v>
      </c>
      <c r="AJ377" s="25"/>
      <c r="AK377" s="57" t="s">
        <v>30</v>
      </c>
      <c r="AL377" s="25">
        <v>7</v>
      </c>
      <c r="AM377" s="25">
        <v>4</v>
      </c>
      <c r="AN377" s="25">
        <v>0</v>
      </c>
    </row>
    <row r="378" spans="1:42" s="57" customFormat="1" ht="12.6" thickBot="1" x14ac:dyDescent="0.45">
      <c r="A378" s="45">
        <v>40724</v>
      </c>
      <c r="B378" s="72">
        <v>5</v>
      </c>
      <c r="C378" s="49" t="s">
        <v>1</v>
      </c>
      <c r="D378" s="49">
        <v>60</v>
      </c>
      <c r="E378" s="25" t="s">
        <v>66</v>
      </c>
      <c r="F378" s="25">
        <v>2</v>
      </c>
      <c r="G378" s="25">
        <v>5.5</v>
      </c>
      <c r="H378" s="25">
        <v>9</v>
      </c>
      <c r="I378" s="24">
        <v>19.5</v>
      </c>
      <c r="J378" s="24">
        <v>20</v>
      </c>
      <c r="K378" s="50">
        <f t="shared" si="26"/>
        <v>3.5</v>
      </c>
      <c r="L378" s="50">
        <f t="shared" si="27"/>
        <v>10.5</v>
      </c>
      <c r="M378" s="50">
        <f t="shared" si="28"/>
        <v>14</v>
      </c>
      <c r="N378" s="50">
        <f t="shared" si="29"/>
        <v>14.5</v>
      </c>
      <c r="O378" s="25">
        <v>4</v>
      </c>
      <c r="P378" s="25">
        <v>17</v>
      </c>
      <c r="Q378" s="24">
        <v>44</v>
      </c>
      <c r="R378" s="24">
        <v>5</v>
      </c>
      <c r="S378" s="51">
        <f t="shared" si="30"/>
        <v>392.5</v>
      </c>
      <c r="T378" s="25" t="s">
        <v>15</v>
      </c>
      <c r="U378" s="52" t="s">
        <v>15</v>
      </c>
      <c r="V378" s="24" t="s">
        <v>13</v>
      </c>
      <c r="W378" s="24">
        <v>1</v>
      </c>
      <c r="X378" s="24" t="s">
        <v>18</v>
      </c>
      <c r="Y378" s="24">
        <v>1</v>
      </c>
      <c r="Z378" s="24" t="s">
        <v>17</v>
      </c>
      <c r="AA378" s="24">
        <v>1</v>
      </c>
      <c r="AB378" s="28">
        <v>2</v>
      </c>
      <c r="AC378" s="28">
        <v>10</v>
      </c>
      <c r="AD378" s="28">
        <v>10</v>
      </c>
      <c r="AE378" s="28">
        <v>15</v>
      </c>
      <c r="AF378" s="24">
        <v>0</v>
      </c>
      <c r="AG378" s="28">
        <v>20</v>
      </c>
      <c r="AH378" s="28" t="s">
        <v>85</v>
      </c>
      <c r="AI378" s="71" t="s">
        <v>461</v>
      </c>
      <c r="AJ378" s="25"/>
      <c r="AK378" s="57" t="s">
        <v>29</v>
      </c>
      <c r="AL378" s="25">
        <v>5.5</v>
      </c>
      <c r="AM378" s="25">
        <v>4</v>
      </c>
      <c r="AN378" s="25">
        <v>0</v>
      </c>
    </row>
    <row r="379" spans="1:42" s="57" customFormat="1" ht="24.9" thickBot="1" x14ac:dyDescent="0.45">
      <c r="A379" s="45">
        <v>40724</v>
      </c>
      <c r="B379" s="72">
        <v>5</v>
      </c>
      <c r="C379" s="49" t="s">
        <v>1</v>
      </c>
      <c r="D379" s="49">
        <v>61</v>
      </c>
      <c r="E379" s="25" t="s">
        <v>81</v>
      </c>
      <c r="F379" s="25">
        <v>2</v>
      </c>
      <c r="G379" s="25">
        <v>7.5</v>
      </c>
      <c r="H379" s="25">
        <v>18</v>
      </c>
      <c r="I379" s="24">
        <v>27</v>
      </c>
      <c r="J379" s="24">
        <v>27</v>
      </c>
      <c r="K379" s="50">
        <f t="shared" si="26"/>
        <v>10.5</v>
      </c>
      <c r="L379" s="50">
        <f t="shared" si="27"/>
        <v>9</v>
      </c>
      <c r="M379" s="50">
        <f t="shared" si="28"/>
        <v>19.5</v>
      </c>
      <c r="N379" s="50">
        <f t="shared" si="29"/>
        <v>19.5</v>
      </c>
      <c r="O379" s="25">
        <v>6</v>
      </c>
      <c r="P379" s="25">
        <v>35</v>
      </c>
      <c r="Q379" s="24">
        <v>52</v>
      </c>
      <c r="R379" s="24">
        <v>8</v>
      </c>
      <c r="S379" s="51">
        <f t="shared" si="30"/>
        <v>1356.48</v>
      </c>
      <c r="T379" s="25" t="s">
        <v>13</v>
      </c>
      <c r="U379" s="52" t="s">
        <v>13</v>
      </c>
      <c r="V379" s="24" t="s">
        <v>13</v>
      </c>
      <c r="W379" s="24">
        <v>1</v>
      </c>
      <c r="X379" s="24" t="s">
        <v>17</v>
      </c>
      <c r="Y379" s="24">
        <v>1</v>
      </c>
      <c r="Z379" s="24" t="s">
        <v>17</v>
      </c>
      <c r="AA379" s="24">
        <v>1</v>
      </c>
      <c r="AB379" s="28">
        <v>1</v>
      </c>
      <c r="AC379" s="28">
        <v>3</v>
      </c>
      <c r="AD379" s="28">
        <v>4</v>
      </c>
      <c r="AE379" s="28">
        <v>20</v>
      </c>
      <c r="AF379" s="24">
        <v>5</v>
      </c>
      <c r="AG379" s="28">
        <v>50</v>
      </c>
      <c r="AH379" s="28" t="s">
        <v>84</v>
      </c>
      <c r="AI379" s="71" t="s">
        <v>461</v>
      </c>
      <c r="AJ379" s="25"/>
      <c r="AK379" s="57" t="s">
        <v>29</v>
      </c>
      <c r="AL379" s="25">
        <v>7.5</v>
      </c>
      <c r="AM379" s="25">
        <v>6</v>
      </c>
      <c r="AN379" s="25">
        <v>0</v>
      </c>
      <c r="AP379" s="57" t="s">
        <v>504</v>
      </c>
    </row>
    <row r="380" spans="1:42" s="57" customFormat="1" ht="12.6" thickBot="1" x14ac:dyDescent="0.45">
      <c r="A380" s="45">
        <v>40724</v>
      </c>
      <c r="B380" s="72">
        <v>5</v>
      </c>
      <c r="C380" s="49" t="s">
        <v>1</v>
      </c>
      <c r="D380" s="49">
        <v>62</v>
      </c>
      <c r="E380" s="25" t="s">
        <v>81</v>
      </c>
      <c r="F380" s="25">
        <v>3</v>
      </c>
      <c r="G380" s="25">
        <v>7</v>
      </c>
      <c r="H380" s="25">
        <v>7</v>
      </c>
      <c r="I380" s="24">
        <v>12.5</v>
      </c>
      <c r="J380" s="24">
        <v>8</v>
      </c>
      <c r="K380" s="50">
        <f t="shared" si="26"/>
        <v>0</v>
      </c>
      <c r="L380" s="50">
        <f t="shared" si="27"/>
        <v>5.5</v>
      </c>
      <c r="M380" s="50">
        <f t="shared" si="28"/>
        <v>5.5</v>
      </c>
      <c r="N380" s="50">
        <f t="shared" si="29"/>
        <v>1</v>
      </c>
      <c r="O380" s="25">
        <v>8</v>
      </c>
      <c r="P380" s="25">
        <v>7</v>
      </c>
      <c r="Q380" s="24">
        <v>28</v>
      </c>
      <c r="R380" s="24">
        <v>3</v>
      </c>
      <c r="S380" s="51">
        <f t="shared" si="30"/>
        <v>56.52</v>
      </c>
      <c r="T380" s="25" t="s">
        <v>15</v>
      </c>
      <c r="U380" s="52" t="s">
        <v>15</v>
      </c>
      <c r="V380" s="24" t="s">
        <v>15</v>
      </c>
      <c r="W380" s="24">
        <v>1</v>
      </c>
      <c r="X380" s="24" t="s">
        <v>14</v>
      </c>
      <c r="Y380" s="24">
        <v>0</v>
      </c>
      <c r="Z380" s="24" t="s">
        <v>14</v>
      </c>
      <c r="AA380" s="24">
        <v>0</v>
      </c>
      <c r="AB380" s="28">
        <v>15</v>
      </c>
      <c r="AC380" s="28">
        <v>1</v>
      </c>
      <c r="AD380" s="28">
        <v>20</v>
      </c>
      <c r="AE380" s="28">
        <v>0</v>
      </c>
      <c r="AF380" s="24">
        <v>2</v>
      </c>
      <c r="AG380" s="28">
        <v>60</v>
      </c>
      <c r="AH380" s="28" t="s">
        <v>63</v>
      </c>
      <c r="AI380" s="71" t="s">
        <v>461</v>
      </c>
      <c r="AJ380" s="25"/>
      <c r="AK380" s="57" t="s">
        <v>29</v>
      </c>
      <c r="AL380" s="25">
        <v>7</v>
      </c>
      <c r="AM380" s="25">
        <v>8</v>
      </c>
      <c r="AN380" s="25">
        <v>0</v>
      </c>
    </row>
    <row r="381" spans="1:42" s="57" customFormat="1" ht="12.6" thickBot="1" x14ac:dyDescent="0.45">
      <c r="A381" s="45">
        <v>40724</v>
      </c>
      <c r="B381" s="72">
        <v>5</v>
      </c>
      <c r="C381" s="49" t="s">
        <v>1</v>
      </c>
      <c r="D381" s="49">
        <v>63</v>
      </c>
      <c r="E381" s="25" t="s">
        <v>47</v>
      </c>
      <c r="F381" s="25">
        <v>2</v>
      </c>
      <c r="G381" s="25">
        <v>7</v>
      </c>
      <c r="H381" s="25">
        <v>6.5</v>
      </c>
      <c r="I381" s="24">
        <v>11.5</v>
      </c>
      <c r="J381" s="24">
        <v>1</v>
      </c>
      <c r="K381" s="50">
        <f t="shared" si="26"/>
        <v>-0.5</v>
      </c>
      <c r="L381" s="50">
        <f t="shared" si="27"/>
        <v>5</v>
      </c>
      <c r="M381" s="50">
        <f t="shared" si="28"/>
        <v>4.5</v>
      </c>
      <c r="N381" s="50">
        <f t="shared" si="29"/>
        <v>-6</v>
      </c>
      <c r="O381" s="25">
        <v>3</v>
      </c>
      <c r="P381" s="25">
        <v>7</v>
      </c>
      <c r="Q381" s="24">
        <v>17</v>
      </c>
      <c r="R381" s="24">
        <v>0</v>
      </c>
      <c r="S381" s="51">
        <f t="shared" si="30"/>
        <v>0</v>
      </c>
      <c r="T381" s="25" t="s">
        <v>17</v>
      </c>
      <c r="U381" s="52" t="s">
        <v>17</v>
      </c>
      <c r="V381" s="24" t="s">
        <v>15</v>
      </c>
      <c r="W381" s="24">
        <v>1</v>
      </c>
      <c r="X381" s="24" t="s">
        <v>14</v>
      </c>
      <c r="Y381" s="24">
        <v>0</v>
      </c>
      <c r="Z381" s="24" t="s">
        <v>14</v>
      </c>
      <c r="AA381" s="24">
        <v>0</v>
      </c>
      <c r="AB381" s="28">
        <v>10</v>
      </c>
      <c r="AC381" s="28">
        <v>0</v>
      </c>
      <c r="AD381" s="28">
        <v>27</v>
      </c>
      <c r="AE381" s="28">
        <v>0</v>
      </c>
      <c r="AF381" s="24">
        <v>20</v>
      </c>
      <c r="AG381" s="28">
        <v>60</v>
      </c>
      <c r="AH381" s="28" t="s">
        <v>83</v>
      </c>
      <c r="AI381" s="71" t="s">
        <v>461</v>
      </c>
      <c r="AJ381" s="25"/>
      <c r="AK381" s="57" t="s">
        <v>31</v>
      </c>
      <c r="AL381" s="25">
        <v>7</v>
      </c>
      <c r="AM381" s="25">
        <v>3</v>
      </c>
      <c r="AN381" s="25">
        <v>0</v>
      </c>
    </row>
    <row r="382" spans="1:42" s="57" customFormat="1" ht="12.6" thickBot="1" x14ac:dyDescent="0.45">
      <c r="A382" s="45">
        <v>40724</v>
      </c>
      <c r="B382" s="72">
        <v>5</v>
      </c>
      <c r="C382" s="49" t="s">
        <v>1</v>
      </c>
      <c r="D382" s="49">
        <v>64</v>
      </c>
      <c r="E382" s="25" t="s">
        <v>47</v>
      </c>
      <c r="F382" s="25">
        <v>3</v>
      </c>
      <c r="G382" s="25">
        <v>6</v>
      </c>
      <c r="H382" s="25">
        <v>11</v>
      </c>
      <c r="I382" s="24"/>
      <c r="J382" s="24"/>
      <c r="K382" s="50">
        <f t="shared" si="26"/>
        <v>5</v>
      </c>
      <c r="L382" s="50">
        <f t="shared" si="27"/>
        <v>-11</v>
      </c>
      <c r="M382" s="50">
        <f t="shared" si="28"/>
        <v>-6</v>
      </c>
      <c r="N382" s="50">
        <f t="shared" si="29"/>
        <v>-6</v>
      </c>
      <c r="O382" s="25">
        <v>5</v>
      </c>
      <c r="P382" s="25">
        <v>11</v>
      </c>
      <c r="Q382" s="24"/>
      <c r="R382" s="24"/>
      <c r="S382" s="51">
        <f t="shared" si="30"/>
        <v>0</v>
      </c>
      <c r="T382" s="25" t="s">
        <v>18</v>
      </c>
      <c r="U382" s="52" t="s">
        <v>14</v>
      </c>
      <c r="V382" s="24" t="s">
        <v>14</v>
      </c>
      <c r="W382" s="24">
        <v>0</v>
      </c>
      <c r="X382" s="24" t="s">
        <v>14</v>
      </c>
      <c r="Y382" s="24">
        <v>0</v>
      </c>
      <c r="Z382" s="24" t="s">
        <v>14</v>
      </c>
      <c r="AA382" s="24">
        <v>0</v>
      </c>
      <c r="AB382" s="28">
        <v>4</v>
      </c>
      <c r="AC382" s="28">
        <v>1</v>
      </c>
      <c r="AD382" s="28">
        <v>5</v>
      </c>
      <c r="AE382" s="28">
        <v>1</v>
      </c>
      <c r="AF382" s="24"/>
      <c r="AG382" s="28">
        <v>30</v>
      </c>
      <c r="AH382" s="28" t="s">
        <v>82</v>
      </c>
      <c r="AI382" s="71" t="s">
        <v>461</v>
      </c>
      <c r="AJ382" s="25"/>
      <c r="AK382" s="57" t="s">
        <v>30</v>
      </c>
      <c r="AL382" s="25">
        <v>6</v>
      </c>
      <c r="AM382" s="25">
        <v>5</v>
      </c>
      <c r="AN382" s="25">
        <v>0</v>
      </c>
    </row>
    <row r="383" spans="1:42" s="57" customFormat="1" ht="24.9" thickBot="1" x14ac:dyDescent="0.45">
      <c r="A383" s="45">
        <v>40724</v>
      </c>
      <c r="B383" s="72">
        <v>5</v>
      </c>
      <c r="C383" s="49" t="s">
        <v>1</v>
      </c>
      <c r="D383" s="49">
        <v>65</v>
      </c>
      <c r="E383" s="25" t="s">
        <v>81</v>
      </c>
      <c r="F383" s="25">
        <v>3</v>
      </c>
      <c r="G383" s="25">
        <v>8</v>
      </c>
      <c r="H383" s="25">
        <v>17</v>
      </c>
      <c r="I383" s="24"/>
      <c r="J383" s="24"/>
      <c r="K383" s="50">
        <f t="shared" si="26"/>
        <v>9</v>
      </c>
      <c r="L383" s="50">
        <f t="shared" si="27"/>
        <v>-17</v>
      </c>
      <c r="M383" s="50">
        <f t="shared" si="28"/>
        <v>-8</v>
      </c>
      <c r="N383" s="50">
        <f t="shared" si="29"/>
        <v>-8</v>
      </c>
      <c r="O383" s="25">
        <v>7</v>
      </c>
      <c r="P383" s="25">
        <v>28</v>
      </c>
      <c r="Q383" s="24"/>
      <c r="R383" s="24"/>
      <c r="S383" s="51">
        <f t="shared" si="30"/>
        <v>0</v>
      </c>
      <c r="T383" s="25" t="s">
        <v>15</v>
      </c>
      <c r="U383" s="52" t="s">
        <v>14</v>
      </c>
      <c r="V383" s="24" t="s">
        <v>14</v>
      </c>
      <c r="W383" s="24">
        <v>0</v>
      </c>
      <c r="X383" s="24" t="s">
        <v>14</v>
      </c>
      <c r="Y383" s="24">
        <v>0</v>
      </c>
      <c r="Z383" s="24" t="s">
        <v>14</v>
      </c>
      <c r="AA383" s="24">
        <v>0</v>
      </c>
      <c r="AB383" s="28">
        <v>0</v>
      </c>
      <c r="AC383" s="28">
        <v>8</v>
      </c>
      <c r="AD383" s="28">
        <v>1</v>
      </c>
      <c r="AE383" s="28">
        <v>2</v>
      </c>
      <c r="AF383" s="24"/>
      <c r="AG383" s="28">
        <v>45</v>
      </c>
      <c r="AH383" s="28" t="s">
        <v>80</v>
      </c>
      <c r="AI383" s="71" t="s">
        <v>461</v>
      </c>
      <c r="AJ383" s="25" t="s">
        <v>79</v>
      </c>
      <c r="AK383" s="57" t="s">
        <v>30</v>
      </c>
      <c r="AL383" s="25">
        <v>8</v>
      </c>
      <c r="AM383" s="25">
        <v>7</v>
      </c>
      <c r="AN383" s="25">
        <v>0</v>
      </c>
    </row>
    <row r="384" spans="1:42" s="57" customFormat="1" ht="12.6" thickBot="1" x14ac:dyDescent="0.45">
      <c r="A384" s="45">
        <v>40724</v>
      </c>
      <c r="B384" s="72">
        <v>5</v>
      </c>
      <c r="C384" s="49" t="s">
        <v>1</v>
      </c>
      <c r="D384" s="49">
        <v>66</v>
      </c>
      <c r="E384" s="25" t="s">
        <v>47</v>
      </c>
      <c r="F384" s="25">
        <v>2</v>
      </c>
      <c r="G384" s="25">
        <v>6</v>
      </c>
      <c r="H384" s="25">
        <v>10</v>
      </c>
      <c r="I384" s="24">
        <v>22</v>
      </c>
      <c r="J384" s="24">
        <v>2</v>
      </c>
      <c r="K384" s="50">
        <f t="shared" si="26"/>
        <v>4</v>
      </c>
      <c r="L384" s="50">
        <f t="shared" si="27"/>
        <v>12</v>
      </c>
      <c r="M384" s="50">
        <f t="shared" si="28"/>
        <v>16</v>
      </c>
      <c r="N384" s="50">
        <f t="shared" si="29"/>
        <v>-4</v>
      </c>
      <c r="O384" s="25">
        <v>4</v>
      </c>
      <c r="P384" s="25">
        <v>20</v>
      </c>
      <c r="Q384" s="24">
        <v>44</v>
      </c>
      <c r="R384" s="24">
        <v>0</v>
      </c>
      <c r="S384" s="51">
        <f t="shared" si="30"/>
        <v>0</v>
      </c>
      <c r="T384" s="25" t="s">
        <v>13</v>
      </c>
      <c r="U384" s="52" t="s">
        <v>15</v>
      </c>
      <c r="V384" s="24" t="s">
        <v>13</v>
      </c>
      <c r="W384" s="24">
        <v>1</v>
      </c>
      <c r="X384" s="24" t="s">
        <v>14</v>
      </c>
      <c r="Y384" s="24">
        <v>0</v>
      </c>
      <c r="Z384" s="24" t="s">
        <v>14</v>
      </c>
      <c r="AA384" s="24">
        <v>0</v>
      </c>
      <c r="AB384" s="28">
        <v>4</v>
      </c>
      <c r="AC384" s="28">
        <v>3</v>
      </c>
      <c r="AD384" s="28">
        <v>35</v>
      </c>
      <c r="AE384" s="28">
        <v>15</v>
      </c>
      <c r="AF384" s="24">
        <v>2</v>
      </c>
      <c r="AG384" s="28">
        <v>70</v>
      </c>
      <c r="AH384" s="28" t="s">
        <v>78</v>
      </c>
      <c r="AI384" s="71" t="s">
        <v>461</v>
      </c>
      <c r="AJ384" s="25"/>
      <c r="AK384" s="57" t="s">
        <v>29</v>
      </c>
      <c r="AL384" s="25">
        <v>6</v>
      </c>
      <c r="AM384" s="25">
        <v>4</v>
      </c>
      <c r="AN384" s="25">
        <v>0</v>
      </c>
    </row>
    <row r="385" spans="1:40" s="57" customFormat="1" ht="12.6" thickBot="1" x14ac:dyDescent="0.45">
      <c r="A385" s="45">
        <v>40724</v>
      </c>
      <c r="B385" s="72">
        <v>5</v>
      </c>
      <c r="C385" s="49" t="s">
        <v>1</v>
      </c>
      <c r="D385" s="49">
        <v>67</v>
      </c>
      <c r="E385" s="25" t="s">
        <v>42</v>
      </c>
      <c r="F385" s="25">
        <v>4</v>
      </c>
      <c r="G385" s="25">
        <v>3.5</v>
      </c>
      <c r="H385" s="25">
        <v>7</v>
      </c>
      <c r="I385" s="24"/>
      <c r="J385" s="24"/>
      <c r="K385" s="50">
        <f t="shared" si="26"/>
        <v>3.5</v>
      </c>
      <c r="L385" s="50">
        <f t="shared" si="27"/>
        <v>-7</v>
      </c>
      <c r="M385" s="50">
        <f t="shared" si="28"/>
        <v>-3.5</v>
      </c>
      <c r="N385" s="50">
        <f t="shared" si="29"/>
        <v>-3.5</v>
      </c>
      <c r="O385" s="25">
        <v>0</v>
      </c>
      <c r="P385" s="25">
        <v>2</v>
      </c>
      <c r="Q385" s="24"/>
      <c r="R385" s="24"/>
      <c r="S385" s="51">
        <f t="shared" si="30"/>
        <v>0</v>
      </c>
      <c r="T385" s="25" t="s">
        <v>17</v>
      </c>
      <c r="U385" s="52" t="s">
        <v>14</v>
      </c>
      <c r="V385" s="24" t="s">
        <v>14</v>
      </c>
      <c r="W385" s="24">
        <v>0</v>
      </c>
      <c r="X385" s="24" t="s">
        <v>14</v>
      </c>
      <c r="Y385" s="24">
        <v>0</v>
      </c>
      <c r="Z385" s="24" t="s">
        <v>14</v>
      </c>
      <c r="AA385" s="24">
        <v>0</v>
      </c>
      <c r="AB385" s="28">
        <v>1</v>
      </c>
      <c r="AC385" s="28">
        <v>10</v>
      </c>
      <c r="AD385" s="28">
        <v>10</v>
      </c>
      <c r="AE385" s="28">
        <v>15</v>
      </c>
      <c r="AF385" s="24"/>
      <c r="AG385" s="28">
        <v>30</v>
      </c>
      <c r="AH385" s="28" t="s">
        <v>77</v>
      </c>
      <c r="AI385" s="71" t="s">
        <v>461</v>
      </c>
      <c r="AJ385" s="25"/>
      <c r="AK385" s="57" t="s">
        <v>30</v>
      </c>
      <c r="AL385" s="25">
        <v>3.5</v>
      </c>
      <c r="AM385" s="25">
        <v>0</v>
      </c>
      <c r="AN385" s="25">
        <v>0</v>
      </c>
    </row>
    <row r="386" spans="1:40" s="57" customFormat="1" ht="12.6" thickBot="1" x14ac:dyDescent="0.45">
      <c r="A386" s="45">
        <v>40724</v>
      </c>
      <c r="B386" s="72">
        <v>5</v>
      </c>
      <c r="C386" s="49" t="s">
        <v>1</v>
      </c>
      <c r="D386" s="49">
        <v>68</v>
      </c>
      <c r="E386" s="25" t="s">
        <v>47</v>
      </c>
      <c r="F386" s="25">
        <v>3</v>
      </c>
      <c r="G386" s="25">
        <v>6</v>
      </c>
      <c r="H386" s="25">
        <v>22.5</v>
      </c>
      <c r="I386" s="24">
        <v>29</v>
      </c>
      <c r="J386" s="24">
        <v>26</v>
      </c>
      <c r="K386" s="50">
        <f t="shared" ref="K386:K418" si="31">H386-G386</f>
        <v>16.5</v>
      </c>
      <c r="L386" s="50">
        <f t="shared" ref="L386:L418" si="32">I386-H386</f>
        <v>6.5</v>
      </c>
      <c r="M386" s="50">
        <f t="shared" ref="M386:M418" si="33">I386-G386</f>
        <v>23</v>
      </c>
      <c r="N386" s="50">
        <f t="shared" ref="N386:N418" si="34">J386-G386</f>
        <v>20</v>
      </c>
      <c r="O386" s="25">
        <v>5</v>
      </c>
      <c r="P386" s="25">
        <v>37</v>
      </c>
      <c r="Q386" s="24">
        <v>49</v>
      </c>
      <c r="R386" s="24">
        <v>6</v>
      </c>
      <c r="S386" s="51">
        <f t="shared" ref="S386:S418" si="35">3.14*(R386/2)^2*J386</f>
        <v>734.76</v>
      </c>
      <c r="T386" s="25" t="s">
        <v>13</v>
      </c>
      <c r="U386" s="52" t="s">
        <v>13</v>
      </c>
      <c r="V386" s="24" t="s">
        <v>13</v>
      </c>
      <c r="W386" s="24">
        <v>1</v>
      </c>
      <c r="X386" s="24" t="s">
        <v>18</v>
      </c>
      <c r="Y386" s="24">
        <v>1</v>
      </c>
      <c r="Z386" s="24" t="s">
        <v>17</v>
      </c>
      <c r="AA386" s="24">
        <v>1</v>
      </c>
      <c r="AB386" s="28">
        <v>0</v>
      </c>
      <c r="AC386" s="28">
        <v>2</v>
      </c>
      <c r="AD386" s="28">
        <v>1</v>
      </c>
      <c r="AE386" s="28">
        <v>3</v>
      </c>
      <c r="AF386" s="24">
        <v>0</v>
      </c>
      <c r="AG386" s="28">
        <v>25</v>
      </c>
      <c r="AH386" s="28" t="s">
        <v>73</v>
      </c>
      <c r="AI386" s="71" t="s">
        <v>461</v>
      </c>
      <c r="AJ386" s="25" t="s">
        <v>76</v>
      </c>
      <c r="AK386" s="57" t="s">
        <v>29</v>
      </c>
      <c r="AL386" s="25">
        <v>6</v>
      </c>
      <c r="AM386" s="25">
        <v>5</v>
      </c>
      <c r="AN386" s="25">
        <v>0</v>
      </c>
    </row>
    <row r="387" spans="1:40" s="57" customFormat="1" ht="12.6" thickBot="1" x14ac:dyDescent="0.45">
      <c r="A387" s="45">
        <v>40724</v>
      </c>
      <c r="B387" s="72">
        <v>5</v>
      </c>
      <c r="C387" s="49" t="s">
        <v>1</v>
      </c>
      <c r="D387" s="49">
        <v>69</v>
      </c>
      <c r="E387" s="25" t="s">
        <v>64</v>
      </c>
      <c r="F387" s="25">
        <v>4</v>
      </c>
      <c r="G387" s="25">
        <v>3.5</v>
      </c>
      <c r="H387" s="25">
        <v>12</v>
      </c>
      <c r="I387" s="24">
        <v>25</v>
      </c>
      <c r="J387" s="24">
        <v>4.5</v>
      </c>
      <c r="K387" s="50">
        <f t="shared" si="31"/>
        <v>8.5</v>
      </c>
      <c r="L387" s="50">
        <f t="shared" si="32"/>
        <v>13</v>
      </c>
      <c r="M387" s="50">
        <f t="shared" si="33"/>
        <v>21.5</v>
      </c>
      <c r="N387" s="50">
        <f t="shared" si="34"/>
        <v>1</v>
      </c>
      <c r="O387" s="25">
        <v>0</v>
      </c>
      <c r="P387" s="25">
        <v>21</v>
      </c>
      <c r="Q387" s="24">
        <v>45</v>
      </c>
      <c r="R387" s="24">
        <v>1</v>
      </c>
      <c r="S387" s="51">
        <f t="shared" si="35"/>
        <v>3.5325000000000002</v>
      </c>
      <c r="T387" s="25" t="s">
        <v>15</v>
      </c>
      <c r="U387" s="52" t="s">
        <v>15</v>
      </c>
      <c r="V387" s="24" t="s">
        <v>13</v>
      </c>
      <c r="W387" s="24">
        <v>1</v>
      </c>
      <c r="X387" s="24" t="s">
        <v>18</v>
      </c>
      <c r="Y387" s="24">
        <v>1</v>
      </c>
      <c r="Z387" s="24" t="s">
        <v>14</v>
      </c>
      <c r="AA387" s="24">
        <v>0</v>
      </c>
      <c r="AB387" s="28">
        <v>0</v>
      </c>
      <c r="AC387" s="28">
        <v>5</v>
      </c>
      <c r="AD387" s="28">
        <v>0</v>
      </c>
      <c r="AE387" s="28">
        <v>3</v>
      </c>
      <c r="AF387" s="24">
        <v>0</v>
      </c>
      <c r="AG387" s="28">
        <v>18</v>
      </c>
      <c r="AH387" s="28" t="s">
        <v>75</v>
      </c>
      <c r="AI387" s="71" t="s">
        <v>461</v>
      </c>
      <c r="AJ387" s="25"/>
      <c r="AK387" s="57" t="s">
        <v>29</v>
      </c>
      <c r="AL387" s="25">
        <v>3.5</v>
      </c>
      <c r="AM387" s="25">
        <v>0</v>
      </c>
      <c r="AN387" s="25">
        <v>0</v>
      </c>
    </row>
    <row r="388" spans="1:40" s="57" customFormat="1" ht="12.6" thickBot="1" x14ac:dyDescent="0.45">
      <c r="A388" s="45">
        <v>40724</v>
      </c>
      <c r="B388" s="72">
        <v>5</v>
      </c>
      <c r="C388" s="49" t="s">
        <v>1</v>
      </c>
      <c r="D388" s="49">
        <v>70</v>
      </c>
      <c r="E388" s="25" t="s">
        <v>64</v>
      </c>
      <c r="F388" s="25">
        <v>4</v>
      </c>
      <c r="G388" s="25">
        <v>5</v>
      </c>
      <c r="H388" s="25">
        <v>10</v>
      </c>
      <c r="I388" s="24">
        <v>17</v>
      </c>
      <c r="J388" s="24">
        <v>7.5</v>
      </c>
      <c r="K388" s="50">
        <f t="shared" si="31"/>
        <v>5</v>
      </c>
      <c r="L388" s="50">
        <f t="shared" si="32"/>
        <v>7</v>
      </c>
      <c r="M388" s="50">
        <f t="shared" si="33"/>
        <v>12</v>
      </c>
      <c r="N388" s="50">
        <f t="shared" si="34"/>
        <v>2.5</v>
      </c>
      <c r="O388" s="25">
        <v>2</v>
      </c>
      <c r="P388" s="25">
        <v>25</v>
      </c>
      <c r="Q388" s="24">
        <v>51</v>
      </c>
      <c r="R388" s="24">
        <v>0.5</v>
      </c>
      <c r="S388" s="51">
        <f t="shared" si="35"/>
        <v>1.471875</v>
      </c>
      <c r="T388" s="25" t="s">
        <v>13</v>
      </c>
      <c r="U388" s="52" t="s">
        <v>15</v>
      </c>
      <c r="V388" s="24" t="s">
        <v>13</v>
      </c>
      <c r="W388" s="24">
        <v>1</v>
      </c>
      <c r="X388" s="24" t="s">
        <v>14</v>
      </c>
      <c r="Y388" s="24">
        <v>0</v>
      </c>
      <c r="Z388" s="24" t="s">
        <v>14</v>
      </c>
      <c r="AA388" s="24">
        <v>0</v>
      </c>
      <c r="AB388" s="28">
        <v>0</v>
      </c>
      <c r="AC388" s="28">
        <v>8</v>
      </c>
      <c r="AD388" s="28">
        <v>1</v>
      </c>
      <c r="AE388" s="28">
        <v>10</v>
      </c>
      <c r="AF388" s="24">
        <v>0</v>
      </c>
      <c r="AG388" s="28">
        <v>30</v>
      </c>
      <c r="AH388" s="28" t="s">
        <v>74</v>
      </c>
      <c r="AI388" s="71" t="s">
        <v>461</v>
      </c>
      <c r="AJ388" s="25"/>
      <c r="AK388" s="57" t="s">
        <v>29</v>
      </c>
      <c r="AL388" s="25">
        <v>5</v>
      </c>
      <c r="AM388" s="25">
        <v>2</v>
      </c>
      <c r="AN388" s="25">
        <v>0</v>
      </c>
    </row>
    <row r="389" spans="1:40" s="57" customFormat="1" ht="12.6" thickBot="1" x14ac:dyDescent="0.45">
      <c r="A389" s="45">
        <v>40724</v>
      </c>
      <c r="B389" s="72">
        <v>5</v>
      </c>
      <c r="C389" s="49" t="s">
        <v>1</v>
      </c>
      <c r="D389" s="49">
        <v>71</v>
      </c>
      <c r="E389" s="25" t="s">
        <v>42</v>
      </c>
      <c r="F389" s="25">
        <v>3</v>
      </c>
      <c r="G389" s="26">
        <v>3.5</v>
      </c>
      <c r="H389" s="25">
        <v>7</v>
      </c>
      <c r="I389" s="24">
        <v>9</v>
      </c>
      <c r="J389" s="24">
        <v>0.5</v>
      </c>
      <c r="K389" s="50">
        <f t="shared" si="31"/>
        <v>3.5</v>
      </c>
      <c r="L389" s="50">
        <f t="shared" si="32"/>
        <v>2</v>
      </c>
      <c r="M389" s="50">
        <f t="shared" si="33"/>
        <v>5.5</v>
      </c>
      <c r="N389" s="50">
        <f t="shared" si="34"/>
        <v>-3</v>
      </c>
      <c r="O389" s="25">
        <v>0</v>
      </c>
      <c r="P389" s="25">
        <v>8</v>
      </c>
      <c r="Q389" s="24">
        <v>15</v>
      </c>
      <c r="R389" s="24">
        <v>1</v>
      </c>
      <c r="S389" s="51">
        <f t="shared" si="35"/>
        <v>0.39250000000000002</v>
      </c>
      <c r="T389" s="25" t="s">
        <v>15</v>
      </c>
      <c r="U389" s="52" t="s">
        <v>15</v>
      </c>
      <c r="V389" s="24" t="s">
        <v>13</v>
      </c>
      <c r="W389" s="24">
        <v>1</v>
      </c>
      <c r="X389" s="24" t="s">
        <v>14</v>
      </c>
      <c r="Y389" s="24">
        <v>0</v>
      </c>
      <c r="Z389" s="24" t="s">
        <v>14</v>
      </c>
      <c r="AA389" s="24">
        <v>0</v>
      </c>
      <c r="AB389" s="28">
        <v>3</v>
      </c>
      <c r="AC389" s="28">
        <v>0</v>
      </c>
      <c r="AD389" s="28">
        <v>15</v>
      </c>
      <c r="AE389" s="28">
        <v>1</v>
      </c>
      <c r="AF389" s="24">
        <v>0</v>
      </c>
      <c r="AG389" s="28">
        <v>40</v>
      </c>
      <c r="AH389" s="28" t="s">
        <v>73</v>
      </c>
      <c r="AI389" s="71" t="s">
        <v>461</v>
      </c>
      <c r="AJ389" s="25"/>
      <c r="AK389" s="57" t="s">
        <v>31</v>
      </c>
      <c r="AL389" s="25">
        <v>3.5</v>
      </c>
      <c r="AM389" s="25">
        <v>0</v>
      </c>
      <c r="AN389" s="25" t="s">
        <v>40</v>
      </c>
    </row>
    <row r="390" spans="1:40" s="57" customFormat="1" ht="12.6" thickBot="1" x14ac:dyDescent="0.45">
      <c r="A390" s="45">
        <v>40724</v>
      </c>
      <c r="B390" s="72">
        <v>5</v>
      </c>
      <c r="C390" s="49" t="s">
        <v>1</v>
      </c>
      <c r="D390" s="49">
        <v>72</v>
      </c>
      <c r="E390" s="25" t="s">
        <v>42</v>
      </c>
      <c r="F390" s="26">
        <v>2</v>
      </c>
      <c r="G390" s="25">
        <v>5</v>
      </c>
      <c r="H390" s="25">
        <v>14.5</v>
      </c>
      <c r="I390" s="24">
        <v>26</v>
      </c>
      <c r="J390" s="24"/>
      <c r="K390" s="50">
        <f t="shared" si="31"/>
        <v>9.5</v>
      </c>
      <c r="L390" s="50">
        <f t="shared" si="32"/>
        <v>11.5</v>
      </c>
      <c r="M390" s="50">
        <f t="shared" si="33"/>
        <v>21</v>
      </c>
      <c r="N390" s="50">
        <f t="shared" si="34"/>
        <v>-5</v>
      </c>
      <c r="O390" s="25">
        <v>4</v>
      </c>
      <c r="P390" s="25">
        <v>24</v>
      </c>
      <c r="Q390" s="24">
        <v>45</v>
      </c>
      <c r="R390" s="24"/>
      <c r="S390" s="51">
        <f t="shared" si="35"/>
        <v>0</v>
      </c>
      <c r="T390" s="26" t="s">
        <v>15</v>
      </c>
      <c r="U390" s="52" t="s">
        <v>15</v>
      </c>
      <c r="V390" s="24" t="s">
        <v>15</v>
      </c>
      <c r="W390" s="24">
        <v>1</v>
      </c>
      <c r="X390" s="24" t="s">
        <v>14</v>
      </c>
      <c r="Y390" s="24">
        <v>0</v>
      </c>
      <c r="Z390" s="24" t="s">
        <v>14</v>
      </c>
      <c r="AA390" s="24">
        <v>0</v>
      </c>
      <c r="AB390" s="28">
        <v>15</v>
      </c>
      <c r="AC390" s="28">
        <v>0</v>
      </c>
      <c r="AD390" s="28">
        <v>40</v>
      </c>
      <c r="AE390" s="28">
        <v>0</v>
      </c>
      <c r="AF390" s="24">
        <v>10</v>
      </c>
      <c r="AG390" s="28">
        <v>95</v>
      </c>
      <c r="AH390" s="28" t="s">
        <v>41</v>
      </c>
      <c r="AI390" s="71" t="s">
        <v>461</v>
      </c>
      <c r="AJ390" s="25"/>
      <c r="AK390" s="57" t="s">
        <v>31</v>
      </c>
      <c r="AL390" s="26">
        <v>5</v>
      </c>
      <c r="AM390" s="25">
        <v>4</v>
      </c>
      <c r="AN390" s="25" t="s">
        <v>40</v>
      </c>
    </row>
    <row r="391" spans="1:40" s="57" customFormat="1" ht="12.6" thickBot="1" x14ac:dyDescent="0.45">
      <c r="A391" s="45">
        <v>40724</v>
      </c>
      <c r="B391" s="72">
        <v>5</v>
      </c>
      <c r="C391" s="49" t="s">
        <v>1</v>
      </c>
      <c r="D391" s="49">
        <v>73</v>
      </c>
      <c r="E391" s="25" t="s">
        <v>42</v>
      </c>
      <c r="F391" s="25">
        <v>2</v>
      </c>
      <c r="G391" s="25">
        <v>4</v>
      </c>
      <c r="H391" s="26">
        <v>8.5</v>
      </c>
      <c r="I391" s="24">
        <v>14.5</v>
      </c>
      <c r="J391" s="24">
        <v>2</v>
      </c>
      <c r="K391" s="50">
        <f t="shared" si="31"/>
        <v>4.5</v>
      </c>
      <c r="L391" s="50">
        <f t="shared" si="32"/>
        <v>6</v>
      </c>
      <c r="M391" s="50">
        <f t="shared" si="33"/>
        <v>10.5</v>
      </c>
      <c r="N391" s="50">
        <f t="shared" si="34"/>
        <v>-2</v>
      </c>
      <c r="O391" s="25">
        <v>0</v>
      </c>
      <c r="P391" s="25">
        <v>13</v>
      </c>
      <c r="Q391" s="24">
        <v>28</v>
      </c>
      <c r="R391" s="24">
        <v>0.5</v>
      </c>
      <c r="S391" s="51">
        <f t="shared" si="35"/>
        <v>0.39250000000000002</v>
      </c>
      <c r="T391" s="25" t="s">
        <v>15</v>
      </c>
      <c r="U391" s="52" t="s">
        <v>15</v>
      </c>
      <c r="V391" s="24" t="s">
        <v>13</v>
      </c>
      <c r="W391" s="24">
        <v>1</v>
      </c>
      <c r="X391" s="24" t="s">
        <v>14</v>
      </c>
      <c r="Y391" s="24">
        <v>0</v>
      </c>
      <c r="Z391" s="24" t="s">
        <v>14</v>
      </c>
      <c r="AA391" s="24">
        <v>0</v>
      </c>
      <c r="AB391" s="28">
        <v>16</v>
      </c>
      <c r="AC391" s="28">
        <v>0</v>
      </c>
      <c r="AD391" s="28">
        <v>30</v>
      </c>
      <c r="AE391" s="28">
        <v>0</v>
      </c>
      <c r="AF391" s="24">
        <v>10</v>
      </c>
      <c r="AG391" s="28">
        <v>130</v>
      </c>
      <c r="AH391" s="28" t="s">
        <v>72</v>
      </c>
      <c r="AI391" s="71" t="s">
        <v>461</v>
      </c>
      <c r="AJ391" s="25"/>
      <c r="AK391" s="57" t="s">
        <v>29</v>
      </c>
      <c r="AL391" s="25">
        <v>4</v>
      </c>
      <c r="AM391" s="25">
        <v>0</v>
      </c>
      <c r="AN391" s="25" t="s">
        <v>49</v>
      </c>
    </row>
    <row r="392" spans="1:40" s="57" customFormat="1" ht="12.6" thickBot="1" x14ac:dyDescent="0.45">
      <c r="A392" s="45">
        <v>40724</v>
      </c>
      <c r="B392" s="72">
        <v>5</v>
      </c>
      <c r="C392" s="49" t="s">
        <v>1</v>
      </c>
      <c r="D392" s="49">
        <v>74</v>
      </c>
      <c r="E392" s="25" t="s">
        <v>42</v>
      </c>
      <c r="F392" s="25">
        <v>2</v>
      </c>
      <c r="G392" s="25">
        <v>6</v>
      </c>
      <c r="H392" s="25">
        <v>31.5</v>
      </c>
      <c r="I392" s="24">
        <v>38</v>
      </c>
      <c r="J392" s="24">
        <v>48</v>
      </c>
      <c r="K392" s="50">
        <f t="shared" si="31"/>
        <v>25.5</v>
      </c>
      <c r="L392" s="50">
        <f t="shared" si="32"/>
        <v>6.5</v>
      </c>
      <c r="M392" s="50">
        <f t="shared" si="33"/>
        <v>32</v>
      </c>
      <c r="N392" s="50">
        <f t="shared" si="34"/>
        <v>42</v>
      </c>
      <c r="O392" s="25">
        <v>3</v>
      </c>
      <c r="P392" s="25">
        <v>23</v>
      </c>
      <c r="Q392" s="24">
        <v>43</v>
      </c>
      <c r="R392" s="24">
        <v>8</v>
      </c>
      <c r="S392" s="51">
        <f t="shared" si="35"/>
        <v>2411.52</v>
      </c>
      <c r="T392" s="25" t="s">
        <v>15</v>
      </c>
      <c r="U392" s="52" t="s">
        <v>15</v>
      </c>
      <c r="V392" s="24" t="s">
        <v>13</v>
      </c>
      <c r="W392" s="24">
        <v>1</v>
      </c>
      <c r="X392" s="24" t="s">
        <v>15</v>
      </c>
      <c r="Y392" s="24">
        <v>1</v>
      </c>
      <c r="Z392" s="24" t="s">
        <v>18</v>
      </c>
      <c r="AA392" s="24">
        <v>1</v>
      </c>
      <c r="AB392" s="28">
        <v>17</v>
      </c>
      <c r="AC392" s="28">
        <v>0</v>
      </c>
      <c r="AD392" s="28">
        <v>25</v>
      </c>
      <c r="AE392" s="28">
        <v>0</v>
      </c>
      <c r="AF392" s="24">
        <v>5</v>
      </c>
      <c r="AG392" s="28">
        <v>95</v>
      </c>
      <c r="AH392" s="28" t="s">
        <v>71</v>
      </c>
      <c r="AI392" s="71" t="s">
        <v>461</v>
      </c>
      <c r="AJ392" s="25"/>
      <c r="AK392" s="57" t="s">
        <v>30</v>
      </c>
      <c r="AL392" s="25">
        <v>6</v>
      </c>
      <c r="AM392" s="25">
        <v>3</v>
      </c>
      <c r="AN392" s="25" t="s">
        <v>40</v>
      </c>
    </row>
    <row r="393" spans="1:40" s="57" customFormat="1" ht="12.6" thickBot="1" x14ac:dyDescent="0.45">
      <c r="A393" s="45">
        <v>40724</v>
      </c>
      <c r="B393" s="72">
        <v>5</v>
      </c>
      <c r="C393" s="49" t="s">
        <v>1</v>
      </c>
      <c r="D393" s="49">
        <v>75</v>
      </c>
      <c r="E393" s="25" t="s">
        <v>66</v>
      </c>
      <c r="F393" s="25">
        <v>3</v>
      </c>
      <c r="G393" s="25">
        <v>7</v>
      </c>
      <c r="H393" s="25">
        <v>27</v>
      </c>
      <c r="I393" s="24">
        <v>35.5</v>
      </c>
      <c r="J393" s="24">
        <v>5</v>
      </c>
      <c r="K393" s="50">
        <f t="shared" si="31"/>
        <v>20</v>
      </c>
      <c r="L393" s="50">
        <f t="shared" si="32"/>
        <v>8.5</v>
      </c>
      <c r="M393" s="50">
        <f t="shared" si="33"/>
        <v>28.5</v>
      </c>
      <c r="N393" s="50">
        <f t="shared" si="34"/>
        <v>-2</v>
      </c>
      <c r="O393" s="25">
        <v>5</v>
      </c>
      <c r="P393" s="25">
        <v>23</v>
      </c>
      <c r="Q393" s="24">
        <v>37</v>
      </c>
      <c r="R393" s="24">
        <v>0.5</v>
      </c>
      <c r="S393" s="51">
        <f t="shared" si="35"/>
        <v>0.98125000000000007</v>
      </c>
      <c r="T393" s="25" t="s">
        <v>15</v>
      </c>
      <c r="U393" s="52" t="s">
        <v>13</v>
      </c>
      <c r="V393" s="24" t="s">
        <v>13</v>
      </c>
      <c r="W393" s="24">
        <v>1</v>
      </c>
      <c r="X393" s="24" t="s">
        <v>14</v>
      </c>
      <c r="Y393" s="24">
        <v>0</v>
      </c>
      <c r="Z393" s="24" t="s">
        <v>14</v>
      </c>
      <c r="AA393" s="24">
        <v>0</v>
      </c>
      <c r="AB393" s="28">
        <v>33</v>
      </c>
      <c r="AC393" s="28">
        <v>0</v>
      </c>
      <c r="AD393" s="28">
        <v>60</v>
      </c>
      <c r="AE393" s="28">
        <v>0</v>
      </c>
      <c r="AF393" s="24">
        <v>55</v>
      </c>
      <c r="AG393" s="28">
        <v>130</v>
      </c>
      <c r="AH393" s="28" t="s">
        <v>70</v>
      </c>
      <c r="AI393" s="71" t="s">
        <v>461</v>
      </c>
      <c r="AJ393" s="25"/>
      <c r="AK393" s="57" t="s">
        <v>29</v>
      </c>
      <c r="AL393" s="25">
        <v>7</v>
      </c>
      <c r="AM393" s="25">
        <v>5</v>
      </c>
      <c r="AN393" s="25" t="s">
        <v>40</v>
      </c>
    </row>
    <row r="394" spans="1:40" s="57" customFormat="1" ht="12.6" thickBot="1" x14ac:dyDescent="0.45">
      <c r="A394" s="45">
        <v>40724</v>
      </c>
      <c r="B394" s="72">
        <v>5</v>
      </c>
      <c r="C394" s="49" t="s">
        <v>1</v>
      </c>
      <c r="D394" s="49">
        <v>76</v>
      </c>
      <c r="E394" s="25" t="s">
        <v>64</v>
      </c>
      <c r="F394" s="25">
        <v>3</v>
      </c>
      <c r="G394" s="25">
        <v>4.5</v>
      </c>
      <c r="H394" s="25">
        <v>6</v>
      </c>
      <c r="I394" s="24">
        <v>16</v>
      </c>
      <c r="J394" s="24">
        <v>1.5</v>
      </c>
      <c r="K394" s="50">
        <f t="shared" si="31"/>
        <v>1.5</v>
      </c>
      <c r="L394" s="50">
        <f t="shared" si="32"/>
        <v>10</v>
      </c>
      <c r="M394" s="50">
        <f t="shared" si="33"/>
        <v>11.5</v>
      </c>
      <c r="N394" s="50">
        <f t="shared" si="34"/>
        <v>-3</v>
      </c>
      <c r="O394" s="25">
        <v>0</v>
      </c>
      <c r="P394" s="25">
        <v>4</v>
      </c>
      <c r="Q394" s="24">
        <v>33</v>
      </c>
      <c r="R394" s="24">
        <v>0</v>
      </c>
      <c r="S394" s="51">
        <f t="shared" si="35"/>
        <v>0</v>
      </c>
      <c r="T394" s="25" t="s">
        <v>17</v>
      </c>
      <c r="U394" s="52" t="s">
        <v>17</v>
      </c>
      <c r="V394" s="24" t="s">
        <v>13</v>
      </c>
      <c r="W394" s="24">
        <v>1</v>
      </c>
      <c r="X394" s="24" t="s">
        <v>14</v>
      </c>
      <c r="Y394" s="24">
        <v>0</v>
      </c>
      <c r="Z394" s="24" t="s">
        <v>14</v>
      </c>
      <c r="AA394" s="24">
        <v>0</v>
      </c>
      <c r="AB394" s="28">
        <v>22</v>
      </c>
      <c r="AC394" s="28">
        <v>1</v>
      </c>
      <c r="AD394" s="28">
        <v>42</v>
      </c>
      <c r="AE394" s="28">
        <v>0</v>
      </c>
      <c r="AF394" s="24">
        <v>1</v>
      </c>
      <c r="AG394" s="28">
        <v>80</v>
      </c>
      <c r="AH394" s="28" t="s">
        <v>69</v>
      </c>
      <c r="AI394" s="71" t="s">
        <v>461</v>
      </c>
      <c r="AJ394" s="25"/>
      <c r="AK394" s="57" t="s">
        <v>31</v>
      </c>
      <c r="AL394" s="25">
        <v>4.5</v>
      </c>
      <c r="AM394" s="25">
        <v>0</v>
      </c>
      <c r="AN394" s="25" t="s">
        <v>40</v>
      </c>
    </row>
    <row r="395" spans="1:40" s="57" customFormat="1" ht="12.6" thickBot="1" x14ac:dyDescent="0.45">
      <c r="A395" s="45">
        <v>40724</v>
      </c>
      <c r="B395" s="72">
        <v>5</v>
      </c>
      <c r="C395" s="49" t="s">
        <v>1</v>
      </c>
      <c r="D395" s="49">
        <v>77</v>
      </c>
      <c r="E395" s="25" t="s">
        <v>64</v>
      </c>
      <c r="F395" s="25">
        <v>3</v>
      </c>
      <c r="G395" s="25">
        <v>5.5</v>
      </c>
      <c r="H395" s="25">
        <v>15</v>
      </c>
      <c r="I395" s="24">
        <v>18.5</v>
      </c>
      <c r="J395" s="24">
        <v>4</v>
      </c>
      <c r="K395" s="50">
        <f t="shared" si="31"/>
        <v>9.5</v>
      </c>
      <c r="L395" s="50">
        <f t="shared" si="32"/>
        <v>3.5</v>
      </c>
      <c r="M395" s="50">
        <f t="shared" si="33"/>
        <v>13</v>
      </c>
      <c r="N395" s="50">
        <f t="shared" si="34"/>
        <v>-1.5</v>
      </c>
      <c r="O395" s="25">
        <v>0</v>
      </c>
      <c r="P395" s="25">
        <v>24</v>
      </c>
      <c r="Q395" s="24">
        <v>34</v>
      </c>
      <c r="R395" s="24">
        <v>1</v>
      </c>
      <c r="S395" s="51">
        <f t="shared" si="35"/>
        <v>3.14</v>
      </c>
      <c r="T395" s="25" t="s">
        <v>15</v>
      </c>
      <c r="U395" s="52" t="s">
        <v>15</v>
      </c>
      <c r="V395" s="24" t="s">
        <v>13</v>
      </c>
      <c r="W395" s="24">
        <v>1</v>
      </c>
      <c r="X395" s="24" t="s">
        <v>18</v>
      </c>
      <c r="Y395" s="24">
        <v>1</v>
      </c>
      <c r="Z395" s="24" t="s">
        <v>18</v>
      </c>
      <c r="AA395" s="24">
        <v>1</v>
      </c>
      <c r="AB395" s="28">
        <v>60</v>
      </c>
      <c r="AC395" s="28">
        <v>0</v>
      </c>
      <c r="AD395" s="28">
        <v>80</v>
      </c>
      <c r="AE395" s="28">
        <v>0</v>
      </c>
      <c r="AF395" s="24">
        <v>1</v>
      </c>
      <c r="AG395" s="28">
        <v>80</v>
      </c>
      <c r="AH395" s="28" t="s">
        <v>68</v>
      </c>
      <c r="AI395" s="71" t="s">
        <v>461</v>
      </c>
      <c r="AJ395" s="25"/>
      <c r="AK395" s="57" t="s">
        <v>30</v>
      </c>
      <c r="AL395" s="25">
        <v>5.5</v>
      </c>
      <c r="AM395" s="25">
        <v>0</v>
      </c>
      <c r="AN395" s="25" t="s">
        <v>49</v>
      </c>
    </row>
    <row r="396" spans="1:40" s="57" customFormat="1" ht="12.6" thickBot="1" x14ac:dyDescent="0.45">
      <c r="A396" s="45">
        <v>40724</v>
      </c>
      <c r="B396" s="72">
        <v>5</v>
      </c>
      <c r="C396" s="49" t="s">
        <v>1</v>
      </c>
      <c r="D396" s="49">
        <v>78</v>
      </c>
      <c r="E396" s="25" t="s">
        <v>64</v>
      </c>
      <c r="F396" s="25">
        <v>2</v>
      </c>
      <c r="G396" s="25">
        <v>6</v>
      </c>
      <c r="H396" s="25">
        <v>12</v>
      </c>
      <c r="I396" s="24">
        <v>20</v>
      </c>
      <c r="J396" s="24">
        <v>12.5</v>
      </c>
      <c r="K396" s="50">
        <f t="shared" si="31"/>
        <v>6</v>
      </c>
      <c r="L396" s="50">
        <f t="shared" si="32"/>
        <v>8</v>
      </c>
      <c r="M396" s="50">
        <f t="shared" si="33"/>
        <v>14</v>
      </c>
      <c r="N396" s="50">
        <f t="shared" si="34"/>
        <v>6.5</v>
      </c>
      <c r="O396" s="25">
        <v>2</v>
      </c>
      <c r="P396" s="25">
        <v>21</v>
      </c>
      <c r="Q396" s="24">
        <v>37</v>
      </c>
      <c r="R396" s="24">
        <v>3</v>
      </c>
      <c r="S396" s="51">
        <f t="shared" si="35"/>
        <v>88.3125</v>
      </c>
      <c r="T396" s="25" t="s">
        <v>15</v>
      </c>
      <c r="U396" s="52" t="s">
        <v>15</v>
      </c>
      <c r="V396" s="24" t="s">
        <v>13</v>
      </c>
      <c r="W396" s="24">
        <v>1</v>
      </c>
      <c r="X396" s="24" t="s">
        <v>18</v>
      </c>
      <c r="Y396" s="24">
        <v>1</v>
      </c>
      <c r="Z396" s="24" t="s">
        <v>18</v>
      </c>
      <c r="AA396" s="24">
        <v>1</v>
      </c>
      <c r="AB396" s="28">
        <v>15</v>
      </c>
      <c r="AC396" s="28">
        <v>0</v>
      </c>
      <c r="AD396" s="28">
        <v>35</v>
      </c>
      <c r="AE396" s="28">
        <v>0</v>
      </c>
      <c r="AF396" s="24">
        <v>5</v>
      </c>
      <c r="AG396" s="28">
        <v>80</v>
      </c>
      <c r="AH396" s="28" t="s">
        <v>67</v>
      </c>
      <c r="AI396" s="71" t="s">
        <v>461</v>
      </c>
      <c r="AJ396" s="25"/>
      <c r="AK396" s="57" t="s">
        <v>29</v>
      </c>
      <c r="AL396" s="25">
        <v>6</v>
      </c>
      <c r="AM396" s="25">
        <v>2</v>
      </c>
      <c r="AN396" s="25" t="s">
        <v>40</v>
      </c>
    </row>
    <row r="397" spans="1:40" s="57" customFormat="1" ht="12.6" thickBot="1" x14ac:dyDescent="0.45">
      <c r="A397" s="45">
        <v>40724</v>
      </c>
      <c r="B397" s="72">
        <v>5</v>
      </c>
      <c r="C397" s="49" t="s">
        <v>1</v>
      </c>
      <c r="D397" s="49">
        <v>79</v>
      </c>
      <c r="E397" s="25" t="s">
        <v>66</v>
      </c>
      <c r="F397" s="25">
        <v>2</v>
      </c>
      <c r="G397" s="25">
        <v>4</v>
      </c>
      <c r="H397" s="25">
        <v>20</v>
      </c>
      <c r="I397" s="24">
        <v>46</v>
      </c>
      <c r="J397" s="24"/>
      <c r="K397" s="50">
        <f t="shared" si="31"/>
        <v>16</v>
      </c>
      <c r="L397" s="50">
        <f t="shared" si="32"/>
        <v>26</v>
      </c>
      <c r="M397" s="50">
        <f t="shared" si="33"/>
        <v>42</v>
      </c>
      <c r="N397" s="50">
        <f t="shared" si="34"/>
        <v>-4</v>
      </c>
      <c r="O397" s="25">
        <v>0</v>
      </c>
      <c r="P397" s="25">
        <v>19</v>
      </c>
      <c r="Q397" s="24">
        <v>47</v>
      </c>
      <c r="R397" s="24"/>
      <c r="S397" s="51">
        <f t="shared" si="35"/>
        <v>0</v>
      </c>
      <c r="T397" s="25" t="s">
        <v>13</v>
      </c>
      <c r="U397" s="52" t="s">
        <v>13</v>
      </c>
      <c r="V397" s="24" t="s">
        <v>13</v>
      </c>
      <c r="W397" s="24">
        <v>1</v>
      </c>
      <c r="X397" s="24" t="s">
        <v>14</v>
      </c>
      <c r="Y397" s="24">
        <v>0</v>
      </c>
      <c r="Z397" s="24" t="s">
        <v>14</v>
      </c>
      <c r="AA397" s="24">
        <v>0</v>
      </c>
      <c r="AB397" s="28">
        <v>80</v>
      </c>
      <c r="AC397" s="28">
        <v>1</v>
      </c>
      <c r="AD397" s="28">
        <v>70</v>
      </c>
      <c r="AE397" s="28">
        <v>0</v>
      </c>
      <c r="AF397" s="24">
        <v>0</v>
      </c>
      <c r="AG397" s="28">
        <v>110</v>
      </c>
      <c r="AH397" s="28" t="s">
        <v>65</v>
      </c>
      <c r="AI397" s="71" t="s">
        <v>461</v>
      </c>
      <c r="AJ397" s="25"/>
      <c r="AK397" s="57" t="s">
        <v>31</v>
      </c>
      <c r="AL397" s="25">
        <v>4</v>
      </c>
      <c r="AM397" s="25">
        <v>0</v>
      </c>
      <c r="AN397" s="25" t="s">
        <v>40</v>
      </c>
    </row>
    <row r="398" spans="1:40" s="57" customFormat="1" ht="12.6" thickBot="1" x14ac:dyDescent="0.45">
      <c r="A398" s="45">
        <v>40724</v>
      </c>
      <c r="B398" s="72">
        <v>5</v>
      </c>
      <c r="C398" s="49" t="s">
        <v>1</v>
      </c>
      <c r="D398" s="49">
        <v>80</v>
      </c>
      <c r="E398" s="25" t="s">
        <v>64</v>
      </c>
      <c r="F398" s="25">
        <v>2</v>
      </c>
      <c r="G398" s="25">
        <v>7</v>
      </c>
      <c r="H398" s="25">
        <v>20.5</v>
      </c>
      <c r="I398" s="24">
        <v>50</v>
      </c>
      <c r="J398" s="24">
        <v>29.5</v>
      </c>
      <c r="K398" s="50">
        <f t="shared" si="31"/>
        <v>13.5</v>
      </c>
      <c r="L398" s="50">
        <f t="shared" si="32"/>
        <v>29.5</v>
      </c>
      <c r="M398" s="50">
        <f t="shared" si="33"/>
        <v>43</v>
      </c>
      <c r="N398" s="50">
        <f t="shared" si="34"/>
        <v>22.5</v>
      </c>
      <c r="O398" s="25">
        <v>3</v>
      </c>
      <c r="P398" s="25">
        <v>24</v>
      </c>
      <c r="Q398" s="24">
        <v>62</v>
      </c>
      <c r="R398" s="24">
        <v>6</v>
      </c>
      <c r="S398" s="51">
        <f t="shared" si="35"/>
        <v>833.67000000000007</v>
      </c>
      <c r="T398" s="30" t="s">
        <v>13</v>
      </c>
      <c r="U398" s="52" t="s">
        <v>13</v>
      </c>
      <c r="V398" s="24" t="s">
        <v>13</v>
      </c>
      <c r="W398" s="24">
        <v>1</v>
      </c>
      <c r="X398" s="24" t="s">
        <v>15</v>
      </c>
      <c r="Y398" s="24">
        <v>1</v>
      </c>
      <c r="Z398" s="24" t="s">
        <v>15</v>
      </c>
      <c r="AA398" s="24">
        <v>1</v>
      </c>
      <c r="AB398" s="28">
        <v>30</v>
      </c>
      <c r="AC398" s="28">
        <v>0</v>
      </c>
      <c r="AD398" s="28">
        <v>65</v>
      </c>
      <c r="AE398" s="28">
        <v>0</v>
      </c>
      <c r="AF398" s="24">
        <v>0</v>
      </c>
      <c r="AG398" s="28">
        <v>70</v>
      </c>
      <c r="AH398" s="32" t="s">
        <v>63</v>
      </c>
      <c r="AI398" s="71" t="s">
        <v>461</v>
      </c>
      <c r="AJ398" s="30" t="s">
        <v>62</v>
      </c>
      <c r="AK398" s="57" t="s">
        <v>29</v>
      </c>
      <c r="AL398" s="25">
        <v>7</v>
      </c>
      <c r="AM398" s="25">
        <v>3</v>
      </c>
      <c r="AN398" s="25">
        <v>0</v>
      </c>
    </row>
    <row r="399" spans="1:40" s="57" customFormat="1" ht="12.6" thickBot="1" x14ac:dyDescent="0.45">
      <c r="A399" s="45">
        <v>40724</v>
      </c>
      <c r="B399" s="72">
        <v>5</v>
      </c>
      <c r="C399" s="49" t="s">
        <v>1</v>
      </c>
      <c r="D399" s="49">
        <v>81</v>
      </c>
      <c r="E399" s="25" t="s">
        <v>42</v>
      </c>
      <c r="F399" s="25">
        <v>3</v>
      </c>
      <c r="G399" s="25">
        <v>2.5</v>
      </c>
      <c r="H399" s="25">
        <v>4.5</v>
      </c>
      <c r="I399" s="24"/>
      <c r="K399" s="50">
        <f t="shared" si="31"/>
        <v>2</v>
      </c>
      <c r="L399" s="50">
        <f t="shared" si="32"/>
        <v>-4.5</v>
      </c>
      <c r="M399" s="50">
        <f t="shared" si="33"/>
        <v>-2.5</v>
      </c>
      <c r="N399" s="50">
        <f t="shared" si="34"/>
        <v>-2.5</v>
      </c>
      <c r="O399" s="25">
        <v>0</v>
      </c>
      <c r="P399" s="25">
        <v>1</v>
      </c>
      <c r="Q399" s="24"/>
      <c r="R399" s="24"/>
      <c r="S399" s="51">
        <f t="shared" si="35"/>
        <v>0</v>
      </c>
      <c r="T399" s="30" t="s">
        <v>15</v>
      </c>
      <c r="U399" s="52" t="s">
        <v>17</v>
      </c>
      <c r="V399" s="24" t="s">
        <v>14</v>
      </c>
      <c r="W399" s="24">
        <v>0</v>
      </c>
      <c r="X399" s="24" t="s">
        <v>14</v>
      </c>
      <c r="Y399" s="24">
        <v>0</v>
      </c>
      <c r="Z399" s="24" t="s">
        <v>14</v>
      </c>
      <c r="AA399" s="24">
        <v>0</v>
      </c>
      <c r="AB399" s="28">
        <v>20</v>
      </c>
      <c r="AC399" s="28">
        <v>0</v>
      </c>
      <c r="AD399" s="28">
        <v>15</v>
      </c>
      <c r="AE399" s="28">
        <v>0</v>
      </c>
      <c r="AF399" s="24"/>
      <c r="AG399" s="28">
        <v>70</v>
      </c>
      <c r="AH399" s="32" t="s">
        <v>61</v>
      </c>
      <c r="AI399" s="71" t="s">
        <v>461</v>
      </c>
      <c r="AJ399" s="25"/>
      <c r="AK399" s="57" t="s">
        <v>30</v>
      </c>
      <c r="AL399" s="25">
        <v>2.5</v>
      </c>
      <c r="AM399" s="25">
        <v>0</v>
      </c>
      <c r="AN399" s="25" t="s">
        <v>40</v>
      </c>
    </row>
    <row r="400" spans="1:40" s="57" customFormat="1" ht="12.6" thickBot="1" x14ac:dyDescent="0.45">
      <c r="A400" s="45">
        <v>40724</v>
      </c>
      <c r="B400" s="72">
        <v>5</v>
      </c>
      <c r="C400" s="49" t="s">
        <v>1</v>
      </c>
      <c r="D400" s="49">
        <v>82</v>
      </c>
      <c r="E400" s="25" t="s">
        <v>42</v>
      </c>
      <c r="F400" s="25">
        <v>2</v>
      </c>
      <c r="G400" s="25">
        <v>2.5</v>
      </c>
      <c r="H400" s="25">
        <v>5</v>
      </c>
      <c r="I400" s="24">
        <v>9</v>
      </c>
      <c r="J400" s="24">
        <v>0.5</v>
      </c>
      <c r="K400" s="50">
        <f t="shared" si="31"/>
        <v>2.5</v>
      </c>
      <c r="L400" s="50">
        <f t="shared" si="32"/>
        <v>4</v>
      </c>
      <c r="M400" s="50">
        <f t="shared" si="33"/>
        <v>6.5</v>
      </c>
      <c r="N400" s="50">
        <f t="shared" si="34"/>
        <v>-2</v>
      </c>
      <c r="O400" s="25">
        <v>0</v>
      </c>
      <c r="P400" s="25">
        <v>6</v>
      </c>
      <c r="Q400" s="24">
        <v>9</v>
      </c>
      <c r="R400" s="24">
        <v>0.5</v>
      </c>
      <c r="S400" s="51">
        <f t="shared" si="35"/>
        <v>9.8125000000000004E-2</v>
      </c>
      <c r="T400" s="30" t="s">
        <v>15</v>
      </c>
      <c r="U400" s="52" t="s">
        <v>17</v>
      </c>
      <c r="V400" s="24" t="s">
        <v>15</v>
      </c>
      <c r="W400" s="24">
        <v>1</v>
      </c>
      <c r="X400" s="24" t="s">
        <v>14</v>
      </c>
      <c r="Y400" s="24">
        <v>0</v>
      </c>
      <c r="Z400" s="24" t="s">
        <v>14</v>
      </c>
      <c r="AA400" s="24">
        <v>0</v>
      </c>
      <c r="AB400" s="28">
        <v>1</v>
      </c>
      <c r="AC400" s="28">
        <v>0</v>
      </c>
      <c r="AD400" s="28">
        <v>25</v>
      </c>
      <c r="AE400" s="28">
        <v>0</v>
      </c>
      <c r="AF400" s="24">
        <v>0</v>
      </c>
      <c r="AG400" s="28">
        <v>70</v>
      </c>
      <c r="AH400" s="32" t="s">
        <v>41</v>
      </c>
      <c r="AI400" s="71" t="s">
        <v>461</v>
      </c>
      <c r="AJ400" s="25"/>
      <c r="AK400" s="57" t="s">
        <v>29</v>
      </c>
      <c r="AL400" s="25">
        <v>2.5</v>
      </c>
      <c r="AM400" s="25">
        <v>0</v>
      </c>
      <c r="AN400" s="25" t="s">
        <v>40</v>
      </c>
    </row>
    <row r="401" spans="1:40" s="57" customFormat="1" ht="12.6" thickBot="1" x14ac:dyDescent="0.45">
      <c r="A401" s="45">
        <v>40724</v>
      </c>
      <c r="B401" s="72">
        <v>5</v>
      </c>
      <c r="C401" s="49" t="s">
        <v>1</v>
      </c>
      <c r="D401" s="49">
        <v>83</v>
      </c>
      <c r="E401" s="25" t="s">
        <v>42</v>
      </c>
      <c r="F401" s="25">
        <v>2</v>
      </c>
      <c r="G401" s="25">
        <v>1.5</v>
      </c>
      <c r="H401" s="25">
        <v>3</v>
      </c>
      <c r="I401" s="24">
        <v>13</v>
      </c>
      <c r="J401" s="24">
        <v>3</v>
      </c>
      <c r="K401" s="50">
        <f t="shared" si="31"/>
        <v>1.5</v>
      </c>
      <c r="L401" s="50">
        <f t="shared" si="32"/>
        <v>10</v>
      </c>
      <c r="M401" s="50">
        <f t="shared" si="33"/>
        <v>11.5</v>
      </c>
      <c r="N401" s="50">
        <f t="shared" si="34"/>
        <v>1.5</v>
      </c>
      <c r="O401" s="25">
        <v>0</v>
      </c>
      <c r="P401" s="25">
        <v>1</v>
      </c>
      <c r="Q401" s="24">
        <v>14</v>
      </c>
      <c r="R401" s="24">
        <v>1</v>
      </c>
      <c r="S401" s="51">
        <f t="shared" si="35"/>
        <v>2.355</v>
      </c>
      <c r="T401" s="30" t="s">
        <v>15</v>
      </c>
      <c r="U401" s="52" t="s">
        <v>15</v>
      </c>
      <c r="V401" s="24" t="s">
        <v>13</v>
      </c>
      <c r="W401" s="24">
        <v>1</v>
      </c>
      <c r="X401" s="24" t="s">
        <v>18</v>
      </c>
      <c r="Y401" s="24">
        <v>1</v>
      </c>
      <c r="Z401" s="24" t="s">
        <v>14</v>
      </c>
      <c r="AA401" s="24">
        <v>0</v>
      </c>
      <c r="AB401" s="28">
        <v>25</v>
      </c>
      <c r="AC401" s="28">
        <v>2</v>
      </c>
      <c r="AD401" s="28">
        <v>50</v>
      </c>
      <c r="AE401" s="28">
        <v>0</v>
      </c>
      <c r="AF401" s="24">
        <v>15</v>
      </c>
      <c r="AG401" s="28">
        <v>80</v>
      </c>
      <c r="AH401" s="32" t="s">
        <v>43</v>
      </c>
      <c r="AI401" s="71" t="s">
        <v>461</v>
      </c>
      <c r="AJ401" s="25"/>
      <c r="AK401" s="57" t="s">
        <v>29</v>
      </c>
      <c r="AL401" s="25">
        <v>1.5</v>
      </c>
      <c r="AM401" s="25">
        <v>0</v>
      </c>
      <c r="AN401" s="25" t="s">
        <v>49</v>
      </c>
    </row>
    <row r="402" spans="1:40" s="57" customFormat="1" ht="24.9" thickBot="1" x14ac:dyDescent="0.45">
      <c r="A402" s="45">
        <v>40724</v>
      </c>
      <c r="B402" s="72">
        <v>5</v>
      </c>
      <c r="C402" s="49" t="s">
        <v>1</v>
      </c>
      <c r="D402" s="49">
        <v>84</v>
      </c>
      <c r="E402" s="25" t="s">
        <v>42</v>
      </c>
      <c r="F402" s="25">
        <v>2</v>
      </c>
      <c r="G402" s="25">
        <v>4</v>
      </c>
      <c r="H402" s="25">
        <v>12</v>
      </c>
      <c r="I402" s="24">
        <v>24</v>
      </c>
      <c r="K402" s="50">
        <f t="shared" si="31"/>
        <v>8</v>
      </c>
      <c r="L402" s="50">
        <f t="shared" si="32"/>
        <v>12</v>
      </c>
      <c r="M402" s="50">
        <f t="shared" si="33"/>
        <v>20</v>
      </c>
      <c r="N402" s="50">
        <f t="shared" si="34"/>
        <v>-4</v>
      </c>
      <c r="O402" s="25">
        <v>0</v>
      </c>
      <c r="P402" s="25">
        <v>18</v>
      </c>
      <c r="Q402" s="24">
        <v>39</v>
      </c>
      <c r="R402" s="24"/>
      <c r="S402" s="51">
        <f t="shared" si="35"/>
        <v>0</v>
      </c>
      <c r="T402" s="30" t="s">
        <v>17</v>
      </c>
      <c r="U402" s="52" t="s">
        <v>15</v>
      </c>
      <c r="V402" s="24" t="s">
        <v>13</v>
      </c>
      <c r="W402" s="24">
        <v>1</v>
      </c>
      <c r="X402" s="24" t="s">
        <v>14</v>
      </c>
      <c r="Y402" s="24">
        <v>0</v>
      </c>
      <c r="Z402" s="24" t="s">
        <v>14</v>
      </c>
      <c r="AA402" s="24">
        <v>0</v>
      </c>
      <c r="AB402" s="28">
        <v>5</v>
      </c>
      <c r="AC402" s="28">
        <v>2</v>
      </c>
      <c r="AD402" s="28">
        <v>25</v>
      </c>
      <c r="AE402" s="28">
        <v>1</v>
      </c>
      <c r="AF402" s="24">
        <v>5</v>
      </c>
      <c r="AG402" s="28">
        <v>60</v>
      </c>
      <c r="AH402" s="32" t="s">
        <v>60</v>
      </c>
      <c r="AI402" s="71" t="s">
        <v>461</v>
      </c>
      <c r="AJ402" s="25"/>
      <c r="AK402" s="57" t="s">
        <v>31</v>
      </c>
      <c r="AL402" s="25">
        <v>4</v>
      </c>
      <c r="AM402" s="25">
        <v>0</v>
      </c>
      <c r="AN402" s="25" t="s">
        <v>40</v>
      </c>
    </row>
    <row r="403" spans="1:40" s="57" customFormat="1" ht="12.6" thickBot="1" x14ac:dyDescent="0.45">
      <c r="A403" s="45">
        <v>40724</v>
      </c>
      <c r="B403" s="72">
        <v>5</v>
      </c>
      <c r="C403" s="49" t="s">
        <v>1</v>
      </c>
      <c r="D403" s="49">
        <v>85</v>
      </c>
      <c r="E403" s="25" t="s">
        <v>42</v>
      </c>
      <c r="F403" s="25">
        <v>3</v>
      </c>
      <c r="G403" s="25">
        <v>4</v>
      </c>
      <c r="H403" s="25">
        <v>7.5</v>
      </c>
      <c r="I403" s="24">
        <v>11.5</v>
      </c>
      <c r="J403" s="24">
        <v>11</v>
      </c>
      <c r="K403" s="50">
        <f t="shared" si="31"/>
        <v>3.5</v>
      </c>
      <c r="L403" s="50">
        <f t="shared" si="32"/>
        <v>4</v>
      </c>
      <c r="M403" s="50">
        <f t="shared" si="33"/>
        <v>7.5</v>
      </c>
      <c r="N403" s="50">
        <f t="shared" si="34"/>
        <v>7</v>
      </c>
      <c r="O403" s="25">
        <v>0</v>
      </c>
      <c r="P403" s="25">
        <v>6</v>
      </c>
      <c r="Q403" s="24">
        <v>19</v>
      </c>
      <c r="R403" s="24">
        <v>2.5</v>
      </c>
      <c r="S403" s="51">
        <f t="shared" si="35"/>
        <v>53.96875</v>
      </c>
      <c r="T403" s="30" t="s">
        <v>15</v>
      </c>
      <c r="U403" s="52" t="s">
        <v>15</v>
      </c>
      <c r="V403" s="24" t="s">
        <v>15</v>
      </c>
      <c r="W403" s="24">
        <v>1</v>
      </c>
      <c r="X403" s="24" t="s">
        <v>15</v>
      </c>
      <c r="Y403" s="24">
        <v>1</v>
      </c>
      <c r="Z403" s="24" t="s">
        <v>18</v>
      </c>
      <c r="AA403" s="24">
        <v>1</v>
      </c>
      <c r="AB403" s="28">
        <v>3</v>
      </c>
      <c r="AC403" s="28">
        <v>1</v>
      </c>
      <c r="AD403" s="28">
        <v>15</v>
      </c>
      <c r="AE403" s="28">
        <v>0</v>
      </c>
      <c r="AF403" s="24">
        <v>0</v>
      </c>
      <c r="AG403" s="28">
        <v>55</v>
      </c>
      <c r="AH403" s="32" t="s">
        <v>41</v>
      </c>
      <c r="AI403" s="71" t="s">
        <v>461</v>
      </c>
      <c r="AJ403" s="25"/>
      <c r="AK403" s="57" t="s">
        <v>29</v>
      </c>
      <c r="AL403" s="25">
        <v>4</v>
      </c>
      <c r="AM403" s="25">
        <v>0</v>
      </c>
      <c r="AN403" s="25" t="s">
        <v>40</v>
      </c>
    </row>
    <row r="404" spans="1:40" s="57" customFormat="1" ht="24.9" thickBot="1" x14ac:dyDescent="0.45">
      <c r="A404" s="45">
        <v>40724</v>
      </c>
      <c r="B404" s="72">
        <v>5</v>
      </c>
      <c r="C404" s="49" t="s">
        <v>1</v>
      </c>
      <c r="D404" s="49">
        <v>86</v>
      </c>
      <c r="E404" s="25" t="s">
        <v>42</v>
      </c>
      <c r="F404" s="25">
        <v>2</v>
      </c>
      <c r="G404" s="25">
        <v>3.5</v>
      </c>
      <c r="H404" s="25">
        <v>6.5</v>
      </c>
      <c r="I404" s="24">
        <v>9</v>
      </c>
      <c r="J404" s="24">
        <v>3.5</v>
      </c>
      <c r="K404" s="50">
        <f t="shared" si="31"/>
        <v>3</v>
      </c>
      <c r="L404" s="50">
        <f t="shared" si="32"/>
        <v>2.5</v>
      </c>
      <c r="M404" s="50">
        <f t="shared" si="33"/>
        <v>5.5</v>
      </c>
      <c r="N404" s="50">
        <f t="shared" si="34"/>
        <v>0</v>
      </c>
      <c r="O404" s="25">
        <v>1</v>
      </c>
      <c r="P404" s="25">
        <v>4</v>
      </c>
      <c r="Q404" s="24">
        <v>11</v>
      </c>
      <c r="R404" s="24">
        <v>1.5</v>
      </c>
      <c r="S404" s="51">
        <f t="shared" si="35"/>
        <v>6.1818750000000007</v>
      </c>
      <c r="T404" s="30" t="s">
        <v>17</v>
      </c>
      <c r="U404" s="52" t="s">
        <v>15</v>
      </c>
      <c r="V404" s="24" t="s">
        <v>15</v>
      </c>
      <c r="W404" s="24">
        <v>1</v>
      </c>
      <c r="X404" s="24" t="s">
        <v>14</v>
      </c>
      <c r="Y404" s="24">
        <v>0</v>
      </c>
      <c r="Z404" s="24" t="s">
        <v>14</v>
      </c>
      <c r="AA404" s="24">
        <v>0</v>
      </c>
      <c r="AB404" s="28">
        <v>28</v>
      </c>
      <c r="AC404" s="28">
        <v>2</v>
      </c>
      <c r="AD404" s="28">
        <v>35</v>
      </c>
      <c r="AE404" s="28">
        <v>1</v>
      </c>
      <c r="AF404" s="24">
        <v>5</v>
      </c>
      <c r="AG404" s="28">
        <v>90</v>
      </c>
      <c r="AH404" s="32" t="s">
        <v>59</v>
      </c>
      <c r="AI404" s="71" t="s">
        <v>461</v>
      </c>
      <c r="AJ404" s="25"/>
      <c r="AK404" s="57" t="s">
        <v>29</v>
      </c>
      <c r="AL404" s="25">
        <v>3.5</v>
      </c>
      <c r="AM404" s="25">
        <v>1</v>
      </c>
      <c r="AN404" s="25">
        <v>0</v>
      </c>
    </row>
    <row r="405" spans="1:40" s="57" customFormat="1" ht="12.6" thickBot="1" x14ac:dyDescent="0.45">
      <c r="A405" s="45">
        <v>40724</v>
      </c>
      <c r="B405" s="72">
        <v>5</v>
      </c>
      <c r="C405" s="49" t="s">
        <v>1</v>
      </c>
      <c r="D405" s="49">
        <v>87</v>
      </c>
      <c r="E405" s="25" t="s">
        <v>42</v>
      </c>
      <c r="F405" s="25">
        <v>3</v>
      </c>
      <c r="G405" s="25">
        <v>5</v>
      </c>
      <c r="H405" s="25">
        <v>12</v>
      </c>
      <c r="I405" s="24">
        <v>10.5</v>
      </c>
      <c r="J405" s="24">
        <v>4</v>
      </c>
      <c r="K405" s="50">
        <f t="shared" si="31"/>
        <v>7</v>
      </c>
      <c r="L405" s="50">
        <f t="shared" si="32"/>
        <v>-1.5</v>
      </c>
      <c r="M405" s="50">
        <f t="shared" si="33"/>
        <v>5.5</v>
      </c>
      <c r="N405" s="50">
        <f t="shared" si="34"/>
        <v>-1</v>
      </c>
      <c r="O405" s="25">
        <v>2</v>
      </c>
      <c r="P405" s="25">
        <v>16</v>
      </c>
      <c r="Q405" s="24">
        <v>24</v>
      </c>
      <c r="R405" s="24">
        <v>1</v>
      </c>
      <c r="S405" s="51">
        <f t="shared" si="35"/>
        <v>3.14</v>
      </c>
      <c r="T405" s="30" t="s">
        <v>15</v>
      </c>
      <c r="U405" s="52" t="s">
        <v>16</v>
      </c>
      <c r="V405" s="24" t="s">
        <v>15</v>
      </c>
      <c r="W405" s="24">
        <v>1</v>
      </c>
      <c r="X405" s="24" t="s">
        <v>14</v>
      </c>
      <c r="Y405" s="24">
        <v>0</v>
      </c>
      <c r="Z405" s="24" t="s">
        <v>14</v>
      </c>
      <c r="AA405" s="24">
        <v>0</v>
      </c>
      <c r="AB405" s="28">
        <v>25</v>
      </c>
      <c r="AC405" s="28">
        <v>1</v>
      </c>
      <c r="AD405" s="28">
        <v>40</v>
      </c>
      <c r="AE405" s="28">
        <v>1</v>
      </c>
      <c r="AF405" s="24">
        <v>25</v>
      </c>
      <c r="AG405" s="28">
        <v>70</v>
      </c>
      <c r="AH405" s="32" t="s">
        <v>58</v>
      </c>
      <c r="AI405" s="71" t="s">
        <v>461</v>
      </c>
      <c r="AJ405" s="25"/>
      <c r="AK405" s="57" t="s">
        <v>29</v>
      </c>
      <c r="AL405" s="25">
        <v>5</v>
      </c>
      <c r="AM405" s="25">
        <v>2</v>
      </c>
      <c r="AN405" s="25" t="s">
        <v>40</v>
      </c>
    </row>
    <row r="406" spans="1:40" s="57" customFormat="1" ht="12.6" thickBot="1" x14ac:dyDescent="0.45">
      <c r="A406" s="45">
        <v>40724</v>
      </c>
      <c r="B406" s="72">
        <v>5</v>
      </c>
      <c r="C406" s="49" t="s">
        <v>1</v>
      </c>
      <c r="D406" s="49">
        <v>88</v>
      </c>
      <c r="E406" s="25" t="s">
        <v>42</v>
      </c>
      <c r="F406" s="25">
        <v>3</v>
      </c>
      <c r="G406" s="25">
        <v>6</v>
      </c>
      <c r="H406" s="25">
        <v>14.5</v>
      </c>
      <c r="I406" s="24">
        <v>20</v>
      </c>
      <c r="J406" s="24">
        <v>2</v>
      </c>
      <c r="K406" s="50">
        <f t="shared" si="31"/>
        <v>8.5</v>
      </c>
      <c r="L406" s="50">
        <f t="shared" si="32"/>
        <v>5.5</v>
      </c>
      <c r="M406" s="50">
        <f t="shared" si="33"/>
        <v>14</v>
      </c>
      <c r="N406" s="50">
        <f t="shared" si="34"/>
        <v>-4</v>
      </c>
      <c r="O406" s="25">
        <v>2</v>
      </c>
      <c r="P406" s="25">
        <v>17</v>
      </c>
      <c r="Q406" s="24">
        <v>31</v>
      </c>
      <c r="R406" s="24">
        <v>1.5</v>
      </c>
      <c r="S406" s="51">
        <f t="shared" si="35"/>
        <v>3.5325000000000002</v>
      </c>
      <c r="T406" s="30" t="s">
        <v>13</v>
      </c>
      <c r="U406" s="52" t="s">
        <v>15</v>
      </c>
      <c r="V406" s="24" t="s">
        <v>13</v>
      </c>
      <c r="W406" s="24">
        <v>1</v>
      </c>
      <c r="X406" s="24" t="s">
        <v>18</v>
      </c>
      <c r="Y406" s="24">
        <v>1</v>
      </c>
      <c r="Z406" s="24" t="s">
        <v>18</v>
      </c>
      <c r="AA406" s="24">
        <v>1</v>
      </c>
      <c r="AB406" s="28">
        <v>20</v>
      </c>
      <c r="AC406" s="28">
        <v>0</v>
      </c>
      <c r="AD406" s="28">
        <v>35</v>
      </c>
      <c r="AE406" s="28">
        <v>0</v>
      </c>
      <c r="AF406" s="24">
        <v>1</v>
      </c>
      <c r="AG406" s="28">
        <v>120</v>
      </c>
      <c r="AH406" s="32" t="s">
        <v>57</v>
      </c>
      <c r="AI406" s="71" t="s">
        <v>461</v>
      </c>
      <c r="AJ406" s="25"/>
      <c r="AK406" s="57" t="s">
        <v>29</v>
      </c>
      <c r="AL406" s="25">
        <v>6</v>
      </c>
      <c r="AM406" s="25">
        <v>2</v>
      </c>
      <c r="AN406" s="25" t="s">
        <v>49</v>
      </c>
    </row>
    <row r="407" spans="1:40" s="57" customFormat="1" ht="12.6" thickBot="1" x14ac:dyDescent="0.45">
      <c r="A407" s="45">
        <v>40724</v>
      </c>
      <c r="B407" s="72">
        <v>5</v>
      </c>
      <c r="C407" s="49" t="s">
        <v>1</v>
      </c>
      <c r="D407" s="49">
        <v>89</v>
      </c>
      <c r="E407" s="25" t="s">
        <v>42</v>
      </c>
      <c r="F407" s="25">
        <v>2</v>
      </c>
      <c r="G407" s="25">
        <v>7</v>
      </c>
      <c r="H407" s="25">
        <v>19</v>
      </c>
      <c r="I407" s="24">
        <v>30.5</v>
      </c>
      <c r="J407" s="24">
        <v>2.5</v>
      </c>
      <c r="K407" s="50">
        <f t="shared" si="31"/>
        <v>12</v>
      </c>
      <c r="L407" s="50">
        <f t="shared" si="32"/>
        <v>11.5</v>
      </c>
      <c r="M407" s="50">
        <f t="shared" si="33"/>
        <v>23.5</v>
      </c>
      <c r="N407" s="50">
        <f t="shared" si="34"/>
        <v>-4.5</v>
      </c>
      <c r="O407" s="25">
        <v>3</v>
      </c>
      <c r="P407" s="25">
        <v>28</v>
      </c>
      <c r="Q407" s="24">
        <v>46</v>
      </c>
      <c r="R407" s="24">
        <v>0.5</v>
      </c>
      <c r="S407" s="51">
        <f t="shared" si="35"/>
        <v>0.49062500000000003</v>
      </c>
      <c r="T407" s="30" t="s">
        <v>13</v>
      </c>
      <c r="U407" s="52" t="s">
        <v>15</v>
      </c>
      <c r="V407" s="24" t="s">
        <v>13</v>
      </c>
      <c r="W407" s="24">
        <v>1</v>
      </c>
      <c r="X407" s="24" t="s">
        <v>14</v>
      </c>
      <c r="Y407" s="24">
        <v>0</v>
      </c>
      <c r="Z407" s="24" t="s">
        <v>14</v>
      </c>
      <c r="AA407" s="24">
        <v>0</v>
      </c>
      <c r="AB407" s="28">
        <v>15</v>
      </c>
      <c r="AC407" s="28">
        <v>1</v>
      </c>
      <c r="AD407" s="28">
        <v>45</v>
      </c>
      <c r="AE407" s="28">
        <v>0</v>
      </c>
      <c r="AF407" s="24">
        <v>1</v>
      </c>
      <c r="AG407" s="28">
        <v>100</v>
      </c>
      <c r="AH407" s="32" t="s">
        <v>56</v>
      </c>
      <c r="AI407" s="71" t="s">
        <v>461</v>
      </c>
      <c r="AJ407" s="25"/>
      <c r="AK407" s="57" t="s">
        <v>29</v>
      </c>
      <c r="AL407" s="25">
        <v>7</v>
      </c>
      <c r="AM407" s="25">
        <v>3</v>
      </c>
      <c r="AN407" s="25" t="s">
        <v>40</v>
      </c>
    </row>
    <row r="408" spans="1:40" s="57" customFormat="1" ht="12.6" thickBot="1" x14ac:dyDescent="0.45">
      <c r="A408" s="45">
        <v>40724</v>
      </c>
      <c r="B408" s="72">
        <v>5</v>
      </c>
      <c r="C408" s="49" t="s">
        <v>1</v>
      </c>
      <c r="D408" s="49">
        <v>90</v>
      </c>
      <c r="E408" s="25" t="s">
        <v>42</v>
      </c>
      <c r="F408" s="25">
        <v>2</v>
      </c>
      <c r="G408" s="25">
        <v>5</v>
      </c>
      <c r="H408" s="25">
        <v>14</v>
      </c>
      <c r="I408" s="24">
        <v>26</v>
      </c>
      <c r="J408" s="24">
        <v>11</v>
      </c>
      <c r="K408" s="50">
        <f t="shared" si="31"/>
        <v>9</v>
      </c>
      <c r="L408" s="50">
        <f t="shared" si="32"/>
        <v>12</v>
      </c>
      <c r="M408" s="50">
        <f t="shared" si="33"/>
        <v>21</v>
      </c>
      <c r="N408" s="50">
        <f t="shared" si="34"/>
        <v>6</v>
      </c>
      <c r="O408" s="25">
        <v>0</v>
      </c>
      <c r="P408" s="25">
        <v>23</v>
      </c>
      <c r="Q408" s="24">
        <v>42</v>
      </c>
      <c r="R408" s="24">
        <v>1.5</v>
      </c>
      <c r="S408" s="51">
        <f t="shared" si="35"/>
        <v>19.428750000000001</v>
      </c>
      <c r="T408" s="30" t="s">
        <v>13</v>
      </c>
      <c r="U408" s="52" t="s">
        <v>15</v>
      </c>
      <c r="V408" s="24" t="s">
        <v>13</v>
      </c>
      <c r="W408" s="24">
        <v>1</v>
      </c>
      <c r="X408" s="24" t="s">
        <v>18</v>
      </c>
      <c r="Y408" s="24">
        <v>1</v>
      </c>
      <c r="Z408" s="24" t="s">
        <v>18</v>
      </c>
      <c r="AA408" s="24">
        <v>1</v>
      </c>
      <c r="AB408" s="28">
        <v>45</v>
      </c>
      <c r="AC408" s="28">
        <v>1</v>
      </c>
      <c r="AD408" s="28">
        <v>60</v>
      </c>
      <c r="AE408" s="28">
        <v>0</v>
      </c>
      <c r="AF408" s="24">
        <v>1</v>
      </c>
      <c r="AG408" s="28">
        <v>110</v>
      </c>
      <c r="AH408" s="32" t="s">
        <v>55</v>
      </c>
      <c r="AI408" s="71" t="s">
        <v>461</v>
      </c>
      <c r="AJ408" s="25"/>
      <c r="AK408" s="57" t="s">
        <v>29</v>
      </c>
      <c r="AL408" s="25">
        <v>5</v>
      </c>
      <c r="AM408" s="25">
        <v>0</v>
      </c>
      <c r="AN408" s="25" t="s">
        <v>52</v>
      </c>
    </row>
    <row r="409" spans="1:40" s="57" customFormat="1" ht="12.6" thickBot="1" x14ac:dyDescent="0.45">
      <c r="A409" s="45">
        <v>40724</v>
      </c>
      <c r="B409" s="72">
        <v>5</v>
      </c>
      <c r="C409" s="49" t="s">
        <v>1</v>
      </c>
      <c r="D409" s="49">
        <v>91</v>
      </c>
      <c r="E409" s="25" t="s">
        <v>42</v>
      </c>
      <c r="F409" s="25">
        <v>4</v>
      </c>
      <c r="G409" s="25">
        <v>3.5</v>
      </c>
      <c r="H409" s="25">
        <v>7</v>
      </c>
      <c r="I409" s="24">
        <v>40</v>
      </c>
      <c r="J409" s="24">
        <v>57</v>
      </c>
      <c r="K409" s="50">
        <f t="shared" si="31"/>
        <v>3.5</v>
      </c>
      <c r="L409" s="50">
        <f t="shared" si="32"/>
        <v>33</v>
      </c>
      <c r="M409" s="50">
        <f t="shared" si="33"/>
        <v>36.5</v>
      </c>
      <c r="N409" s="50">
        <f t="shared" si="34"/>
        <v>53.5</v>
      </c>
      <c r="O409" s="25">
        <v>2</v>
      </c>
      <c r="P409" s="25">
        <v>20</v>
      </c>
      <c r="Q409" s="24">
        <v>50</v>
      </c>
      <c r="R409" s="24">
        <v>12</v>
      </c>
      <c r="S409" s="51">
        <f t="shared" si="35"/>
        <v>6443.2800000000007</v>
      </c>
      <c r="T409" s="30" t="s">
        <v>13</v>
      </c>
      <c r="U409" s="52" t="s">
        <v>15</v>
      </c>
      <c r="V409" s="24" t="s">
        <v>13</v>
      </c>
      <c r="W409" s="24">
        <v>1</v>
      </c>
      <c r="X409" s="24" t="s">
        <v>13</v>
      </c>
      <c r="Y409" s="24">
        <v>1</v>
      </c>
      <c r="Z409" s="24" t="s">
        <v>15</v>
      </c>
      <c r="AA409" s="24">
        <v>1</v>
      </c>
      <c r="AB409" s="28">
        <v>55</v>
      </c>
      <c r="AC409" s="28">
        <v>1</v>
      </c>
      <c r="AD409" s="28">
        <v>70</v>
      </c>
      <c r="AE409" s="28">
        <v>1</v>
      </c>
      <c r="AF409" s="24">
        <v>40</v>
      </c>
      <c r="AG409" s="28">
        <v>75</v>
      </c>
      <c r="AH409" s="32" t="s">
        <v>54</v>
      </c>
      <c r="AI409" s="71" t="s">
        <v>461</v>
      </c>
      <c r="AJ409" s="30" t="s">
        <v>53</v>
      </c>
      <c r="AK409" s="57" t="s">
        <v>30</v>
      </c>
      <c r="AL409" s="25">
        <v>3.5</v>
      </c>
      <c r="AM409" s="25">
        <v>2</v>
      </c>
      <c r="AN409" s="25" t="s">
        <v>52</v>
      </c>
    </row>
    <row r="410" spans="1:40" s="57" customFormat="1" ht="24.9" thickBot="1" x14ac:dyDescent="0.45">
      <c r="A410" s="45">
        <v>40724</v>
      </c>
      <c r="B410" s="72">
        <v>5</v>
      </c>
      <c r="C410" s="49" t="s">
        <v>1</v>
      </c>
      <c r="D410" s="49">
        <v>92</v>
      </c>
      <c r="E410" s="25" t="s">
        <v>42</v>
      </c>
      <c r="F410" s="25">
        <v>2</v>
      </c>
      <c r="G410" s="25">
        <v>4</v>
      </c>
      <c r="H410" s="25">
        <v>8</v>
      </c>
      <c r="I410" s="24">
        <v>19</v>
      </c>
      <c r="J410" s="24">
        <v>15</v>
      </c>
      <c r="K410" s="50">
        <f t="shared" si="31"/>
        <v>4</v>
      </c>
      <c r="L410" s="50">
        <f t="shared" si="32"/>
        <v>11</v>
      </c>
      <c r="M410" s="50">
        <f t="shared" si="33"/>
        <v>15</v>
      </c>
      <c r="N410" s="50">
        <f t="shared" si="34"/>
        <v>11</v>
      </c>
      <c r="O410" s="25">
        <v>2</v>
      </c>
      <c r="P410" s="25">
        <v>7</v>
      </c>
      <c r="Q410" s="24">
        <v>36</v>
      </c>
      <c r="R410" s="24">
        <v>1</v>
      </c>
      <c r="S410" s="51">
        <f t="shared" si="35"/>
        <v>11.775</v>
      </c>
      <c r="T410" s="30" t="s">
        <v>13</v>
      </c>
      <c r="U410" s="52" t="s">
        <v>15</v>
      </c>
      <c r="V410" s="24" t="s">
        <v>15</v>
      </c>
      <c r="W410" s="24">
        <v>1</v>
      </c>
      <c r="X410" s="24" t="s">
        <v>18</v>
      </c>
      <c r="Y410" s="24">
        <v>1</v>
      </c>
      <c r="Z410" s="24" t="s">
        <v>14</v>
      </c>
      <c r="AA410" s="24">
        <v>0</v>
      </c>
      <c r="AB410" s="28">
        <v>5</v>
      </c>
      <c r="AC410" s="28">
        <v>1</v>
      </c>
      <c r="AD410" s="28">
        <v>40</v>
      </c>
      <c r="AE410" s="28">
        <v>1</v>
      </c>
      <c r="AF410" s="24">
        <v>25</v>
      </c>
      <c r="AG410" s="32">
        <v>0</v>
      </c>
      <c r="AH410" s="32" t="s">
        <v>51</v>
      </c>
      <c r="AI410" s="71" t="s">
        <v>461</v>
      </c>
      <c r="AJ410" s="30" t="s">
        <v>50</v>
      </c>
      <c r="AK410" s="57" t="s">
        <v>30</v>
      </c>
      <c r="AL410" s="25">
        <v>4</v>
      </c>
      <c r="AM410" s="25">
        <v>2</v>
      </c>
      <c r="AN410" s="25" t="s">
        <v>49</v>
      </c>
    </row>
    <row r="411" spans="1:40" s="57" customFormat="1" ht="12.6" thickBot="1" x14ac:dyDescent="0.45">
      <c r="A411" s="45">
        <v>40724</v>
      </c>
      <c r="B411" s="72">
        <v>5</v>
      </c>
      <c r="C411" s="49" t="s">
        <v>1</v>
      </c>
      <c r="D411" s="49">
        <v>93</v>
      </c>
      <c r="E411" s="25" t="s">
        <v>42</v>
      </c>
      <c r="F411" s="25">
        <v>2</v>
      </c>
      <c r="G411" s="25">
        <v>3.5</v>
      </c>
      <c r="H411" s="25">
        <v>6</v>
      </c>
      <c r="I411" s="24">
        <v>7</v>
      </c>
      <c r="J411" s="24">
        <v>5.5</v>
      </c>
      <c r="K411" s="50">
        <f t="shared" si="31"/>
        <v>2.5</v>
      </c>
      <c r="L411" s="50">
        <f t="shared" si="32"/>
        <v>1</v>
      </c>
      <c r="M411" s="50">
        <f t="shared" si="33"/>
        <v>3.5</v>
      </c>
      <c r="N411" s="50">
        <f t="shared" si="34"/>
        <v>2</v>
      </c>
      <c r="O411" s="25">
        <v>0</v>
      </c>
      <c r="P411" s="25">
        <v>2</v>
      </c>
      <c r="Q411" s="24">
        <v>9</v>
      </c>
      <c r="R411" s="24">
        <v>1</v>
      </c>
      <c r="S411" s="51">
        <f t="shared" si="35"/>
        <v>4.3174999999999999</v>
      </c>
      <c r="T411" s="30" t="s">
        <v>15</v>
      </c>
      <c r="U411" s="52" t="s">
        <v>15</v>
      </c>
      <c r="V411" s="24" t="s">
        <v>17</v>
      </c>
      <c r="W411" s="24">
        <v>1</v>
      </c>
      <c r="X411" s="24" t="s">
        <v>14</v>
      </c>
      <c r="Y411" s="24">
        <v>0</v>
      </c>
      <c r="Z411" s="24" t="s">
        <v>14</v>
      </c>
      <c r="AA411" s="24">
        <v>0</v>
      </c>
      <c r="AB411" s="28">
        <v>16</v>
      </c>
      <c r="AC411" s="28">
        <v>0</v>
      </c>
      <c r="AD411" s="28">
        <v>35</v>
      </c>
      <c r="AE411" s="28">
        <v>0</v>
      </c>
      <c r="AF411" s="24">
        <v>0</v>
      </c>
      <c r="AG411" s="28">
        <v>60</v>
      </c>
      <c r="AH411" s="32" t="s">
        <v>43</v>
      </c>
      <c r="AI411" s="71" t="s">
        <v>461</v>
      </c>
      <c r="AJ411" s="25"/>
      <c r="AK411" s="57" t="s">
        <v>30</v>
      </c>
      <c r="AL411" s="25">
        <v>3.5</v>
      </c>
      <c r="AM411" s="25">
        <v>0</v>
      </c>
      <c r="AN411" s="25" t="s">
        <v>40</v>
      </c>
    </row>
    <row r="412" spans="1:40" s="57" customFormat="1" ht="12.6" thickBot="1" x14ac:dyDescent="0.45">
      <c r="A412" s="45">
        <v>40724</v>
      </c>
      <c r="B412" s="72">
        <v>5</v>
      </c>
      <c r="C412" s="49" t="s">
        <v>1</v>
      </c>
      <c r="D412" s="49">
        <v>94</v>
      </c>
      <c r="E412" s="25" t="s">
        <v>42</v>
      </c>
      <c r="F412" s="25">
        <v>3</v>
      </c>
      <c r="G412" s="25">
        <v>3</v>
      </c>
      <c r="H412" s="25">
        <v>7</v>
      </c>
      <c r="I412" s="24">
        <v>9</v>
      </c>
      <c r="J412" s="24">
        <v>1.5</v>
      </c>
      <c r="K412" s="50">
        <f t="shared" si="31"/>
        <v>4</v>
      </c>
      <c r="L412" s="50">
        <f t="shared" si="32"/>
        <v>2</v>
      </c>
      <c r="M412" s="50">
        <f t="shared" si="33"/>
        <v>6</v>
      </c>
      <c r="N412" s="50">
        <f t="shared" si="34"/>
        <v>-1.5</v>
      </c>
      <c r="O412" s="25">
        <v>0</v>
      </c>
      <c r="P412" s="25">
        <v>5</v>
      </c>
      <c r="Q412" s="24">
        <v>15</v>
      </c>
      <c r="R412" s="24">
        <v>1</v>
      </c>
      <c r="S412" s="51">
        <f t="shared" si="35"/>
        <v>1.1775</v>
      </c>
      <c r="T412" s="30" t="s">
        <v>15</v>
      </c>
      <c r="U412" s="52" t="s">
        <v>15</v>
      </c>
      <c r="V412" s="24" t="s">
        <v>13</v>
      </c>
      <c r="W412" s="24">
        <v>1</v>
      </c>
      <c r="X412" s="24" t="s">
        <v>14</v>
      </c>
      <c r="Y412" s="24">
        <v>0</v>
      </c>
      <c r="Z412" s="24" t="s">
        <v>14</v>
      </c>
      <c r="AA412" s="24">
        <v>0</v>
      </c>
      <c r="AB412" s="28">
        <v>10</v>
      </c>
      <c r="AC412" s="28">
        <v>1</v>
      </c>
      <c r="AD412" s="28">
        <v>20</v>
      </c>
      <c r="AE412" s="28">
        <v>2</v>
      </c>
      <c r="AF412" s="24">
        <v>1</v>
      </c>
      <c r="AG412" s="28">
        <v>30</v>
      </c>
      <c r="AH412" s="32" t="s">
        <v>45</v>
      </c>
      <c r="AI412" s="71" t="s">
        <v>461</v>
      </c>
      <c r="AJ412" s="25"/>
      <c r="AK412" s="57" t="s">
        <v>29</v>
      </c>
      <c r="AL412" s="25">
        <v>3</v>
      </c>
      <c r="AM412" s="25">
        <v>0</v>
      </c>
      <c r="AN412" s="25" t="s">
        <v>40</v>
      </c>
    </row>
    <row r="413" spans="1:40" s="57" customFormat="1" ht="12.6" thickBot="1" x14ac:dyDescent="0.45">
      <c r="A413" s="45">
        <v>40724</v>
      </c>
      <c r="B413" s="72">
        <v>5</v>
      </c>
      <c r="C413" s="49" t="s">
        <v>1</v>
      </c>
      <c r="D413" s="49">
        <v>95</v>
      </c>
      <c r="E413" s="25" t="s">
        <v>42</v>
      </c>
      <c r="F413" s="25">
        <v>3</v>
      </c>
      <c r="G413" s="25">
        <v>3</v>
      </c>
      <c r="H413" s="25">
        <v>6</v>
      </c>
      <c r="I413" s="24">
        <v>7.5</v>
      </c>
      <c r="J413" s="24">
        <v>3</v>
      </c>
      <c r="K413" s="50">
        <f t="shared" si="31"/>
        <v>3</v>
      </c>
      <c r="L413" s="50">
        <f t="shared" si="32"/>
        <v>1.5</v>
      </c>
      <c r="M413" s="50">
        <f t="shared" si="33"/>
        <v>4.5</v>
      </c>
      <c r="N413" s="50">
        <f t="shared" si="34"/>
        <v>0</v>
      </c>
      <c r="O413" s="25">
        <v>3</v>
      </c>
      <c r="P413" s="25">
        <v>5</v>
      </c>
      <c r="Q413" s="24">
        <v>4</v>
      </c>
      <c r="R413" s="24">
        <v>1</v>
      </c>
      <c r="S413" s="51">
        <f t="shared" si="35"/>
        <v>2.355</v>
      </c>
      <c r="T413" s="30" t="s">
        <v>17</v>
      </c>
      <c r="U413" s="52" t="s">
        <v>15</v>
      </c>
      <c r="V413" s="24" t="s">
        <v>15</v>
      </c>
      <c r="W413" s="24">
        <v>1</v>
      </c>
      <c r="X413" s="24" t="s">
        <v>14</v>
      </c>
      <c r="Y413" s="24">
        <v>0</v>
      </c>
      <c r="Z413" s="24" t="s">
        <v>14</v>
      </c>
      <c r="AA413" s="24">
        <v>0</v>
      </c>
      <c r="AB413" s="28">
        <v>5</v>
      </c>
      <c r="AC413" s="28">
        <v>2</v>
      </c>
      <c r="AD413" s="28">
        <v>18</v>
      </c>
      <c r="AE413" s="28">
        <v>0</v>
      </c>
      <c r="AF413" s="24">
        <v>5</v>
      </c>
      <c r="AG413" s="28">
        <v>35</v>
      </c>
      <c r="AH413" s="32" t="s">
        <v>48</v>
      </c>
      <c r="AI413" s="71" t="s">
        <v>461</v>
      </c>
      <c r="AJ413" s="25"/>
      <c r="AK413" s="57" t="s">
        <v>29</v>
      </c>
      <c r="AL413" s="25">
        <v>3</v>
      </c>
      <c r="AM413" s="25">
        <v>3</v>
      </c>
      <c r="AN413" s="25" t="s">
        <v>40</v>
      </c>
    </row>
    <row r="414" spans="1:40" s="57" customFormat="1" ht="24.9" thickBot="1" x14ac:dyDescent="0.45">
      <c r="A414" s="45">
        <v>40724</v>
      </c>
      <c r="B414" s="72">
        <v>5</v>
      </c>
      <c r="C414" s="49" t="s">
        <v>1</v>
      </c>
      <c r="D414" s="49">
        <v>96</v>
      </c>
      <c r="E414" s="25" t="s">
        <v>47</v>
      </c>
      <c r="F414" s="25">
        <v>2</v>
      </c>
      <c r="G414" s="25">
        <v>4</v>
      </c>
      <c r="H414" s="25">
        <v>6</v>
      </c>
      <c r="I414" s="24">
        <v>8.5</v>
      </c>
      <c r="J414" s="24">
        <v>5.5</v>
      </c>
      <c r="K414" s="50">
        <f t="shared" si="31"/>
        <v>2</v>
      </c>
      <c r="L414" s="50">
        <f t="shared" si="32"/>
        <v>2.5</v>
      </c>
      <c r="M414" s="50">
        <f t="shared" si="33"/>
        <v>4.5</v>
      </c>
      <c r="N414" s="50">
        <f t="shared" si="34"/>
        <v>1.5</v>
      </c>
      <c r="O414" s="25">
        <v>0</v>
      </c>
      <c r="P414" s="25">
        <v>9</v>
      </c>
      <c r="Q414" s="24">
        <v>14</v>
      </c>
      <c r="R414" s="24">
        <v>1.5</v>
      </c>
      <c r="S414" s="51">
        <f t="shared" si="35"/>
        <v>9.7143750000000004</v>
      </c>
      <c r="T414" s="30" t="s">
        <v>17</v>
      </c>
      <c r="U414" s="52" t="s">
        <v>15</v>
      </c>
      <c r="V414" s="24" t="s">
        <v>15</v>
      </c>
      <c r="W414" s="24">
        <v>1</v>
      </c>
      <c r="X414" s="24" t="s">
        <v>14</v>
      </c>
      <c r="Y414" s="24">
        <v>0</v>
      </c>
      <c r="Z414" s="24" t="s">
        <v>14</v>
      </c>
      <c r="AA414" s="24">
        <v>0</v>
      </c>
      <c r="AB414" s="28">
        <v>4</v>
      </c>
      <c r="AC414" s="28">
        <v>0</v>
      </c>
      <c r="AD414" s="28">
        <v>12</v>
      </c>
      <c r="AE414" s="28">
        <v>0</v>
      </c>
      <c r="AF414" s="57">
        <v>1</v>
      </c>
      <c r="AG414" s="28">
        <v>45</v>
      </c>
      <c r="AH414" s="32" t="s">
        <v>46</v>
      </c>
      <c r="AI414" s="71" t="s">
        <v>461</v>
      </c>
      <c r="AJ414" s="25"/>
      <c r="AK414" s="57" t="s">
        <v>29</v>
      </c>
      <c r="AL414" s="25">
        <v>2</v>
      </c>
      <c r="AM414" s="25">
        <v>0</v>
      </c>
      <c r="AN414" s="25">
        <v>0</v>
      </c>
    </row>
    <row r="415" spans="1:40" s="57" customFormat="1" ht="12.6" thickBot="1" x14ac:dyDescent="0.45">
      <c r="A415" s="45">
        <v>40724</v>
      </c>
      <c r="B415" s="72">
        <v>5</v>
      </c>
      <c r="C415" s="49" t="s">
        <v>1</v>
      </c>
      <c r="D415" s="49">
        <v>97</v>
      </c>
      <c r="E415" s="25" t="s">
        <v>42</v>
      </c>
      <c r="F415" s="25">
        <v>2</v>
      </c>
      <c r="G415" s="25">
        <v>6</v>
      </c>
      <c r="H415" s="25">
        <v>7</v>
      </c>
      <c r="I415" s="24">
        <v>9</v>
      </c>
      <c r="J415" s="24">
        <v>3.5</v>
      </c>
      <c r="K415" s="50">
        <f t="shared" si="31"/>
        <v>1</v>
      </c>
      <c r="L415" s="50">
        <f t="shared" si="32"/>
        <v>2</v>
      </c>
      <c r="M415" s="50">
        <f t="shared" si="33"/>
        <v>3</v>
      </c>
      <c r="N415" s="50">
        <f t="shared" si="34"/>
        <v>-2.5</v>
      </c>
      <c r="O415" s="25">
        <v>2</v>
      </c>
      <c r="P415" s="25">
        <v>4</v>
      </c>
      <c r="Q415" s="24">
        <v>15</v>
      </c>
      <c r="R415" s="24">
        <v>2.5</v>
      </c>
      <c r="S415" s="51">
        <f t="shared" si="35"/>
        <v>17.171875</v>
      </c>
      <c r="T415" s="30" t="s">
        <v>17</v>
      </c>
      <c r="U415" s="52" t="s">
        <v>15</v>
      </c>
      <c r="V415" s="24" t="s">
        <v>15</v>
      </c>
      <c r="W415" s="24">
        <v>1</v>
      </c>
      <c r="X415" s="24" t="s">
        <v>18</v>
      </c>
      <c r="Y415" s="24">
        <v>1</v>
      </c>
      <c r="Z415" s="24" t="s">
        <v>18</v>
      </c>
      <c r="AA415" s="24">
        <v>1</v>
      </c>
      <c r="AB415" s="28">
        <v>7</v>
      </c>
      <c r="AC415" s="28">
        <v>0</v>
      </c>
      <c r="AD415" s="28">
        <v>27</v>
      </c>
      <c r="AE415" s="28">
        <v>0</v>
      </c>
      <c r="AF415" s="57">
        <v>15</v>
      </c>
      <c r="AG415" s="28">
        <v>40</v>
      </c>
      <c r="AH415" s="32" t="s">
        <v>45</v>
      </c>
      <c r="AI415" s="71" t="s">
        <v>461</v>
      </c>
      <c r="AJ415" s="25"/>
      <c r="AK415" s="57" t="s">
        <v>29</v>
      </c>
      <c r="AL415" s="25">
        <v>6</v>
      </c>
      <c r="AM415" s="25">
        <v>2</v>
      </c>
      <c r="AN415" s="25" t="s">
        <v>40</v>
      </c>
    </row>
    <row r="416" spans="1:40" s="57" customFormat="1" ht="12.6" thickBot="1" x14ac:dyDescent="0.45">
      <c r="A416" s="45">
        <v>40724</v>
      </c>
      <c r="B416" s="72">
        <v>5</v>
      </c>
      <c r="C416" s="49" t="s">
        <v>1</v>
      </c>
      <c r="D416" s="49">
        <v>98</v>
      </c>
      <c r="E416" s="25" t="s">
        <v>42</v>
      </c>
      <c r="F416" s="25">
        <v>2</v>
      </c>
      <c r="G416" s="25">
        <v>3.5</v>
      </c>
      <c r="H416" s="25">
        <v>4</v>
      </c>
      <c r="I416" s="24">
        <v>5</v>
      </c>
      <c r="J416" s="24">
        <v>1.5</v>
      </c>
      <c r="K416" s="50">
        <f t="shared" si="31"/>
        <v>0.5</v>
      </c>
      <c r="L416" s="50">
        <f t="shared" si="32"/>
        <v>1</v>
      </c>
      <c r="M416" s="50">
        <f t="shared" si="33"/>
        <v>1.5</v>
      </c>
      <c r="N416" s="50">
        <f t="shared" si="34"/>
        <v>-2</v>
      </c>
      <c r="O416" s="25">
        <v>1</v>
      </c>
      <c r="P416" s="25">
        <v>1</v>
      </c>
      <c r="Q416" s="24">
        <v>5</v>
      </c>
      <c r="R416" s="24">
        <v>1</v>
      </c>
      <c r="S416" s="51">
        <f t="shared" si="35"/>
        <v>1.1775</v>
      </c>
      <c r="T416" s="30" t="s">
        <v>18</v>
      </c>
      <c r="U416" s="52" t="s">
        <v>15</v>
      </c>
      <c r="V416" s="24" t="s">
        <v>17</v>
      </c>
      <c r="W416" s="24">
        <v>1</v>
      </c>
      <c r="X416" s="24" t="s">
        <v>14</v>
      </c>
      <c r="Y416" s="24">
        <v>0</v>
      </c>
      <c r="Z416" s="24" t="s">
        <v>14</v>
      </c>
      <c r="AA416" s="24">
        <v>0</v>
      </c>
      <c r="AB416" s="28">
        <v>15</v>
      </c>
      <c r="AC416" s="28">
        <v>0</v>
      </c>
      <c r="AD416" s="28">
        <v>30</v>
      </c>
      <c r="AE416" s="28">
        <v>0</v>
      </c>
      <c r="AF416" s="57">
        <v>30</v>
      </c>
      <c r="AG416" s="28">
        <v>40</v>
      </c>
      <c r="AH416" s="32" t="s">
        <v>44</v>
      </c>
      <c r="AI416" s="71" t="s">
        <v>461</v>
      </c>
      <c r="AJ416" s="25"/>
      <c r="AK416" s="57" t="s">
        <v>29</v>
      </c>
      <c r="AL416" s="25">
        <v>3.5</v>
      </c>
      <c r="AM416" s="25">
        <v>1</v>
      </c>
      <c r="AN416" s="25" t="s">
        <v>40</v>
      </c>
    </row>
    <row r="417" spans="1:40" s="57" customFormat="1" ht="12.6" thickBot="1" x14ac:dyDescent="0.45">
      <c r="A417" s="45">
        <v>40724</v>
      </c>
      <c r="B417" s="72">
        <v>5</v>
      </c>
      <c r="C417" s="49" t="s">
        <v>1</v>
      </c>
      <c r="D417" s="49">
        <v>99</v>
      </c>
      <c r="E417" s="25" t="s">
        <v>42</v>
      </c>
      <c r="F417" s="25">
        <v>2</v>
      </c>
      <c r="G417" s="25">
        <v>4</v>
      </c>
      <c r="H417" s="25">
        <v>5</v>
      </c>
      <c r="I417" s="24">
        <v>6</v>
      </c>
      <c r="J417" s="24">
        <v>3</v>
      </c>
      <c r="K417" s="50">
        <f t="shared" si="31"/>
        <v>1</v>
      </c>
      <c r="L417" s="50">
        <f t="shared" si="32"/>
        <v>1</v>
      </c>
      <c r="M417" s="50">
        <f t="shared" si="33"/>
        <v>2</v>
      </c>
      <c r="N417" s="50">
        <f t="shared" si="34"/>
        <v>-1</v>
      </c>
      <c r="O417" s="25">
        <v>4</v>
      </c>
      <c r="P417" s="25">
        <v>5</v>
      </c>
      <c r="Q417" s="24">
        <v>8</v>
      </c>
      <c r="R417" s="24">
        <v>2</v>
      </c>
      <c r="S417" s="51">
        <f t="shared" si="35"/>
        <v>9.42</v>
      </c>
      <c r="T417" s="30" t="s">
        <v>18</v>
      </c>
      <c r="U417" s="52" t="s">
        <v>15</v>
      </c>
      <c r="V417" s="24" t="s">
        <v>17</v>
      </c>
      <c r="W417" s="24">
        <v>1</v>
      </c>
      <c r="X417" s="24" t="s">
        <v>14</v>
      </c>
      <c r="Y417" s="24">
        <v>0</v>
      </c>
      <c r="Z417" s="24" t="s">
        <v>14</v>
      </c>
      <c r="AA417" s="24">
        <v>0</v>
      </c>
      <c r="AB417" s="28">
        <v>6</v>
      </c>
      <c r="AC417" s="28">
        <v>0</v>
      </c>
      <c r="AD417" s="28">
        <v>30</v>
      </c>
      <c r="AE417" s="28">
        <v>0</v>
      </c>
      <c r="AF417" s="57">
        <v>15</v>
      </c>
      <c r="AG417" s="28">
        <v>30</v>
      </c>
      <c r="AH417" s="32" t="s">
        <v>43</v>
      </c>
      <c r="AI417" s="71" t="s">
        <v>461</v>
      </c>
      <c r="AJ417" s="25"/>
      <c r="AK417" s="57" t="s">
        <v>29</v>
      </c>
      <c r="AL417" s="25">
        <v>4</v>
      </c>
      <c r="AM417" s="25">
        <v>4</v>
      </c>
      <c r="AN417" s="25" t="s">
        <v>40</v>
      </c>
    </row>
    <row r="418" spans="1:40" s="57" customFormat="1" ht="12.6" thickBot="1" x14ac:dyDescent="0.45">
      <c r="A418" s="45">
        <v>40724</v>
      </c>
      <c r="B418" s="72">
        <v>5</v>
      </c>
      <c r="C418" s="49" t="s">
        <v>1</v>
      </c>
      <c r="D418" s="49">
        <v>100</v>
      </c>
      <c r="E418" s="25" t="s">
        <v>42</v>
      </c>
      <c r="F418" s="25">
        <v>2</v>
      </c>
      <c r="G418" s="25">
        <v>3.5</v>
      </c>
      <c r="H418" s="25">
        <v>5</v>
      </c>
      <c r="I418" s="24">
        <v>7</v>
      </c>
      <c r="J418" s="24">
        <v>5</v>
      </c>
      <c r="K418" s="50">
        <f t="shared" si="31"/>
        <v>1.5</v>
      </c>
      <c r="L418" s="50">
        <f t="shared" si="32"/>
        <v>2</v>
      </c>
      <c r="M418" s="50">
        <f t="shared" si="33"/>
        <v>3.5</v>
      </c>
      <c r="N418" s="50">
        <f t="shared" si="34"/>
        <v>1.5</v>
      </c>
      <c r="O418" s="25">
        <v>1</v>
      </c>
      <c r="P418" s="25">
        <v>6</v>
      </c>
      <c r="Q418" s="24">
        <v>7</v>
      </c>
      <c r="R418" s="24">
        <v>2</v>
      </c>
      <c r="S418" s="51">
        <f t="shared" si="35"/>
        <v>15.700000000000001</v>
      </c>
      <c r="T418" s="30" t="s">
        <v>17</v>
      </c>
      <c r="U418" s="52" t="s">
        <v>15</v>
      </c>
      <c r="V418" s="24" t="s">
        <v>15</v>
      </c>
      <c r="W418" s="24">
        <v>1</v>
      </c>
      <c r="X418" s="24" t="s">
        <v>18</v>
      </c>
      <c r="Y418" s="24">
        <v>1</v>
      </c>
      <c r="Z418" s="24" t="s">
        <v>18</v>
      </c>
      <c r="AA418" s="24">
        <v>1</v>
      </c>
      <c r="AB418" s="28">
        <v>18</v>
      </c>
      <c r="AC418" s="28">
        <v>0</v>
      </c>
      <c r="AD418" s="28">
        <v>20</v>
      </c>
      <c r="AE418" s="28">
        <v>2</v>
      </c>
      <c r="AF418" s="57">
        <v>20</v>
      </c>
      <c r="AG418" s="28">
        <v>70</v>
      </c>
      <c r="AH418" s="32" t="s">
        <v>41</v>
      </c>
      <c r="AI418" s="71" t="s">
        <v>461</v>
      </c>
      <c r="AJ418" s="25"/>
      <c r="AK418" s="57" t="s">
        <v>29</v>
      </c>
      <c r="AL418" s="25">
        <v>3.5</v>
      </c>
      <c r="AM418" s="25">
        <v>1</v>
      </c>
      <c r="AN418" s="25" t="s">
        <v>40</v>
      </c>
    </row>
    <row r="419" spans="1:40" x14ac:dyDescent="0.4">
      <c r="G419" s="22"/>
      <c r="O419" s="22"/>
      <c r="AK419" s="22"/>
      <c r="AL419" s="22"/>
      <c r="AM419" s="22"/>
    </row>
  </sheetData>
  <autoFilter ref="A1:AN41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19"/>
  <sheetViews>
    <sheetView zoomScale="80" zoomScaleNormal="80" workbookViewId="0">
      <selection activeCell="K97" sqref="K97"/>
    </sheetView>
  </sheetViews>
  <sheetFormatPr defaultRowHeight="14.4" x14ac:dyDescent="0.55000000000000004"/>
  <cols>
    <col min="21" max="21" width="14.1015625" customWidth="1"/>
    <col min="24" max="24" width="13.1015625" customWidth="1"/>
  </cols>
  <sheetData>
    <row r="1" spans="1:12" x14ac:dyDescent="0.55000000000000004">
      <c r="A1" t="s">
        <v>3</v>
      </c>
      <c r="C1" s="12">
        <v>40554</v>
      </c>
      <c r="D1" s="12">
        <v>40735</v>
      </c>
      <c r="E1" s="12">
        <v>40827</v>
      </c>
      <c r="F1" s="12">
        <v>41102</v>
      </c>
      <c r="G1" s="13">
        <v>41487</v>
      </c>
      <c r="H1" s="13">
        <v>41548</v>
      </c>
      <c r="I1" t="s">
        <v>5</v>
      </c>
    </row>
    <row r="2" spans="1:12" x14ac:dyDescent="0.55000000000000004">
      <c r="A2" t="s">
        <v>0</v>
      </c>
      <c r="B2" t="s">
        <v>4</v>
      </c>
      <c r="C2">
        <v>1</v>
      </c>
      <c r="D2">
        <v>0.88557213999999995</v>
      </c>
      <c r="E2">
        <v>0.78606964999999995</v>
      </c>
      <c r="F2">
        <v>0.77114428000000002</v>
      </c>
      <c r="I2">
        <v>201</v>
      </c>
      <c r="K2">
        <f>F2*I2</f>
        <v>155.00000027999999</v>
      </c>
      <c r="L2">
        <f>SUM(K2:K4)</f>
        <v>326.00000027999999</v>
      </c>
    </row>
    <row r="3" spans="1:12" x14ac:dyDescent="0.55000000000000004">
      <c r="A3" t="s">
        <v>1</v>
      </c>
      <c r="B3" t="s">
        <v>4</v>
      </c>
      <c r="C3">
        <v>1</v>
      </c>
      <c r="D3">
        <v>0.89500000000000002</v>
      </c>
      <c r="E3">
        <v>0.81</v>
      </c>
      <c r="F3">
        <v>0.78500000000000003</v>
      </c>
      <c r="I3">
        <v>200</v>
      </c>
      <c r="K3">
        <f>F3*I3</f>
        <v>157</v>
      </c>
    </row>
    <row r="4" spans="1:12" x14ac:dyDescent="0.55000000000000004">
      <c r="A4" t="s">
        <v>2</v>
      </c>
      <c r="B4" t="s">
        <v>4</v>
      </c>
      <c r="C4">
        <v>1</v>
      </c>
      <c r="D4">
        <v>0.9375</v>
      </c>
      <c r="E4">
        <v>0.875</v>
      </c>
      <c r="F4">
        <v>0.875</v>
      </c>
      <c r="I4">
        <v>16</v>
      </c>
      <c r="K4">
        <f>F4*I4</f>
        <v>14</v>
      </c>
    </row>
    <row r="5" spans="1:12" x14ac:dyDescent="0.55000000000000004">
      <c r="A5" t="s">
        <v>3</v>
      </c>
      <c r="D5" s="1" t="s">
        <v>6</v>
      </c>
      <c r="E5" s="1" t="s">
        <v>7</v>
      </c>
      <c r="F5" s="1" t="s">
        <v>8</v>
      </c>
      <c r="I5" t="s">
        <v>5</v>
      </c>
    </row>
    <row r="6" spans="1:12" x14ac:dyDescent="0.55000000000000004">
      <c r="A6" t="s">
        <v>0</v>
      </c>
      <c r="B6" t="s">
        <v>9</v>
      </c>
      <c r="D6">
        <v>1</v>
      </c>
      <c r="E6">
        <v>0.88764045000000003</v>
      </c>
      <c r="F6">
        <v>0.87078652000000001</v>
      </c>
      <c r="I6">
        <v>178</v>
      </c>
    </row>
    <row r="7" spans="1:12" x14ac:dyDescent="0.55000000000000004">
      <c r="A7" t="s">
        <v>1</v>
      </c>
      <c r="B7" t="s">
        <v>9</v>
      </c>
      <c r="D7">
        <v>1</v>
      </c>
      <c r="E7">
        <v>0.91525424</v>
      </c>
      <c r="F7">
        <v>0.88700564999999998</v>
      </c>
      <c r="I7">
        <v>177</v>
      </c>
    </row>
    <row r="8" spans="1:12" x14ac:dyDescent="0.55000000000000004">
      <c r="A8" t="s">
        <v>2</v>
      </c>
      <c r="B8" t="s">
        <v>9</v>
      </c>
      <c r="D8">
        <v>1</v>
      </c>
      <c r="E8">
        <v>0.93333332999999996</v>
      </c>
      <c r="F8">
        <v>0.93333332999999996</v>
      </c>
      <c r="I8">
        <v>15</v>
      </c>
    </row>
    <row r="9" spans="1:12" x14ac:dyDescent="0.55000000000000004">
      <c r="A9" t="s">
        <v>0</v>
      </c>
      <c r="B9" t="s">
        <v>10</v>
      </c>
      <c r="D9">
        <v>0</v>
      </c>
      <c r="E9">
        <v>0</v>
      </c>
      <c r="F9">
        <v>0</v>
      </c>
      <c r="I9">
        <v>23</v>
      </c>
    </row>
    <row r="10" spans="1:12" x14ac:dyDescent="0.55000000000000004">
      <c r="A10" t="s">
        <v>1</v>
      </c>
      <c r="B10" t="s">
        <v>10</v>
      </c>
      <c r="D10">
        <v>8.6956519999999995E-2</v>
      </c>
      <c r="E10">
        <v>0</v>
      </c>
      <c r="F10">
        <v>0</v>
      </c>
      <c r="I10">
        <v>23</v>
      </c>
    </row>
    <row r="11" spans="1:12" x14ac:dyDescent="0.55000000000000004">
      <c r="A11" t="s">
        <v>2</v>
      </c>
      <c r="B11" t="s">
        <v>10</v>
      </c>
      <c r="D11">
        <v>0</v>
      </c>
      <c r="E11">
        <v>0</v>
      </c>
      <c r="F11">
        <v>0</v>
      </c>
      <c r="I11">
        <v>1</v>
      </c>
    </row>
    <row r="12" spans="1:12" x14ac:dyDescent="0.55000000000000004">
      <c r="A12" t="s">
        <v>3</v>
      </c>
      <c r="D12" s="1" t="s">
        <v>6</v>
      </c>
      <c r="E12" s="1" t="s">
        <v>7</v>
      </c>
      <c r="F12" s="1" t="s">
        <v>8</v>
      </c>
      <c r="I12" t="s">
        <v>5</v>
      </c>
    </row>
    <row r="13" spans="1:12" x14ac:dyDescent="0.55000000000000004">
      <c r="A13" t="s">
        <v>0</v>
      </c>
      <c r="B13" t="s">
        <v>11</v>
      </c>
      <c r="D13">
        <v>1</v>
      </c>
      <c r="E13">
        <v>0.89873418000000005</v>
      </c>
      <c r="F13">
        <v>0.88607594999999995</v>
      </c>
      <c r="I13">
        <v>158</v>
      </c>
    </row>
    <row r="14" spans="1:12" x14ac:dyDescent="0.55000000000000004">
      <c r="A14" t="s">
        <v>1</v>
      </c>
      <c r="B14" t="s">
        <v>11</v>
      </c>
      <c r="D14">
        <v>1</v>
      </c>
      <c r="E14">
        <v>0.92168675</v>
      </c>
      <c r="F14">
        <v>0.89156626999999999</v>
      </c>
      <c r="I14">
        <v>166</v>
      </c>
    </row>
    <row r="15" spans="1:12" x14ac:dyDescent="0.55000000000000004">
      <c r="A15" t="s">
        <v>0</v>
      </c>
      <c r="B15" t="s">
        <v>10</v>
      </c>
      <c r="D15">
        <v>0.46511627999999999</v>
      </c>
      <c r="E15">
        <v>0.37209302</v>
      </c>
      <c r="F15">
        <v>0.34883721000000001</v>
      </c>
      <c r="I15">
        <v>43</v>
      </c>
    </row>
    <row r="16" spans="1:12" x14ac:dyDescent="0.55000000000000004">
      <c r="A16" t="s">
        <v>1</v>
      </c>
      <c r="B16" t="s">
        <v>10</v>
      </c>
      <c r="D16">
        <v>0.38235293999999997</v>
      </c>
      <c r="E16">
        <v>0.26470588</v>
      </c>
      <c r="F16">
        <v>0.26470588</v>
      </c>
      <c r="I16">
        <v>34</v>
      </c>
    </row>
    <row r="17" spans="1:34" x14ac:dyDescent="0.55000000000000004">
      <c r="A17" t="s">
        <v>2</v>
      </c>
      <c r="B17" t="s">
        <v>11</v>
      </c>
      <c r="D17">
        <v>1</v>
      </c>
      <c r="E17">
        <v>1</v>
      </c>
      <c r="F17">
        <v>1</v>
      </c>
      <c r="I17">
        <v>13</v>
      </c>
    </row>
    <row r="18" spans="1:34" x14ac:dyDescent="0.55000000000000004">
      <c r="A18" t="s">
        <v>2</v>
      </c>
      <c r="B18" t="s">
        <v>10</v>
      </c>
      <c r="D18">
        <v>0.66666667000000002</v>
      </c>
      <c r="E18">
        <v>0.33333332999999998</v>
      </c>
      <c r="F18">
        <v>0.33333332999999998</v>
      </c>
      <c r="I18">
        <v>3</v>
      </c>
    </row>
    <row r="19" spans="1:34" x14ac:dyDescent="0.55000000000000004">
      <c r="A19" t="s">
        <v>3</v>
      </c>
      <c r="D19" s="1" t="s">
        <v>6</v>
      </c>
      <c r="E19" s="1" t="s">
        <v>7</v>
      </c>
      <c r="F19" s="1" t="s">
        <v>8</v>
      </c>
      <c r="I19" t="s">
        <v>5</v>
      </c>
    </row>
    <row r="20" spans="1:34" x14ac:dyDescent="0.55000000000000004">
      <c r="A20" t="s">
        <v>0</v>
      </c>
      <c r="B20" t="s">
        <v>12</v>
      </c>
      <c r="D20">
        <v>1</v>
      </c>
      <c r="E20">
        <v>0.91588784999999995</v>
      </c>
      <c r="F20">
        <v>0.89719625999999997</v>
      </c>
      <c r="I20">
        <v>107</v>
      </c>
    </row>
    <row r="21" spans="1:34" x14ac:dyDescent="0.55000000000000004">
      <c r="A21" t="s">
        <v>1</v>
      </c>
      <c r="B21" t="s">
        <v>12</v>
      </c>
      <c r="D21">
        <v>1</v>
      </c>
      <c r="E21">
        <v>0.95762712000000005</v>
      </c>
      <c r="F21">
        <v>0.91525424</v>
      </c>
      <c r="I21">
        <v>118</v>
      </c>
    </row>
    <row r="22" spans="1:34" x14ac:dyDescent="0.55000000000000004">
      <c r="A22" t="s">
        <v>0</v>
      </c>
      <c r="B22" t="s">
        <v>10</v>
      </c>
      <c r="D22">
        <v>0.75531915000000005</v>
      </c>
      <c r="E22">
        <v>0.63829787000000004</v>
      </c>
      <c r="F22">
        <v>0.62765957000000006</v>
      </c>
      <c r="I22">
        <v>94</v>
      </c>
    </row>
    <row r="23" spans="1:34" x14ac:dyDescent="0.55000000000000004">
      <c r="A23" t="s">
        <v>1</v>
      </c>
      <c r="B23" t="s">
        <v>10</v>
      </c>
      <c r="D23">
        <v>0.74390244000000005</v>
      </c>
      <c r="E23">
        <v>0.59756098000000002</v>
      </c>
      <c r="F23">
        <v>0.59756098000000002</v>
      </c>
      <c r="I23">
        <v>82</v>
      </c>
    </row>
    <row r="24" spans="1:34" x14ac:dyDescent="0.55000000000000004">
      <c r="A24" t="s">
        <v>2</v>
      </c>
      <c r="B24" t="s">
        <v>12</v>
      </c>
      <c r="D24">
        <v>1</v>
      </c>
      <c r="E24">
        <v>1</v>
      </c>
      <c r="F24">
        <v>1</v>
      </c>
      <c r="I24">
        <v>4</v>
      </c>
    </row>
    <row r="25" spans="1:34" x14ac:dyDescent="0.55000000000000004">
      <c r="A25" t="s">
        <v>2</v>
      </c>
      <c r="B25" t="s">
        <v>10</v>
      </c>
      <c r="D25">
        <v>0.91666667000000002</v>
      </c>
      <c r="E25">
        <v>0.83333332999999998</v>
      </c>
      <c r="F25">
        <v>0.83333332999999998</v>
      </c>
      <c r="I25">
        <v>12</v>
      </c>
    </row>
    <row r="26" spans="1:34" x14ac:dyDescent="0.55000000000000004">
      <c r="A26" t="s">
        <v>3</v>
      </c>
      <c r="D26" s="1" t="s">
        <v>6</v>
      </c>
      <c r="E26" s="1" t="s">
        <v>7</v>
      </c>
      <c r="F26" s="1" t="s">
        <v>8</v>
      </c>
      <c r="I26" t="s">
        <v>5</v>
      </c>
    </row>
    <row r="27" spans="1:34" x14ac:dyDescent="0.55000000000000004">
      <c r="A27" t="s">
        <v>0</v>
      </c>
      <c r="B27" t="s">
        <v>13</v>
      </c>
      <c r="D27">
        <v>1</v>
      </c>
      <c r="E27">
        <v>0.91304348000000002</v>
      </c>
      <c r="F27">
        <v>0.91304348000000002</v>
      </c>
      <c r="I27">
        <v>23</v>
      </c>
    </row>
    <row r="28" spans="1:34" x14ac:dyDescent="0.55000000000000004">
      <c r="A28" t="s">
        <v>1</v>
      </c>
      <c r="B28" t="s">
        <v>13</v>
      </c>
      <c r="D28">
        <v>1</v>
      </c>
      <c r="E28">
        <v>1</v>
      </c>
      <c r="F28">
        <v>1</v>
      </c>
      <c r="I28">
        <v>41</v>
      </c>
    </row>
    <row r="29" spans="1:34" x14ac:dyDescent="0.55000000000000004">
      <c r="A29" t="s">
        <v>0</v>
      </c>
      <c r="B29" t="s">
        <v>10</v>
      </c>
      <c r="D29">
        <v>0.87078652000000001</v>
      </c>
      <c r="E29">
        <v>0.76966292000000003</v>
      </c>
      <c r="F29">
        <v>0.75280899000000001</v>
      </c>
      <c r="I29">
        <v>178</v>
      </c>
    </row>
    <row r="30" spans="1:34" x14ac:dyDescent="0.55000000000000004">
      <c r="A30" t="s">
        <v>1</v>
      </c>
      <c r="B30" t="s">
        <v>10</v>
      </c>
      <c r="D30">
        <v>0.86792453000000003</v>
      </c>
      <c r="E30">
        <v>0.76100628999999997</v>
      </c>
      <c r="F30">
        <v>0.72955974999999995</v>
      </c>
      <c r="I30">
        <v>159</v>
      </c>
    </row>
    <row r="31" spans="1:34" x14ac:dyDescent="0.55000000000000004">
      <c r="A31" t="s">
        <v>2</v>
      </c>
      <c r="B31" t="s">
        <v>10</v>
      </c>
      <c r="D31">
        <v>0.9375</v>
      </c>
      <c r="E31">
        <v>0.875</v>
      </c>
      <c r="F31">
        <v>0.875</v>
      </c>
      <c r="I31">
        <v>16</v>
      </c>
      <c r="Z31" s="107"/>
      <c r="AA31" s="107"/>
      <c r="AB31" s="108" t="s">
        <v>550</v>
      </c>
      <c r="AC31" s="107" t="s">
        <v>551</v>
      </c>
      <c r="AD31" s="107" t="s">
        <v>552</v>
      </c>
      <c r="AE31" s="107" t="s">
        <v>511</v>
      </c>
      <c r="AF31" s="107" t="s">
        <v>515</v>
      </c>
      <c r="AG31" s="107" t="s">
        <v>516</v>
      </c>
      <c r="AH31" s="107" t="s">
        <v>517</v>
      </c>
    </row>
    <row r="32" spans="1:34" x14ac:dyDescent="0.55000000000000004">
      <c r="Z32" s="110" t="s">
        <v>15</v>
      </c>
      <c r="AA32" s="111" t="s">
        <v>539</v>
      </c>
      <c r="AB32" s="109">
        <v>68</v>
      </c>
      <c r="AC32" s="109">
        <v>62</v>
      </c>
      <c r="AD32" s="109">
        <v>52</v>
      </c>
      <c r="AE32" s="109">
        <v>48</v>
      </c>
      <c r="AF32" s="109">
        <v>59</v>
      </c>
      <c r="AG32" s="109">
        <v>46</v>
      </c>
      <c r="AH32" s="109">
        <v>41</v>
      </c>
    </row>
    <row r="33" spans="1:34" x14ac:dyDescent="0.55000000000000004">
      <c r="A33" t="s">
        <v>19</v>
      </c>
      <c r="B33" t="s">
        <v>3</v>
      </c>
      <c r="D33" s="13">
        <v>40725</v>
      </c>
      <c r="E33" s="13">
        <v>40817</v>
      </c>
      <c r="F33" s="13">
        <v>41091</v>
      </c>
      <c r="G33" s="13">
        <v>41487</v>
      </c>
      <c r="H33" s="13">
        <v>41548</v>
      </c>
      <c r="I33" t="s">
        <v>5</v>
      </c>
      <c r="Z33" s="110" t="s">
        <v>13</v>
      </c>
      <c r="AA33" s="111" t="s">
        <v>539</v>
      </c>
      <c r="AB33" s="109">
        <v>14</v>
      </c>
      <c r="AC33" s="109">
        <v>14</v>
      </c>
      <c r="AD33" s="109">
        <v>14</v>
      </c>
      <c r="AE33" s="109">
        <v>14</v>
      </c>
      <c r="AF33" s="109">
        <v>14</v>
      </c>
      <c r="AG33" s="109">
        <v>14</v>
      </c>
      <c r="AH33" s="109">
        <v>14</v>
      </c>
    </row>
    <row r="34" spans="1:34" x14ac:dyDescent="0.55000000000000004">
      <c r="A34" t="s">
        <v>13</v>
      </c>
      <c r="B34" t="s">
        <v>1</v>
      </c>
      <c r="D34">
        <v>1</v>
      </c>
      <c r="E34">
        <v>1</v>
      </c>
      <c r="F34">
        <v>1</v>
      </c>
      <c r="G34">
        <v>0.8</v>
      </c>
      <c r="H34">
        <v>0.75</v>
      </c>
      <c r="I34">
        <v>41</v>
      </c>
      <c r="Z34" s="110" t="s">
        <v>17</v>
      </c>
      <c r="AA34" s="111" t="s">
        <v>539</v>
      </c>
      <c r="AB34" s="109">
        <v>77</v>
      </c>
      <c r="AC34" s="109">
        <v>68</v>
      </c>
      <c r="AD34" s="109">
        <v>51</v>
      </c>
      <c r="AE34" s="109">
        <v>44</v>
      </c>
      <c r="AF34" s="109">
        <v>59</v>
      </c>
      <c r="AG34" s="109">
        <v>45</v>
      </c>
      <c r="AH34" s="109">
        <v>41</v>
      </c>
    </row>
    <row r="35" spans="1:34" x14ac:dyDescent="0.55000000000000004">
      <c r="A35" t="s">
        <v>13</v>
      </c>
      <c r="B35" t="s">
        <v>0</v>
      </c>
      <c r="D35">
        <v>1</v>
      </c>
      <c r="E35">
        <v>0.91304348000000002</v>
      </c>
      <c r="F35">
        <v>0.91304348000000002</v>
      </c>
      <c r="G35">
        <v>0.72727272727272729</v>
      </c>
      <c r="H35">
        <v>0.72727272727272729</v>
      </c>
      <c r="I35">
        <v>23</v>
      </c>
      <c r="R35" s="11" t="s">
        <v>23</v>
      </c>
      <c r="S35" s="11"/>
      <c r="T35" s="11"/>
      <c r="Z35" s="110" t="s">
        <v>18</v>
      </c>
      <c r="AA35" s="111" t="s">
        <v>539</v>
      </c>
      <c r="AB35" s="109">
        <v>23</v>
      </c>
      <c r="AC35" s="109">
        <v>20</v>
      </c>
      <c r="AD35" s="109">
        <v>11</v>
      </c>
      <c r="AE35" s="109">
        <v>11</v>
      </c>
      <c r="AF35" s="109">
        <v>12</v>
      </c>
      <c r="AG35" s="109">
        <v>10</v>
      </c>
      <c r="AH35" s="109">
        <v>11</v>
      </c>
    </row>
    <row r="36" spans="1:34" ht="14.7" thickBot="1" x14ac:dyDescent="0.6">
      <c r="A36" t="s">
        <v>15</v>
      </c>
      <c r="B36" t="s">
        <v>1</v>
      </c>
      <c r="D36">
        <v>1</v>
      </c>
      <c r="E36">
        <v>0.93506493999999996</v>
      </c>
      <c r="F36">
        <v>0.87012986999999997</v>
      </c>
      <c r="G36">
        <v>0.63559322033898302</v>
      </c>
      <c r="H36">
        <v>0.59322033898305082</v>
      </c>
      <c r="I36">
        <v>77</v>
      </c>
      <c r="Z36" s="110" t="s">
        <v>15</v>
      </c>
      <c r="AA36" s="111" t="s">
        <v>540</v>
      </c>
      <c r="AB36" s="109">
        <v>98</v>
      </c>
      <c r="AC36" s="109">
        <v>85</v>
      </c>
      <c r="AD36" s="109">
        <v>41</v>
      </c>
      <c r="AE36" s="109">
        <v>25</v>
      </c>
      <c r="AF36" s="109">
        <v>30</v>
      </c>
      <c r="AG36" s="109">
        <v>22</v>
      </c>
      <c r="AH36" s="109">
        <v>20</v>
      </c>
    </row>
    <row r="37" spans="1:34" x14ac:dyDescent="0.55000000000000004">
      <c r="A37" t="s">
        <v>15</v>
      </c>
      <c r="B37" t="s">
        <v>0</v>
      </c>
      <c r="D37">
        <v>1</v>
      </c>
      <c r="E37">
        <v>0.91666667000000002</v>
      </c>
      <c r="F37">
        <v>0.89285714000000005</v>
      </c>
      <c r="G37">
        <v>0.6132075471698113</v>
      </c>
      <c r="H37">
        <v>0.6132075471698113</v>
      </c>
      <c r="I37">
        <v>84</v>
      </c>
      <c r="R37" s="2"/>
      <c r="S37" s="172" t="s">
        <v>7</v>
      </c>
      <c r="T37" s="172"/>
      <c r="U37" s="172"/>
      <c r="V37" s="172" t="s">
        <v>8</v>
      </c>
      <c r="W37" s="172"/>
      <c r="X37" s="173"/>
      <c r="Z37" s="110" t="s">
        <v>13</v>
      </c>
      <c r="AA37" s="111" t="s">
        <v>540</v>
      </c>
      <c r="AB37" s="109">
        <v>48</v>
      </c>
      <c r="AC37" s="109">
        <v>46</v>
      </c>
      <c r="AD37" s="109">
        <v>34</v>
      </c>
      <c r="AE37" s="109">
        <v>29</v>
      </c>
      <c r="AF37" s="109">
        <v>31</v>
      </c>
      <c r="AG37" s="109">
        <v>26</v>
      </c>
      <c r="AH37" s="109">
        <v>26</v>
      </c>
    </row>
    <row r="38" spans="1:34" x14ac:dyDescent="0.55000000000000004">
      <c r="A38" t="s">
        <v>17</v>
      </c>
      <c r="B38" t="s">
        <v>1</v>
      </c>
      <c r="D38">
        <v>1</v>
      </c>
      <c r="E38">
        <v>0.83333332999999998</v>
      </c>
      <c r="F38">
        <v>0.83333332999999998</v>
      </c>
      <c r="G38">
        <v>0.60240963855421692</v>
      </c>
      <c r="H38">
        <v>0.56024096385542166</v>
      </c>
      <c r="I38">
        <v>48</v>
      </c>
      <c r="R38" s="3" t="s">
        <v>20</v>
      </c>
      <c r="S38" s="4" t="s">
        <v>0</v>
      </c>
      <c r="T38" s="5" t="s">
        <v>1</v>
      </c>
      <c r="U38" s="4" t="s">
        <v>21</v>
      </c>
      <c r="V38" s="4" t="s">
        <v>0</v>
      </c>
      <c r="W38" s="5" t="s">
        <v>1</v>
      </c>
      <c r="X38" s="6" t="s">
        <v>21</v>
      </c>
      <c r="Z38" s="110" t="s">
        <v>17</v>
      </c>
      <c r="AA38" s="111" t="s">
        <v>540</v>
      </c>
      <c r="AB38" s="109">
        <v>31</v>
      </c>
      <c r="AC38" s="109">
        <v>25</v>
      </c>
      <c r="AD38" s="109">
        <v>6</v>
      </c>
      <c r="AE38" s="109">
        <v>5</v>
      </c>
      <c r="AF38" s="109">
        <v>5</v>
      </c>
      <c r="AG38" s="109">
        <v>4</v>
      </c>
      <c r="AH38" s="109">
        <v>4</v>
      </c>
    </row>
    <row r="39" spans="1:34" x14ac:dyDescent="0.55000000000000004">
      <c r="A39" t="s">
        <v>17</v>
      </c>
      <c r="B39" t="s">
        <v>0</v>
      </c>
      <c r="D39">
        <v>1</v>
      </c>
      <c r="E39">
        <v>0.86274510000000004</v>
      </c>
      <c r="F39">
        <v>0.86274510000000004</v>
      </c>
      <c r="G39">
        <v>0.59235668789808915</v>
      </c>
      <c r="H39">
        <v>0.57324840764331209</v>
      </c>
      <c r="I39">
        <v>51</v>
      </c>
      <c r="R39" s="3" t="s">
        <v>9</v>
      </c>
      <c r="S39" s="5">
        <v>0.88764045000000003</v>
      </c>
      <c r="T39" s="5">
        <v>0.91525424</v>
      </c>
      <c r="U39" s="5">
        <v>0.622</v>
      </c>
      <c r="V39" s="5">
        <v>0.87078652000000001</v>
      </c>
      <c r="W39" s="5">
        <v>0.88700564999999998</v>
      </c>
      <c r="X39" s="7">
        <v>0.70799999999999996</v>
      </c>
      <c r="Z39" s="110" t="s">
        <v>18</v>
      </c>
      <c r="AA39" s="111" t="s">
        <v>540</v>
      </c>
      <c r="AB39" s="109">
        <v>10</v>
      </c>
      <c r="AC39" s="109">
        <v>5</v>
      </c>
      <c r="AD39" s="109">
        <v>1</v>
      </c>
      <c r="AE39" s="109">
        <v>1</v>
      </c>
      <c r="AF39" s="109">
        <v>1</v>
      </c>
      <c r="AG39" s="109">
        <v>1</v>
      </c>
      <c r="AH39" s="109">
        <v>0</v>
      </c>
    </row>
    <row r="40" spans="1:34" x14ac:dyDescent="0.55000000000000004">
      <c r="A40" t="s">
        <v>18</v>
      </c>
      <c r="B40" t="s">
        <v>1</v>
      </c>
      <c r="D40">
        <v>1</v>
      </c>
      <c r="E40">
        <v>0.81818181999999995</v>
      </c>
      <c r="F40">
        <v>0.81818181999999995</v>
      </c>
      <c r="G40">
        <v>0.59322033898305082</v>
      </c>
      <c r="H40">
        <v>0.5536723163841808</v>
      </c>
      <c r="I40">
        <v>11</v>
      </c>
      <c r="R40" s="3" t="s">
        <v>11</v>
      </c>
      <c r="S40" s="5">
        <v>0.89873418000000005</v>
      </c>
      <c r="T40" s="5">
        <v>0.92168675</v>
      </c>
      <c r="U40" s="5">
        <v>0.23300000000000001</v>
      </c>
      <c r="V40" s="5">
        <v>0.88607594999999995</v>
      </c>
      <c r="W40" s="5">
        <v>0.89156626999999999</v>
      </c>
      <c r="X40" s="7">
        <v>0.221</v>
      </c>
    </row>
    <row r="41" spans="1:34" x14ac:dyDescent="0.55000000000000004">
      <c r="A41" t="s">
        <v>18</v>
      </c>
      <c r="B41" t="s">
        <v>0</v>
      </c>
      <c r="D41">
        <v>1</v>
      </c>
      <c r="E41">
        <v>0.8</v>
      </c>
      <c r="F41">
        <v>0.75</v>
      </c>
      <c r="G41">
        <v>0.55932203389830504</v>
      </c>
      <c r="H41">
        <v>0.53672316384180796</v>
      </c>
      <c r="I41">
        <v>20</v>
      </c>
      <c r="R41" s="3" t="s">
        <v>12</v>
      </c>
      <c r="S41" s="5">
        <v>0.91588784999999995</v>
      </c>
      <c r="T41" s="5">
        <v>0.95762712000000005</v>
      </c>
      <c r="U41" s="5">
        <v>0.33300000000000002</v>
      </c>
      <c r="V41" s="5">
        <v>0.89719625999999997</v>
      </c>
      <c r="W41" s="5">
        <v>0.91525424</v>
      </c>
      <c r="X41" s="7">
        <v>0.60899999999999999</v>
      </c>
    </row>
    <row r="42" spans="1:34" ht="14.7" thickBot="1" x14ac:dyDescent="0.6">
      <c r="A42" t="s">
        <v>14</v>
      </c>
      <c r="B42" t="s">
        <v>1</v>
      </c>
      <c r="D42">
        <v>0</v>
      </c>
      <c r="E42">
        <v>0</v>
      </c>
      <c r="F42">
        <v>0</v>
      </c>
      <c r="I42">
        <v>9</v>
      </c>
      <c r="R42" s="8" t="s">
        <v>13</v>
      </c>
      <c r="S42" s="9">
        <v>0.91304348000000002</v>
      </c>
      <c r="T42" s="9">
        <v>1</v>
      </c>
      <c r="U42" s="9">
        <v>4.2000000000000003E-2</v>
      </c>
      <c r="V42" s="9">
        <v>0.91304348000000002</v>
      </c>
      <c r="W42" s="9">
        <v>1</v>
      </c>
      <c r="X42" s="10">
        <v>4.2000000000000003E-2</v>
      </c>
      <c r="Z42" s="107"/>
      <c r="AA42" s="107"/>
      <c r="AB42" s="108" t="s">
        <v>550</v>
      </c>
      <c r="AC42" s="107" t="s">
        <v>551</v>
      </c>
      <c r="AD42" s="107" t="s">
        <v>552</v>
      </c>
      <c r="AE42" s="107" t="s">
        <v>511</v>
      </c>
      <c r="AF42" s="107" t="s">
        <v>515</v>
      </c>
      <c r="AG42" s="107" t="s">
        <v>516</v>
      </c>
      <c r="AH42" s="107" t="s">
        <v>517</v>
      </c>
    </row>
    <row r="43" spans="1:34" x14ac:dyDescent="0.55000000000000004">
      <c r="A43" t="s">
        <v>14</v>
      </c>
      <c r="B43" t="s">
        <v>0</v>
      </c>
      <c r="D43">
        <v>0</v>
      </c>
      <c r="E43">
        <v>0</v>
      </c>
      <c r="F43">
        <v>0</v>
      </c>
      <c r="I43">
        <v>12</v>
      </c>
      <c r="Z43" s="110" t="s">
        <v>15</v>
      </c>
      <c r="AA43" s="111" t="s">
        <v>539</v>
      </c>
      <c r="AB43" s="109">
        <v>1</v>
      </c>
      <c r="AC43" s="109">
        <v>0.91176470588235292</v>
      </c>
      <c r="AD43" s="109">
        <v>0.76470588235294112</v>
      </c>
      <c r="AE43" s="109">
        <v>0.70588235294117652</v>
      </c>
      <c r="AF43" s="109">
        <v>0.86764705882352944</v>
      </c>
      <c r="AG43" s="109">
        <v>0.67647058823529416</v>
      </c>
      <c r="AH43" s="109">
        <v>0.6029411764705882</v>
      </c>
    </row>
    <row r="44" spans="1:34" x14ac:dyDescent="0.55000000000000004">
      <c r="A44" t="s">
        <v>16</v>
      </c>
      <c r="B44" t="s">
        <v>1</v>
      </c>
      <c r="D44">
        <v>0.14285713999999999</v>
      </c>
      <c r="E44">
        <v>0</v>
      </c>
      <c r="F44">
        <v>0</v>
      </c>
      <c r="I44">
        <v>14</v>
      </c>
      <c r="Z44" s="110" t="s">
        <v>13</v>
      </c>
      <c r="AA44" s="111" t="s">
        <v>539</v>
      </c>
      <c r="AB44" s="109">
        <v>1</v>
      </c>
      <c r="AC44" s="109">
        <v>1</v>
      </c>
      <c r="AD44" s="109">
        <v>1</v>
      </c>
      <c r="AE44" s="109">
        <v>1</v>
      </c>
      <c r="AF44" s="109">
        <v>1</v>
      </c>
      <c r="AG44" s="109">
        <v>1</v>
      </c>
      <c r="AH44" s="109">
        <v>1</v>
      </c>
    </row>
    <row r="45" spans="1:34" x14ac:dyDescent="0.55000000000000004">
      <c r="A45" t="s">
        <v>16</v>
      </c>
      <c r="B45" t="s">
        <v>0</v>
      </c>
      <c r="D45">
        <v>0</v>
      </c>
      <c r="E45">
        <v>0</v>
      </c>
      <c r="F45">
        <v>0</v>
      </c>
      <c r="I45">
        <v>11</v>
      </c>
      <c r="Z45" s="110" t="s">
        <v>17</v>
      </c>
      <c r="AA45" s="111" t="s">
        <v>539</v>
      </c>
      <c r="AB45" s="109">
        <v>1</v>
      </c>
      <c r="AC45" s="109">
        <v>0.88311688311688308</v>
      </c>
      <c r="AD45" s="109">
        <v>0.66233766233766234</v>
      </c>
      <c r="AE45" s="109">
        <v>0.5714285714285714</v>
      </c>
      <c r="AF45" s="109">
        <v>0.76623376623376627</v>
      </c>
      <c r="AG45" s="109">
        <v>0.58441558441558439</v>
      </c>
      <c r="AH45" s="109">
        <v>0.53246753246753242</v>
      </c>
    </row>
    <row r="46" spans="1:34" x14ac:dyDescent="0.55000000000000004">
      <c r="Z46" s="110" t="s">
        <v>18</v>
      </c>
      <c r="AA46" s="111" t="s">
        <v>539</v>
      </c>
      <c r="AB46" s="109">
        <v>1</v>
      </c>
      <c r="AC46" s="109">
        <v>0.86956521739130432</v>
      </c>
      <c r="AD46" s="109">
        <v>0.47826086956521741</v>
      </c>
      <c r="AE46" s="109">
        <v>0.47826086956521741</v>
      </c>
      <c r="AF46" s="109">
        <v>0.52173913043478259</v>
      </c>
      <c r="AG46" s="109">
        <v>0.43478260869565216</v>
      </c>
      <c r="AH46" s="109">
        <v>0.47826086956521741</v>
      </c>
    </row>
    <row r="47" spans="1:34" x14ac:dyDescent="0.55000000000000004">
      <c r="D47" s="13">
        <v>41487</v>
      </c>
      <c r="F47" s="13">
        <v>41548</v>
      </c>
      <c r="Z47" s="110" t="s">
        <v>15</v>
      </c>
      <c r="AA47" s="111" t="s">
        <v>540</v>
      </c>
      <c r="AB47" s="109">
        <v>1</v>
      </c>
      <c r="AC47" s="109">
        <v>0.86734693877551017</v>
      </c>
      <c r="AD47" s="109">
        <v>0.41836734693877553</v>
      </c>
      <c r="AE47" s="109">
        <v>0.25510204081632654</v>
      </c>
      <c r="AF47" s="109">
        <v>0.30612244897959184</v>
      </c>
      <c r="AG47" s="109">
        <v>0.22448979591836735</v>
      </c>
      <c r="AH47" s="109">
        <v>0.20408163265306123</v>
      </c>
    </row>
    <row r="48" spans="1:34" x14ac:dyDescent="0.55000000000000004">
      <c r="C48" t="s">
        <v>26</v>
      </c>
      <c r="D48" t="s">
        <v>28</v>
      </c>
      <c r="E48" t="s">
        <v>27</v>
      </c>
      <c r="F48" t="s">
        <v>28</v>
      </c>
      <c r="G48" t="s">
        <v>27</v>
      </c>
      <c r="Z48" s="110" t="s">
        <v>13</v>
      </c>
      <c r="AA48" s="111" t="s">
        <v>540</v>
      </c>
      <c r="AB48" s="109">
        <v>1</v>
      </c>
      <c r="AC48" s="109">
        <v>0.95833333333333337</v>
      </c>
      <c r="AD48" s="109">
        <v>0.70833333333333337</v>
      </c>
      <c r="AE48" s="109">
        <v>0.60416666666666663</v>
      </c>
      <c r="AF48" s="109">
        <v>0.64583333333333337</v>
      </c>
      <c r="AG48" s="109">
        <v>0.54166666666666663</v>
      </c>
      <c r="AH48" s="109">
        <v>0.54166666666666663</v>
      </c>
    </row>
    <row r="49" spans="1:34" x14ac:dyDescent="0.55000000000000004">
      <c r="A49" t="s">
        <v>15</v>
      </c>
      <c r="B49" t="s">
        <v>0</v>
      </c>
      <c r="C49">
        <v>84</v>
      </c>
      <c r="D49">
        <v>49</v>
      </c>
      <c r="E49">
        <f t="shared" ref="E49:E56" si="0">D49/C49</f>
        <v>0.58333333333333337</v>
      </c>
      <c r="F49">
        <v>49</v>
      </c>
      <c r="G49">
        <f t="shared" ref="G49:G56" si="1">F49/C49</f>
        <v>0.58333333333333337</v>
      </c>
      <c r="Z49" s="110" t="s">
        <v>17</v>
      </c>
      <c r="AA49" s="111" t="s">
        <v>540</v>
      </c>
      <c r="AB49" s="109">
        <v>1</v>
      </c>
      <c r="AC49" s="109">
        <v>0.80645161290322576</v>
      </c>
      <c r="AD49" s="109">
        <v>0.19354838709677419</v>
      </c>
      <c r="AE49" s="109">
        <v>0.16129032258064516</v>
      </c>
      <c r="AF49" s="109">
        <v>0.16129032258064516</v>
      </c>
      <c r="AG49" s="109">
        <v>0.12903225806451613</v>
      </c>
      <c r="AH49" s="109">
        <v>0.12903225806451613</v>
      </c>
    </row>
    <row r="50" spans="1:34" x14ac:dyDescent="0.55000000000000004">
      <c r="A50" t="s">
        <v>15</v>
      </c>
      <c r="B50" t="s">
        <v>1</v>
      </c>
      <c r="C50">
        <v>78</v>
      </c>
      <c r="D50">
        <v>43</v>
      </c>
      <c r="E50">
        <f t="shared" si="0"/>
        <v>0.55128205128205132</v>
      </c>
      <c r="F50">
        <v>40</v>
      </c>
      <c r="G50">
        <f t="shared" si="1"/>
        <v>0.51282051282051277</v>
      </c>
      <c r="Z50" s="110" t="s">
        <v>18</v>
      </c>
      <c r="AA50" s="111" t="s">
        <v>540</v>
      </c>
      <c r="AB50" s="109">
        <v>1</v>
      </c>
      <c r="AC50" s="109">
        <v>0.5</v>
      </c>
      <c r="AD50" s="109">
        <v>0.1</v>
      </c>
      <c r="AE50" s="109">
        <v>0.1</v>
      </c>
      <c r="AF50" s="109">
        <v>0.1</v>
      </c>
      <c r="AG50" s="109">
        <v>0.1</v>
      </c>
      <c r="AH50" s="109">
        <v>0</v>
      </c>
    </row>
    <row r="51" spans="1:34" x14ac:dyDescent="0.55000000000000004">
      <c r="A51" t="s">
        <v>13</v>
      </c>
      <c r="B51" t="s">
        <v>0</v>
      </c>
      <c r="C51">
        <v>22</v>
      </c>
      <c r="D51">
        <v>16</v>
      </c>
      <c r="E51">
        <f t="shared" si="0"/>
        <v>0.72727272727272729</v>
      </c>
      <c r="F51">
        <v>16</v>
      </c>
      <c r="G51">
        <f t="shared" si="1"/>
        <v>0.72727272727272729</v>
      </c>
    </row>
    <row r="52" spans="1:34" x14ac:dyDescent="0.55000000000000004">
      <c r="A52" t="s">
        <v>13</v>
      </c>
      <c r="B52" t="s">
        <v>1</v>
      </c>
      <c r="C52">
        <v>40</v>
      </c>
      <c r="D52">
        <v>32</v>
      </c>
      <c r="E52">
        <f t="shared" si="0"/>
        <v>0.8</v>
      </c>
      <c r="F52">
        <v>30</v>
      </c>
      <c r="G52">
        <f t="shared" si="1"/>
        <v>0.75</v>
      </c>
    </row>
    <row r="53" spans="1:34" x14ac:dyDescent="0.55000000000000004">
      <c r="A53" t="s">
        <v>17</v>
      </c>
      <c r="B53" t="s">
        <v>0</v>
      </c>
      <c r="C53">
        <v>51</v>
      </c>
      <c r="D53">
        <v>28</v>
      </c>
      <c r="E53">
        <f t="shared" si="0"/>
        <v>0.5490196078431373</v>
      </c>
      <c r="F53">
        <v>25</v>
      </c>
      <c r="G53">
        <f t="shared" si="1"/>
        <v>0.49019607843137253</v>
      </c>
    </row>
    <row r="54" spans="1:34" x14ac:dyDescent="0.55000000000000004">
      <c r="A54" t="s">
        <v>17</v>
      </c>
      <c r="B54" t="s">
        <v>1</v>
      </c>
      <c r="C54">
        <v>48</v>
      </c>
      <c r="D54">
        <v>25</v>
      </c>
      <c r="E54">
        <f t="shared" si="0"/>
        <v>0.52083333333333337</v>
      </c>
      <c r="F54">
        <v>23</v>
      </c>
      <c r="G54">
        <f t="shared" si="1"/>
        <v>0.47916666666666669</v>
      </c>
    </row>
    <row r="55" spans="1:34" x14ac:dyDescent="0.55000000000000004">
      <c r="A55" t="s">
        <v>18</v>
      </c>
      <c r="B55" t="s">
        <v>0</v>
      </c>
      <c r="C55">
        <v>20</v>
      </c>
      <c r="D55">
        <v>6</v>
      </c>
      <c r="E55">
        <f t="shared" si="0"/>
        <v>0.3</v>
      </c>
      <c r="F55">
        <v>5</v>
      </c>
      <c r="G55">
        <f t="shared" si="1"/>
        <v>0.25</v>
      </c>
    </row>
    <row r="56" spans="1:34" x14ac:dyDescent="0.55000000000000004">
      <c r="A56" t="s">
        <v>18</v>
      </c>
      <c r="B56" t="s">
        <v>1</v>
      </c>
      <c r="C56">
        <v>11</v>
      </c>
      <c r="D56">
        <v>5</v>
      </c>
      <c r="E56">
        <f t="shared" si="0"/>
        <v>0.45454545454545453</v>
      </c>
      <c r="F56">
        <v>5</v>
      </c>
      <c r="G56">
        <f t="shared" si="1"/>
        <v>0.45454545454545453</v>
      </c>
    </row>
    <row r="57" spans="1:34" x14ac:dyDescent="0.55000000000000004">
      <c r="C57">
        <f>SUM(C49:C56)</f>
        <v>354</v>
      </c>
    </row>
    <row r="58" spans="1:34" x14ac:dyDescent="0.55000000000000004">
      <c r="D58" s="13">
        <v>41487</v>
      </c>
      <c r="F58" s="13">
        <v>41548</v>
      </c>
    </row>
    <row r="59" spans="1:34" x14ac:dyDescent="0.55000000000000004">
      <c r="C59" t="s">
        <v>26</v>
      </c>
      <c r="D59" t="s">
        <v>28</v>
      </c>
      <c r="E59" t="s">
        <v>27</v>
      </c>
      <c r="F59" t="s">
        <v>28</v>
      </c>
      <c r="G59" t="s">
        <v>27</v>
      </c>
    </row>
    <row r="60" spans="1:34" x14ac:dyDescent="0.55000000000000004">
      <c r="A60" t="s">
        <v>9</v>
      </c>
      <c r="B60" t="s">
        <v>0</v>
      </c>
      <c r="C60">
        <f>SUM(C49,C51,C53,C55)</f>
        <v>177</v>
      </c>
      <c r="D60">
        <f>SUM(D49,D51,D53,D55)</f>
        <v>99</v>
      </c>
      <c r="E60">
        <f>D60/C60</f>
        <v>0.55932203389830504</v>
      </c>
      <c r="F60">
        <f>SUM(F49,F51,F53,F55)</f>
        <v>95</v>
      </c>
      <c r="G60">
        <f>F60/C60</f>
        <v>0.53672316384180796</v>
      </c>
    </row>
    <row r="61" spans="1:34" x14ac:dyDescent="0.55000000000000004">
      <c r="A61" t="s">
        <v>9</v>
      </c>
      <c r="B61" t="s">
        <v>1</v>
      </c>
      <c r="C61">
        <f>SUM(C50,C52,C54,C56)</f>
        <v>177</v>
      </c>
      <c r="D61">
        <f>SUM(D50,D52,D54,D56)</f>
        <v>105</v>
      </c>
      <c r="E61">
        <f t="shared" ref="E61:E67" si="2">D61/C61</f>
        <v>0.59322033898305082</v>
      </c>
      <c r="F61">
        <f>SUM(F50,F52,F54,F56)</f>
        <v>98</v>
      </c>
      <c r="G61">
        <f t="shared" ref="G61:G67" si="3">F61/C61</f>
        <v>0.5536723163841808</v>
      </c>
    </row>
    <row r="62" spans="1:34" x14ac:dyDescent="0.55000000000000004">
      <c r="A62" t="s">
        <v>11</v>
      </c>
      <c r="B62" t="s">
        <v>0</v>
      </c>
      <c r="C62">
        <f>SUM(C53,C51,C49)</f>
        <v>157</v>
      </c>
      <c r="D62">
        <f>SUM(D53,D51,D49)</f>
        <v>93</v>
      </c>
      <c r="E62">
        <f t="shared" si="2"/>
        <v>0.59235668789808915</v>
      </c>
      <c r="F62">
        <f>SUM(F53,F51,F49)</f>
        <v>90</v>
      </c>
      <c r="G62">
        <f t="shared" si="3"/>
        <v>0.57324840764331209</v>
      </c>
    </row>
    <row r="63" spans="1:34" x14ac:dyDescent="0.55000000000000004">
      <c r="A63" t="s">
        <v>11</v>
      </c>
      <c r="B63" t="s">
        <v>1</v>
      </c>
      <c r="C63">
        <f>SUM(C54,C52,C50)</f>
        <v>166</v>
      </c>
      <c r="D63">
        <f>SUM(D54,D52,D50)</f>
        <v>100</v>
      </c>
      <c r="E63">
        <f t="shared" si="2"/>
        <v>0.60240963855421692</v>
      </c>
      <c r="F63">
        <f>SUM(F54,F52,F50)</f>
        <v>93</v>
      </c>
      <c r="G63">
        <f t="shared" si="3"/>
        <v>0.56024096385542166</v>
      </c>
    </row>
    <row r="64" spans="1:34" x14ac:dyDescent="0.55000000000000004">
      <c r="A64" t="s">
        <v>12</v>
      </c>
      <c r="B64" t="s">
        <v>0</v>
      </c>
      <c r="C64">
        <f>SUM(C49,C51)</f>
        <v>106</v>
      </c>
      <c r="D64">
        <f>SUM(D49,D51)</f>
        <v>65</v>
      </c>
      <c r="E64">
        <f t="shared" si="2"/>
        <v>0.6132075471698113</v>
      </c>
      <c r="F64">
        <f>SUM(F49,F51)</f>
        <v>65</v>
      </c>
      <c r="G64">
        <f t="shared" si="3"/>
        <v>0.6132075471698113</v>
      </c>
    </row>
    <row r="65" spans="1:43" x14ac:dyDescent="0.55000000000000004">
      <c r="A65" t="s">
        <v>12</v>
      </c>
      <c r="B65" t="s">
        <v>1</v>
      </c>
      <c r="C65">
        <f>SUM(C50,C52)</f>
        <v>118</v>
      </c>
      <c r="D65">
        <f>SUM(D50,D52)</f>
        <v>75</v>
      </c>
      <c r="E65">
        <f t="shared" si="2"/>
        <v>0.63559322033898302</v>
      </c>
      <c r="F65">
        <f>SUM(F50,F52)</f>
        <v>70</v>
      </c>
      <c r="G65">
        <f t="shared" si="3"/>
        <v>0.59322033898305082</v>
      </c>
    </row>
    <row r="66" spans="1:43" x14ac:dyDescent="0.55000000000000004">
      <c r="A66" t="s">
        <v>13</v>
      </c>
      <c r="B66" t="s">
        <v>0</v>
      </c>
      <c r="C66">
        <f>C51</f>
        <v>22</v>
      </c>
      <c r="D66">
        <f>D51</f>
        <v>16</v>
      </c>
      <c r="E66">
        <f t="shared" si="2"/>
        <v>0.72727272727272729</v>
      </c>
      <c r="F66">
        <f>F51</f>
        <v>16</v>
      </c>
      <c r="G66">
        <f t="shared" si="3"/>
        <v>0.72727272727272729</v>
      </c>
    </row>
    <row r="67" spans="1:43" x14ac:dyDescent="0.55000000000000004">
      <c r="A67" t="s">
        <v>13</v>
      </c>
      <c r="B67" t="s">
        <v>1</v>
      </c>
      <c r="C67">
        <f>C52</f>
        <v>40</v>
      </c>
      <c r="D67">
        <f>D52</f>
        <v>32</v>
      </c>
      <c r="E67">
        <f t="shared" si="2"/>
        <v>0.8</v>
      </c>
      <c r="F67">
        <f>F52</f>
        <v>30</v>
      </c>
      <c r="G67">
        <f t="shared" si="3"/>
        <v>0.75</v>
      </c>
    </row>
    <row r="70" spans="1:43" x14ac:dyDescent="0.55000000000000004">
      <c r="B70" t="s">
        <v>14</v>
      </c>
      <c r="C70" t="s">
        <v>0</v>
      </c>
      <c r="D70">
        <v>12</v>
      </c>
      <c r="E70">
        <v>0</v>
      </c>
      <c r="F70">
        <v>0</v>
      </c>
    </row>
    <row r="71" spans="1:43" x14ac:dyDescent="0.55000000000000004">
      <c r="B71" t="s">
        <v>15</v>
      </c>
      <c r="C71" t="s">
        <v>0</v>
      </c>
      <c r="D71">
        <v>84</v>
      </c>
      <c r="E71">
        <v>49</v>
      </c>
      <c r="F71">
        <v>49</v>
      </c>
    </row>
    <row r="72" spans="1:43" x14ac:dyDescent="0.55000000000000004">
      <c r="B72" t="s">
        <v>13</v>
      </c>
      <c r="C72" t="s">
        <v>0</v>
      </c>
      <c r="D72">
        <v>22</v>
      </c>
      <c r="E72">
        <v>16</v>
      </c>
      <c r="F72">
        <v>16</v>
      </c>
    </row>
    <row r="73" spans="1:43" x14ac:dyDescent="0.55000000000000004">
      <c r="B73" t="s">
        <v>16</v>
      </c>
      <c r="C73" t="s">
        <v>0</v>
      </c>
      <c r="D73">
        <v>12</v>
      </c>
      <c r="E73">
        <v>0</v>
      </c>
      <c r="F73">
        <v>0</v>
      </c>
    </row>
    <row r="74" spans="1:43" x14ac:dyDescent="0.55000000000000004">
      <c r="B74" t="s">
        <v>17</v>
      </c>
      <c r="C74" t="s">
        <v>0</v>
      </c>
      <c r="D74">
        <v>51</v>
      </c>
      <c r="E74">
        <v>28</v>
      </c>
      <c r="F74">
        <v>25</v>
      </c>
    </row>
    <row r="75" spans="1:43" x14ac:dyDescent="0.55000000000000004">
      <c r="B75" t="s">
        <v>18</v>
      </c>
      <c r="C75" t="s">
        <v>0</v>
      </c>
      <c r="D75">
        <v>20</v>
      </c>
      <c r="E75">
        <v>6</v>
      </c>
      <c r="F75">
        <v>5</v>
      </c>
      <c r="G75">
        <f>SUM(D70:D75)</f>
        <v>201</v>
      </c>
    </row>
    <row r="76" spans="1:43" x14ac:dyDescent="0.55000000000000004">
      <c r="B76" t="s">
        <v>14</v>
      </c>
      <c r="C76" t="s">
        <v>1</v>
      </c>
      <c r="D76">
        <v>9</v>
      </c>
      <c r="E76">
        <v>0</v>
      </c>
      <c r="F76">
        <v>0</v>
      </c>
      <c r="W76" s="118" t="s">
        <v>0</v>
      </c>
      <c r="X76" s="117">
        <v>177</v>
      </c>
      <c r="Y76" s="116" t="s">
        <v>539</v>
      </c>
      <c r="Z76" s="116">
        <v>83</v>
      </c>
      <c r="AA76" s="116" t="s">
        <v>540</v>
      </c>
      <c r="AB76" s="116">
        <v>94</v>
      </c>
      <c r="AC76" s="116"/>
      <c r="AD76" s="116"/>
      <c r="AE76" s="116"/>
      <c r="AI76" s="116" t="s">
        <v>539</v>
      </c>
    </row>
    <row r="77" spans="1:43" x14ac:dyDescent="0.55000000000000004">
      <c r="B77" t="s">
        <v>15</v>
      </c>
      <c r="C77" t="s">
        <v>1</v>
      </c>
      <c r="D77">
        <v>78</v>
      </c>
      <c r="E77">
        <v>43</v>
      </c>
      <c r="F77">
        <v>40</v>
      </c>
      <c r="W77" s="116"/>
      <c r="X77" s="118"/>
      <c r="Y77" s="116">
        <v>2011</v>
      </c>
      <c r="Z77" s="116">
        <v>2012</v>
      </c>
      <c r="AA77" s="116">
        <v>2013</v>
      </c>
      <c r="AB77" s="116">
        <v>2014</v>
      </c>
      <c r="AC77" s="116">
        <v>2015</v>
      </c>
      <c r="AD77" s="116">
        <v>2016</v>
      </c>
      <c r="AE77" s="116">
        <v>2017</v>
      </c>
      <c r="AI77" s="116"/>
      <c r="AJ77" s="118"/>
      <c r="AK77" s="116">
        <v>2011</v>
      </c>
      <c r="AL77" s="116">
        <v>2012</v>
      </c>
      <c r="AM77" s="116">
        <v>2013</v>
      </c>
      <c r="AN77" s="116">
        <v>2014</v>
      </c>
      <c r="AO77" s="116">
        <v>2015</v>
      </c>
      <c r="AP77" s="116">
        <v>2016</v>
      </c>
      <c r="AQ77" s="116">
        <v>2017</v>
      </c>
    </row>
    <row r="78" spans="1:43" x14ac:dyDescent="0.55000000000000004">
      <c r="B78" t="s">
        <v>13</v>
      </c>
      <c r="C78" t="s">
        <v>1</v>
      </c>
      <c r="D78">
        <v>40</v>
      </c>
      <c r="E78">
        <v>32</v>
      </c>
      <c r="F78">
        <v>30</v>
      </c>
      <c r="W78" s="116" t="s">
        <v>539</v>
      </c>
      <c r="X78" s="119" t="s">
        <v>15</v>
      </c>
      <c r="Y78" s="117">
        <v>33</v>
      </c>
      <c r="Z78" s="117">
        <v>30</v>
      </c>
      <c r="AA78" s="117">
        <v>27</v>
      </c>
      <c r="AB78" s="117">
        <v>26</v>
      </c>
      <c r="AC78" s="117">
        <v>30</v>
      </c>
      <c r="AD78" s="117">
        <v>24</v>
      </c>
      <c r="AE78" s="117">
        <v>21</v>
      </c>
      <c r="AI78" s="116" t="s">
        <v>513</v>
      </c>
      <c r="AJ78" s="119" t="s">
        <v>15</v>
      </c>
      <c r="AK78" s="117">
        <v>33</v>
      </c>
      <c r="AL78" s="117">
        <v>30</v>
      </c>
      <c r="AM78" s="117">
        <v>27</v>
      </c>
      <c r="AN78" s="117">
        <v>26</v>
      </c>
      <c r="AO78" s="117">
        <v>30</v>
      </c>
      <c r="AP78" s="117">
        <v>24</v>
      </c>
      <c r="AQ78" s="117">
        <v>21</v>
      </c>
    </row>
    <row r="79" spans="1:43" x14ac:dyDescent="0.55000000000000004">
      <c r="B79" t="s">
        <v>16</v>
      </c>
      <c r="C79" t="s">
        <v>1</v>
      </c>
      <c r="D79">
        <v>14</v>
      </c>
      <c r="E79">
        <v>0</v>
      </c>
      <c r="F79">
        <v>0</v>
      </c>
      <c r="W79" s="116" t="s">
        <v>539</v>
      </c>
      <c r="X79" s="119" t="s">
        <v>13</v>
      </c>
      <c r="Y79" s="117">
        <v>4</v>
      </c>
      <c r="Z79" s="117">
        <v>4</v>
      </c>
      <c r="AA79" s="117">
        <v>4</v>
      </c>
      <c r="AB79" s="117">
        <v>4</v>
      </c>
      <c r="AC79" s="117">
        <v>4</v>
      </c>
      <c r="AD79" s="117">
        <v>4</v>
      </c>
      <c r="AE79" s="117">
        <v>4</v>
      </c>
      <c r="AH79" s="116"/>
      <c r="AI79" s="116" t="s">
        <v>513</v>
      </c>
      <c r="AJ79" s="119" t="s">
        <v>13</v>
      </c>
      <c r="AK79" s="117">
        <v>4</v>
      </c>
      <c r="AL79" s="117">
        <v>4</v>
      </c>
      <c r="AM79" s="117">
        <v>4</v>
      </c>
      <c r="AN79" s="117">
        <v>4</v>
      </c>
      <c r="AO79" s="117">
        <v>4</v>
      </c>
      <c r="AP79" s="117">
        <v>4</v>
      </c>
      <c r="AQ79" s="117">
        <v>4</v>
      </c>
    </row>
    <row r="80" spans="1:43" x14ac:dyDescent="0.55000000000000004">
      <c r="B80" t="s">
        <v>17</v>
      </c>
      <c r="C80" t="s">
        <v>1</v>
      </c>
      <c r="D80">
        <v>48</v>
      </c>
      <c r="E80">
        <v>25</v>
      </c>
      <c r="F80">
        <v>23</v>
      </c>
      <c r="W80" s="116" t="s">
        <v>539</v>
      </c>
      <c r="X80" s="119" t="s">
        <v>17</v>
      </c>
      <c r="Y80" s="117">
        <v>32</v>
      </c>
      <c r="Z80" s="117">
        <v>29</v>
      </c>
      <c r="AA80" s="117">
        <v>24</v>
      </c>
      <c r="AB80" s="117">
        <v>23</v>
      </c>
      <c r="AC80" s="117">
        <v>26</v>
      </c>
      <c r="AD80" s="117">
        <v>22</v>
      </c>
      <c r="AE80" s="117">
        <v>22</v>
      </c>
      <c r="AH80" s="116"/>
      <c r="AI80" s="116" t="s">
        <v>513</v>
      </c>
      <c r="AJ80" s="119" t="s">
        <v>17</v>
      </c>
      <c r="AK80" s="117">
        <v>32</v>
      </c>
      <c r="AL80" s="117">
        <v>29</v>
      </c>
      <c r="AM80" s="117">
        <v>24</v>
      </c>
      <c r="AN80" s="117">
        <v>23</v>
      </c>
      <c r="AO80" s="117">
        <v>26</v>
      </c>
      <c r="AP80" s="117">
        <v>22</v>
      </c>
      <c r="AQ80" s="117">
        <v>22</v>
      </c>
    </row>
    <row r="81" spans="1:43" x14ac:dyDescent="0.55000000000000004">
      <c r="B81" t="s">
        <v>18</v>
      </c>
      <c r="C81" t="s">
        <v>1</v>
      </c>
      <c r="D81">
        <v>11</v>
      </c>
      <c r="E81">
        <v>5</v>
      </c>
      <c r="F81">
        <v>5</v>
      </c>
      <c r="G81">
        <f>SUM(D76:D81)</f>
        <v>200</v>
      </c>
      <c r="W81" s="116" t="s">
        <v>539</v>
      </c>
      <c r="X81" s="119" t="s">
        <v>18</v>
      </c>
      <c r="Y81" s="117">
        <v>14</v>
      </c>
      <c r="Z81" s="117">
        <v>12</v>
      </c>
      <c r="AA81" s="117">
        <v>5</v>
      </c>
      <c r="AB81" s="117">
        <v>5</v>
      </c>
      <c r="AC81" s="117">
        <v>6</v>
      </c>
      <c r="AD81" s="117">
        <v>4</v>
      </c>
      <c r="AE81" s="117">
        <v>5</v>
      </c>
      <c r="AH81" s="116"/>
      <c r="AI81" s="116" t="s">
        <v>513</v>
      </c>
      <c r="AJ81" s="119" t="s">
        <v>18</v>
      </c>
      <c r="AK81" s="117">
        <v>14</v>
      </c>
      <c r="AL81" s="117">
        <v>12</v>
      </c>
      <c r="AM81" s="117">
        <v>5</v>
      </c>
      <c r="AN81" s="117">
        <v>5</v>
      </c>
      <c r="AO81" s="117">
        <v>6</v>
      </c>
      <c r="AP81" s="117">
        <v>4</v>
      </c>
      <c r="AQ81" s="117">
        <v>5</v>
      </c>
    </row>
    <row r="82" spans="1:43" x14ac:dyDescent="0.55000000000000004">
      <c r="W82" s="116" t="s">
        <v>540</v>
      </c>
      <c r="X82" s="119" t="s">
        <v>15</v>
      </c>
      <c r="Y82" s="117">
        <v>51</v>
      </c>
      <c r="Z82" s="117">
        <v>45</v>
      </c>
      <c r="AA82" s="117">
        <v>22</v>
      </c>
      <c r="AB82" s="117">
        <v>13</v>
      </c>
      <c r="AC82" s="117">
        <v>17</v>
      </c>
      <c r="AD82" s="117">
        <v>12</v>
      </c>
      <c r="AE82" s="117">
        <v>11</v>
      </c>
      <c r="AI82" s="116" t="s">
        <v>514</v>
      </c>
      <c r="AJ82" s="119" t="s">
        <v>15</v>
      </c>
      <c r="AK82" s="117">
        <v>31</v>
      </c>
      <c r="AL82" s="117">
        <v>28</v>
      </c>
      <c r="AM82" s="117">
        <v>24</v>
      </c>
      <c r="AN82" s="117">
        <v>22</v>
      </c>
      <c r="AO82" s="117">
        <v>25</v>
      </c>
      <c r="AP82" s="117">
        <v>22</v>
      </c>
      <c r="AQ82" s="117">
        <v>20</v>
      </c>
    </row>
    <row r="83" spans="1:43" x14ac:dyDescent="0.55000000000000004">
      <c r="W83" s="116" t="s">
        <v>540</v>
      </c>
      <c r="X83" s="119" t="s">
        <v>13</v>
      </c>
      <c r="Y83" s="117">
        <v>18</v>
      </c>
      <c r="Z83" s="117">
        <v>16</v>
      </c>
      <c r="AA83" s="117">
        <v>12</v>
      </c>
      <c r="AB83" s="117">
        <v>11</v>
      </c>
      <c r="AC83" s="117">
        <v>12</v>
      </c>
      <c r="AD83" s="117">
        <v>10</v>
      </c>
      <c r="AE83" s="117">
        <v>10</v>
      </c>
      <c r="AI83" s="116" t="s">
        <v>514</v>
      </c>
      <c r="AJ83" s="119" t="s">
        <v>13</v>
      </c>
      <c r="AK83" s="117">
        <v>10</v>
      </c>
      <c r="AL83" s="117">
        <v>10</v>
      </c>
      <c r="AM83" s="117">
        <v>10</v>
      </c>
      <c r="AN83" s="117">
        <v>10</v>
      </c>
      <c r="AO83" s="117">
        <v>10</v>
      </c>
      <c r="AP83" s="117">
        <v>10</v>
      </c>
      <c r="AQ83" s="117">
        <v>10</v>
      </c>
    </row>
    <row r="84" spans="1:43" x14ac:dyDescent="0.55000000000000004">
      <c r="A84" s="112"/>
      <c r="B84" s="112"/>
      <c r="C84" s="113" t="s">
        <v>550</v>
      </c>
      <c r="D84" s="112" t="s">
        <v>551</v>
      </c>
      <c r="E84" s="112" t="s">
        <v>552</v>
      </c>
      <c r="F84" s="112" t="s">
        <v>511</v>
      </c>
      <c r="G84" s="112" t="s">
        <v>515</v>
      </c>
      <c r="H84" s="112" t="s">
        <v>516</v>
      </c>
      <c r="I84" s="112" t="s">
        <v>517</v>
      </c>
      <c r="W84" s="116" t="s">
        <v>540</v>
      </c>
      <c r="X84" s="119" t="s">
        <v>17</v>
      </c>
      <c r="Y84" s="117">
        <v>19</v>
      </c>
      <c r="Z84" s="117">
        <v>15</v>
      </c>
      <c r="AA84" s="117">
        <v>4</v>
      </c>
      <c r="AB84" s="117">
        <v>4</v>
      </c>
      <c r="AC84" s="117">
        <v>4</v>
      </c>
      <c r="AD84" s="117">
        <v>4</v>
      </c>
      <c r="AE84" s="117">
        <v>4</v>
      </c>
      <c r="AI84" s="116" t="s">
        <v>514</v>
      </c>
      <c r="AJ84" s="119" t="s">
        <v>17</v>
      </c>
      <c r="AK84" s="117">
        <v>36</v>
      </c>
      <c r="AL84" s="117">
        <v>30</v>
      </c>
      <c r="AM84" s="117">
        <v>23</v>
      </c>
      <c r="AN84" s="117">
        <v>19</v>
      </c>
      <c r="AO84" s="117">
        <v>27</v>
      </c>
      <c r="AP84" s="117">
        <v>21</v>
      </c>
      <c r="AQ84" s="117">
        <v>17</v>
      </c>
    </row>
    <row r="85" spans="1:43" x14ac:dyDescent="0.55000000000000004">
      <c r="A85" s="112" t="s">
        <v>13</v>
      </c>
      <c r="B85" s="115" t="s">
        <v>0</v>
      </c>
      <c r="C85" s="112">
        <v>22</v>
      </c>
      <c r="D85" s="114">
        <v>20</v>
      </c>
      <c r="E85" s="114">
        <v>16</v>
      </c>
      <c r="F85" s="114">
        <v>15</v>
      </c>
      <c r="G85" s="121">
        <v>15</v>
      </c>
      <c r="H85" s="114">
        <v>14</v>
      </c>
      <c r="I85" s="114">
        <v>14</v>
      </c>
      <c r="W85" s="116" t="s">
        <v>540</v>
      </c>
      <c r="X85" s="119" t="s">
        <v>18</v>
      </c>
      <c r="Y85" s="117">
        <v>6</v>
      </c>
      <c r="Z85" s="117">
        <v>3</v>
      </c>
      <c r="AA85" s="117">
        <v>1</v>
      </c>
      <c r="AB85" s="117">
        <v>0</v>
      </c>
      <c r="AC85" s="117">
        <v>0</v>
      </c>
      <c r="AD85" s="117">
        <v>0</v>
      </c>
      <c r="AE85" s="117">
        <v>0</v>
      </c>
      <c r="AI85" s="116" t="s">
        <v>514</v>
      </c>
      <c r="AJ85" s="119" t="s">
        <v>18</v>
      </c>
      <c r="AK85" s="117">
        <v>7</v>
      </c>
      <c r="AL85" s="117">
        <v>7</v>
      </c>
      <c r="AM85" s="117">
        <v>5</v>
      </c>
      <c r="AN85" s="117">
        <v>5</v>
      </c>
      <c r="AO85" s="117">
        <v>5</v>
      </c>
      <c r="AP85" s="117">
        <v>5</v>
      </c>
      <c r="AQ85" s="117">
        <v>5</v>
      </c>
    </row>
    <row r="86" spans="1:43" x14ac:dyDescent="0.55000000000000004">
      <c r="A86" s="112" t="s">
        <v>13</v>
      </c>
      <c r="B86" s="115" t="s">
        <v>1</v>
      </c>
      <c r="C86" s="112">
        <v>40</v>
      </c>
      <c r="D86" s="114">
        <v>40</v>
      </c>
      <c r="E86" s="114">
        <v>32</v>
      </c>
      <c r="F86" s="114">
        <v>28</v>
      </c>
      <c r="G86" s="121">
        <v>28</v>
      </c>
      <c r="H86" s="114">
        <v>26</v>
      </c>
      <c r="I86" s="114">
        <v>26</v>
      </c>
      <c r="W86" s="116"/>
      <c r="X86" s="119"/>
      <c r="Y86" s="117"/>
      <c r="Z86" s="117"/>
      <c r="AA86" s="117"/>
      <c r="AB86" s="117"/>
      <c r="AC86" s="117"/>
      <c r="AD86" s="117"/>
      <c r="AE86" s="117"/>
    </row>
    <row r="87" spans="1:43" x14ac:dyDescent="0.55000000000000004">
      <c r="A87" s="112" t="s">
        <v>15</v>
      </c>
      <c r="B87" s="115" t="s">
        <v>0</v>
      </c>
      <c r="C87" s="112">
        <v>84</v>
      </c>
      <c r="D87" s="114">
        <v>75</v>
      </c>
      <c r="E87" s="114">
        <v>49</v>
      </c>
      <c r="F87" s="114">
        <v>39</v>
      </c>
      <c r="G87" s="121">
        <v>39</v>
      </c>
      <c r="H87" s="114">
        <v>36</v>
      </c>
      <c r="I87" s="114">
        <v>32</v>
      </c>
      <c r="W87" s="118" t="s">
        <v>1</v>
      </c>
      <c r="X87" s="117">
        <v>177</v>
      </c>
      <c r="Y87" s="116" t="s">
        <v>539</v>
      </c>
      <c r="Z87" s="116">
        <v>84</v>
      </c>
      <c r="AA87" s="116" t="s">
        <v>540</v>
      </c>
      <c r="AB87" s="116">
        <v>93</v>
      </c>
      <c r="AC87" s="116"/>
      <c r="AD87" s="116"/>
      <c r="AE87" s="116"/>
      <c r="AI87" s="116" t="s">
        <v>553</v>
      </c>
    </row>
    <row r="88" spans="1:43" x14ac:dyDescent="0.55000000000000004">
      <c r="A88" s="112" t="s">
        <v>15</v>
      </c>
      <c r="B88" s="115" t="s">
        <v>1</v>
      </c>
      <c r="C88" s="112">
        <v>78</v>
      </c>
      <c r="D88" s="114">
        <v>68</v>
      </c>
      <c r="E88" s="114">
        <v>43</v>
      </c>
      <c r="F88" s="114">
        <v>34</v>
      </c>
      <c r="G88" s="121">
        <v>34</v>
      </c>
      <c r="H88" s="114">
        <v>32</v>
      </c>
      <c r="I88" s="114">
        <v>29</v>
      </c>
      <c r="W88" s="116"/>
      <c r="X88" s="116"/>
      <c r="Y88" s="116">
        <v>2011</v>
      </c>
      <c r="Z88" s="116">
        <v>2012</v>
      </c>
      <c r="AA88" s="116">
        <v>2013</v>
      </c>
      <c r="AB88" s="116">
        <v>2014</v>
      </c>
      <c r="AC88" s="116">
        <v>2015</v>
      </c>
      <c r="AD88" s="116">
        <v>2016</v>
      </c>
      <c r="AE88" s="116">
        <v>2017</v>
      </c>
      <c r="AK88" s="116">
        <v>2011</v>
      </c>
      <c r="AL88" s="116">
        <v>2012</v>
      </c>
      <c r="AM88" s="116">
        <v>2013</v>
      </c>
      <c r="AN88" s="116">
        <v>2014</v>
      </c>
      <c r="AO88" s="116">
        <v>2015</v>
      </c>
      <c r="AP88" s="116">
        <v>2016</v>
      </c>
      <c r="AQ88" s="116">
        <v>2017</v>
      </c>
    </row>
    <row r="89" spans="1:43" x14ac:dyDescent="0.55000000000000004">
      <c r="A89" s="112" t="s">
        <v>17</v>
      </c>
      <c r="B89" s="115" t="s">
        <v>0</v>
      </c>
      <c r="C89" s="112">
        <v>51</v>
      </c>
      <c r="D89" s="114">
        <v>44</v>
      </c>
      <c r="E89" s="114">
        <v>28</v>
      </c>
      <c r="F89" s="114">
        <v>27</v>
      </c>
      <c r="G89" s="121">
        <v>27</v>
      </c>
      <c r="H89" s="114">
        <v>26</v>
      </c>
      <c r="I89" s="114">
        <v>26</v>
      </c>
      <c r="W89" s="116" t="s">
        <v>539</v>
      </c>
      <c r="X89" s="119" t="s">
        <v>15</v>
      </c>
      <c r="Y89" s="117">
        <v>31</v>
      </c>
      <c r="Z89" s="117">
        <v>28</v>
      </c>
      <c r="AA89" s="117">
        <v>24</v>
      </c>
      <c r="AB89" s="117">
        <v>22</v>
      </c>
      <c r="AC89" s="117">
        <v>25</v>
      </c>
      <c r="AD89" s="117">
        <v>22</v>
      </c>
      <c r="AE89" s="117">
        <v>20</v>
      </c>
      <c r="AI89" s="116" t="s">
        <v>513</v>
      </c>
      <c r="AJ89" s="119" t="s">
        <v>15</v>
      </c>
      <c r="AK89" s="117">
        <v>51</v>
      </c>
      <c r="AL89" s="117">
        <v>45</v>
      </c>
      <c r="AM89" s="117">
        <v>22</v>
      </c>
      <c r="AN89" s="117">
        <v>13</v>
      </c>
      <c r="AO89" s="117">
        <v>17</v>
      </c>
      <c r="AP89" s="117">
        <v>12</v>
      </c>
      <c r="AQ89" s="117">
        <v>11</v>
      </c>
    </row>
    <row r="90" spans="1:43" x14ac:dyDescent="0.55000000000000004">
      <c r="A90" s="112" t="s">
        <v>17</v>
      </c>
      <c r="B90" s="115" t="s">
        <v>1</v>
      </c>
      <c r="C90" s="112">
        <v>48</v>
      </c>
      <c r="D90" s="114">
        <v>40</v>
      </c>
      <c r="E90" s="114">
        <v>25</v>
      </c>
      <c r="F90" s="121">
        <v>21</v>
      </c>
      <c r="G90" s="121">
        <v>21</v>
      </c>
      <c r="H90" s="114">
        <v>21</v>
      </c>
      <c r="I90" s="114">
        <v>17</v>
      </c>
      <c r="W90" s="116" t="s">
        <v>539</v>
      </c>
      <c r="X90" s="119" t="s">
        <v>13</v>
      </c>
      <c r="Y90" s="117">
        <v>10</v>
      </c>
      <c r="Z90" s="117">
        <v>10</v>
      </c>
      <c r="AA90" s="117">
        <v>10</v>
      </c>
      <c r="AB90" s="117">
        <v>10</v>
      </c>
      <c r="AC90" s="117">
        <v>10</v>
      </c>
      <c r="AD90" s="117">
        <v>10</v>
      </c>
      <c r="AE90" s="117">
        <v>10</v>
      </c>
      <c r="AI90" s="116" t="s">
        <v>513</v>
      </c>
      <c r="AJ90" s="119" t="s">
        <v>13</v>
      </c>
      <c r="AK90" s="117">
        <v>18</v>
      </c>
      <c r="AL90" s="117">
        <v>16</v>
      </c>
      <c r="AM90" s="117">
        <v>12</v>
      </c>
      <c r="AN90" s="117">
        <v>11</v>
      </c>
      <c r="AO90" s="117">
        <v>12</v>
      </c>
      <c r="AP90" s="117">
        <v>10</v>
      </c>
      <c r="AQ90" s="117">
        <v>10</v>
      </c>
    </row>
    <row r="91" spans="1:43" x14ac:dyDescent="0.55000000000000004">
      <c r="A91" s="112" t="s">
        <v>18</v>
      </c>
      <c r="B91" s="115" t="s">
        <v>0</v>
      </c>
      <c r="C91" s="112">
        <v>20</v>
      </c>
      <c r="D91" s="114">
        <v>15</v>
      </c>
      <c r="E91" s="114">
        <v>6</v>
      </c>
      <c r="F91" s="114">
        <v>5</v>
      </c>
      <c r="G91" s="121">
        <v>5</v>
      </c>
      <c r="H91" s="121">
        <v>5</v>
      </c>
      <c r="I91" s="114">
        <v>5</v>
      </c>
      <c r="W91" s="116" t="s">
        <v>539</v>
      </c>
      <c r="X91" s="119" t="s">
        <v>17</v>
      </c>
      <c r="Y91" s="117">
        <v>36</v>
      </c>
      <c r="Z91" s="117">
        <v>30</v>
      </c>
      <c r="AA91" s="117">
        <v>23</v>
      </c>
      <c r="AB91" s="117">
        <v>19</v>
      </c>
      <c r="AC91" s="117">
        <v>27</v>
      </c>
      <c r="AD91" s="117">
        <v>21</v>
      </c>
      <c r="AE91" s="117">
        <v>17</v>
      </c>
      <c r="AI91" s="116" t="s">
        <v>513</v>
      </c>
      <c r="AJ91" s="119" t="s">
        <v>17</v>
      </c>
      <c r="AK91" s="117">
        <v>19</v>
      </c>
      <c r="AL91" s="117">
        <v>15</v>
      </c>
      <c r="AM91" s="117">
        <v>4</v>
      </c>
      <c r="AN91" s="117">
        <v>4</v>
      </c>
      <c r="AO91" s="117">
        <v>4</v>
      </c>
      <c r="AP91" s="117">
        <v>4</v>
      </c>
      <c r="AQ91" s="117">
        <v>4</v>
      </c>
    </row>
    <row r="92" spans="1:43" x14ac:dyDescent="0.55000000000000004">
      <c r="A92" s="112" t="s">
        <v>18</v>
      </c>
      <c r="B92" s="115" t="s">
        <v>1</v>
      </c>
      <c r="C92" s="112">
        <v>11</v>
      </c>
      <c r="D92" s="114">
        <v>9</v>
      </c>
      <c r="E92" s="121">
        <v>6</v>
      </c>
      <c r="F92" s="114">
        <v>6</v>
      </c>
      <c r="G92" s="114">
        <v>6</v>
      </c>
      <c r="H92" s="114">
        <v>6</v>
      </c>
      <c r="I92" s="114">
        <v>5</v>
      </c>
      <c r="W92" s="116" t="s">
        <v>539</v>
      </c>
      <c r="X92" s="119" t="s">
        <v>18</v>
      </c>
      <c r="Y92" s="117">
        <v>7</v>
      </c>
      <c r="Z92" s="117">
        <v>7</v>
      </c>
      <c r="AA92" s="117">
        <v>5</v>
      </c>
      <c r="AB92" s="117">
        <v>5</v>
      </c>
      <c r="AC92" s="117">
        <v>5</v>
      </c>
      <c r="AD92" s="117">
        <v>5</v>
      </c>
      <c r="AE92" s="117">
        <v>5</v>
      </c>
      <c r="AI92" s="116" t="s">
        <v>513</v>
      </c>
      <c r="AJ92" s="119" t="s">
        <v>18</v>
      </c>
      <c r="AK92" s="117">
        <v>6</v>
      </c>
      <c r="AL92" s="117">
        <v>3</v>
      </c>
      <c r="AM92" s="117">
        <v>1</v>
      </c>
      <c r="AN92" s="117">
        <v>0</v>
      </c>
      <c r="AO92" s="117">
        <v>0</v>
      </c>
      <c r="AP92" s="117">
        <v>0</v>
      </c>
      <c r="AQ92" s="117">
        <v>0</v>
      </c>
    </row>
    <row r="93" spans="1:43" x14ac:dyDescent="0.55000000000000004">
      <c r="A93" s="107"/>
      <c r="B93" s="107"/>
      <c r="C93" s="107"/>
      <c r="D93" s="107"/>
      <c r="E93" s="107"/>
      <c r="F93" s="107"/>
      <c r="G93" s="107"/>
      <c r="H93" s="107"/>
      <c r="I93" s="107"/>
      <c r="W93" s="116" t="s">
        <v>540</v>
      </c>
      <c r="X93" s="119" t="s">
        <v>15</v>
      </c>
      <c r="Y93" s="117">
        <v>47</v>
      </c>
      <c r="Z93" s="117">
        <v>40</v>
      </c>
      <c r="AA93" s="117">
        <v>19</v>
      </c>
      <c r="AB93" s="117">
        <v>12</v>
      </c>
      <c r="AC93" s="117">
        <v>13</v>
      </c>
      <c r="AD93" s="117">
        <v>10</v>
      </c>
      <c r="AE93" s="117">
        <v>9</v>
      </c>
      <c r="AI93" s="116" t="s">
        <v>514</v>
      </c>
      <c r="AJ93" s="119" t="s">
        <v>15</v>
      </c>
      <c r="AK93" s="117">
        <v>47</v>
      </c>
      <c r="AL93" s="117">
        <v>40</v>
      </c>
      <c r="AM93" s="117">
        <v>19</v>
      </c>
      <c r="AN93" s="117">
        <v>12</v>
      </c>
      <c r="AO93" s="117">
        <v>13</v>
      </c>
      <c r="AP93" s="117">
        <v>10</v>
      </c>
      <c r="AQ93" s="117">
        <v>9</v>
      </c>
    </row>
    <row r="94" spans="1:43" x14ac:dyDescent="0.55000000000000004">
      <c r="A94" s="107"/>
      <c r="B94" s="107"/>
      <c r="C94" s="107"/>
      <c r="D94" s="107"/>
      <c r="E94" s="107"/>
      <c r="F94" s="107"/>
      <c r="G94" s="107"/>
      <c r="H94" s="107"/>
      <c r="I94" s="107"/>
      <c r="W94" s="116" t="s">
        <v>540</v>
      </c>
      <c r="X94" s="119" t="s">
        <v>13</v>
      </c>
      <c r="Y94" s="117">
        <v>30</v>
      </c>
      <c r="Z94" s="117">
        <v>30</v>
      </c>
      <c r="AA94" s="117">
        <v>22</v>
      </c>
      <c r="AB94" s="117">
        <v>18</v>
      </c>
      <c r="AC94" s="117">
        <v>19</v>
      </c>
      <c r="AD94" s="117">
        <v>16</v>
      </c>
      <c r="AE94" s="117">
        <v>16</v>
      </c>
      <c r="AI94" s="116" t="s">
        <v>514</v>
      </c>
      <c r="AJ94" s="119" t="s">
        <v>13</v>
      </c>
      <c r="AK94" s="117">
        <v>30</v>
      </c>
      <c r="AL94" s="117">
        <v>30</v>
      </c>
      <c r="AM94" s="117">
        <v>22</v>
      </c>
      <c r="AN94" s="117">
        <v>18</v>
      </c>
      <c r="AO94" s="117">
        <v>19</v>
      </c>
      <c r="AP94" s="117">
        <v>16</v>
      </c>
      <c r="AQ94" s="117">
        <v>16</v>
      </c>
    </row>
    <row r="95" spans="1:43" x14ac:dyDescent="0.55000000000000004">
      <c r="A95" s="112"/>
      <c r="B95" s="112"/>
      <c r="C95" s="113" t="s">
        <v>550</v>
      </c>
      <c r="D95" s="112" t="s">
        <v>551</v>
      </c>
      <c r="E95" s="112" t="s">
        <v>552</v>
      </c>
      <c r="F95" s="112" t="s">
        <v>511</v>
      </c>
      <c r="G95" s="112" t="s">
        <v>515</v>
      </c>
      <c r="H95" s="112" t="s">
        <v>516</v>
      </c>
      <c r="I95" s="112" t="s">
        <v>517</v>
      </c>
      <c r="W95" s="116" t="s">
        <v>540</v>
      </c>
      <c r="X95" s="119" t="s">
        <v>17</v>
      </c>
      <c r="Y95" s="117">
        <v>12</v>
      </c>
      <c r="Z95" s="117">
        <v>10</v>
      </c>
      <c r="AA95" s="117">
        <v>2</v>
      </c>
      <c r="AB95" s="117">
        <v>1</v>
      </c>
      <c r="AC95" s="117">
        <v>1</v>
      </c>
      <c r="AD95" s="117">
        <v>0</v>
      </c>
      <c r="AE95" s="117">
        <v>0</v>
      </c>
      <c r="AI95" s="116" t="s">
        <v>514</v>
      </c>
      <c r="AJ95" s="119" t="s">
        <v>17</v>
      </c>
      <c r="AK95" s="117">
        <v>12</v>
      </c>
      <c r="AL95" s="117">
        <v>10</v>
      </c>
      <c r="AM95" s="117">
        <v>2</v>
      </c>
      <c r="AN95" s="117">
        <v>1</v>
      </c>
      <c r="AO95" s="117">
        <v>1</v>
      </c>
      <c r="AP95" s="117">
        <v>0</v>
      </c>
      <c r="AQ95" s="117">
        <v>0</v>
      </c>
    </row>
    <row r="96" spans="1:43" x14ac:dyDescent="0.55000000000000004">
      <c r="A96" s="112" t="s">
        <v>13</v>
      </c>
      <c r="B96" s="115" t="s">
        <v>0</v>
      </c>
      <c r="C96" s="112">
        <v>1</v>
      </c>
      <c r="D96" s="114">
        <v>0.90909090909090906</v>
      </c>
      <c r="E96" s="114">
        <v>0.72727272727272729</v>
      </c>
      <c r="F96" s="114">
        <v>0.68181818181818177</v>
      </c>
      <c r="G96" s="117">
        <v>0.68181818181818177</v>
      </c>
      <c r="H96" s="114">
        <v>0.63636363636363635</v>
      </c>
      <c r="I96" s="114">
        <v>0.63636363636363635</v>
      </c>
      <c r="W96" s="116" t="s">
        <v>540</v>
      </c>
      <c r="X96" s="119" t="s">
        <v>18</v>
      </c>
      <c r="Y96" s="117">
        <v>4</v>
      </c>
      <c r="Z96" s="117">
        <v>2</v>
      </c>
      <c r="AA96" s="117">
        <v>0</v>
      </c>
      <c r="AB96" s="117">
        <v>1</v>
      </c>
      <c r="AC96" s="117">
        <v>1</v>
      </c>
      <c r="AD96" s="117">
        <v>1</v>
      </c>
      <c r="AE96" s="117">
        <v>0</v>
      </c>
      <c r="AI96" s="116" t="s">
        <v>514</v>
      </c>
      <c r="AJ96" s="119" t="s">
        <v>18</v>
      </c>
      <c r="AK96" s="117">
        <v>4</v>
      </c>
      <c r="AL96" s="117">
        <v>2</v>
      </c>
      <c r="AM96" s="117">
        <v>0</v>
      </c>
      <c r="AN96" s="117">
        <v>1</v>
      </c>
      <c r="AO96" s="117">
        <v>1</v>
      </c>
      <c r="AP96" s="117">
        <v>1</v>
      </c>
      <c r="AQ96" s="117">
        <v>0</v>
      </c>
    </row>
    <row r="97" spans="1:43" x14ac:dyDescent="0.55000000000000004">
      <c r="A97" s="112" t="s">
        <v>13</v>
      </c>
      <c r="B97" s="115" t="s">
        <v>1</v>
      </c>
      <c r="C97" s="112">
        <v>1</v>
      </c>
      <c r="D97" s="114">
        <v>1</v>
      </c>
      <c r="E97" s="114">
        <v>0.8</v>
      </c>
      <c r="F97" s="114">
        <v>0.7</v>
      </c>
      <c r="G97" s="117">
        <v>0.7</v>
      </c>
      <c r="H97" s="114">
        <v>0.65</v>
      </c>
      <c r="I97" s="114">
        <v>0.65</v>
      </c>
    </row>
    <row r="98" spans="1:43" x14ac:dyDescent="0.55000000000000004">
      <c r="A98" s="112" t="s">
        <v>15</v>
      </c>
      <c r="B98" s="115" t="s">
        <v>0</v>
      </c>
      <c r="C98" s="112">
        <v>1</v>
      </c>
      <c r="D98" s="114">
        <v>0.8928571428571429</v>
      </c>
      <c r="E98" s="114">
        <v>0.58333333333333337</v>
      </c>
      <c r="F98" s="114">
        <v>0.4642857142857143</v>
      </c>
      <c r="G98" s="117">
        <v>0.4642857142857143</v>
      </c>
      <c r="H98" s="114">
        <v>0.42857142857142855</v>
      </c>
      <c r="I98" s="114">
        <v>0.38095238095238093</v>
      </c>
    </row>
    <row r="99" spans="1:43" x14ac:dyDescent="0.55000000000000004">
      <c r="A99" s="112" t="s">
        <v>15</v>
      </c>
      <c r="B99" s="115" t="s">
        <v>1</v>
      </c>
      <c r="C99" s="112">
        <v>1</v>
      </c>
      <c r="D99" s="114">
        <v>0.87179487179487181</v>
      </c>
      <c r="E99" s="114">
        <v>0.55128205128205132</v>
      </c>
      <c r="F99" s="114">
        <v>0.4358974358974359</v>
      </c>
      <c r="G99" s="117">
        <v>0.4358974358974359</v>
      </c>
      <c r="H99" s="114">
        <v>0.41025641025641024</v>
      </c>
      <c r="I99" s="114">
        <v>0.37179487179487181</v>
      </c>
      <c r="W99" s="118" t="s">
        <v>0</v>
      </c>
      <c r="X99" s="117">
        <v>177</v>
      </c>
      <c r="Y99" s="116" t="s">
        <v>539</v>
      </c>
      <c r="Z99" s="116">
        <v>83</v>
      </c>
      <c r="AA99" s="116" t="s">
        <v>540</v>
      </c>
      <c r="AB99" s="116">
        <v>94</v>
      </c>
      <c r="AC99" s="116"/>
      <c r="AD99" s="116"/>
      <c r="AE99" s="116"/>
      <c r="AI99" s="116" t="s">
        <v>539</v>
      </c>
      <c r="AJ99" s="116"/>
      <c r="AK99" s="116"/>
      <c r="AL99" s="116"/>
      <c r="AM99" s="116"/>
      <c r="AN99" s="116"/>
      <c r="AO99" s="116"/>
      <c r="AP99" s="116"/>
      <c r="AQ99" s="116"/>
    </row>
    <row r="100" spans="1:43" x14ac:dyDescent="0.55000000000000004">
      <c r="A100" s="112" t="s">
        <v>17</v>
      </c>
      <c r="B100" s="115" t="s">
        <v>0</v>
      </c>
      <c r="C100" s="112">
        <v>1</v>
      </c>
      <c r="D100" s="114">
        <v>0.86274509803921573</v>
      </c>
      <c r="E100" s="114">
        <v>0.5490196078431373</v>
      </c>
      <c r="F100" s="114">
        <v>0.52941176470588236</v>
      </c>
      <c r="G100" s="117">
        <v>0.52941176470588236</v>
      </c>
      <c r="H100" s="114">
        <v>0.50980392156862742</v>
      </c>
      <c r="I100" s="114">
        <v>0.50980392156862742</v>
      </c>
      <c r="W100" s="116"/>
      <c r="X100" s="118"/>
      <c r="Y100" s="116">
        <v>2011</v>
      </c>
      <c r="Z100" s="116">
        <v>2012</v>
      </c>
      <c r="AA100" s="116">
        <v>2013</v>
      </c>
      <c r="AB100" s="116">
        <v>2014</v>
      </c>
      <c r="AC100" s="116">
        <v>2015</v>
      </c>
      <c r="AD100" s="116">
        <v>2016</v>
      </c>
      <c r="AE100" s="116">
        <v>2017</v>
      </c>
      <c r="AI100" s="116"/>
      <c r="AJ100" s="118"/>
      <c r="AK100" s="116">
        <v>2011</v>
      </c>
      <c r="AL100" s="116">
        <v>2012</v>
      </c>
      <c r="AM100" s="116">
        <v>2013</v>
      </c>
      <c r="AN100" s="116">
        <v>2014</v>
      </c>
      <c r="AO100" s="116">
        <v>2015</v>
      </c>
      <c r="AP100" s="116">
        <v>2016</v>
      </c>
      <c r="AQ100" s="116">
        <v>2017</v>
      </c>
    </row>
    <row r="101" spans="1:43" x14ac:dyDescent="0.55000000000000004">
      <c r="A101" s="112" t="s">
        <v>17</v>
      </c>
      <c r="B101" s="115" t="s">
        <v>1</v>
      </c>
      <c r="C101" s="112">
        <v>1</v>
      </c>
      <c r="D101" s="114">
        <v>0.83333333333333337</v>
      </c>
      <c r="E101" s="114">
        <v>0.52083333333333337</v>
      </c>
      <c r="F101" s="117">
        <v>0.4375</v>
      </c>
      <c r="G101" s="117">
        <v>0.4375</v>
      </c>
      <c r="H101" s="114">
        <v>0.4375</v>
      </c>
      <c r="I101" s="114">
        <v>0.35416666666666669</v>
      </c>
      <c r="W101" s="116" t="s">
        <v>539</v>
      </c>
      <c r="X101" s="119" t="s">
        <v>15</v>
      </c>
      <c r="Y101" s="117">
        <v>1</v>
      </c>
      <c r="Z101" s="117">
        <f>Z78/Y78</f>
        <v>0.90909090909090906</v>
      </c>
      <c r="AA101" s="117">
        <f>AA78/Y78</f>
        <v>0.81818181818181823</v>
      </c>
      <c r="AB101" s="117">
        <f>AB78/Y78</f>
        <v>0.78787878787878785</v>
      </c>
      <c r="AC101" s="117">
        <f>AC78/Y78</f>
        <v>0.90909090909090906</v>
      </c>
      <c r="AD101" s="117">
        <f>AD78/Y78</f>
        <v>0.72727272727272729</v>
      </c>
      <c r="AE101" s="117">
        <f>AE78/Y78</f>
        <v>0.63636363636363635</v>
      </c>
      <c r="AI101" s="116" t="s">
        <v>513</v>
      </c>
      <c r="AJ101" s="119" t="s">
        <v>15</v>
      </c>
      <c r="AK101" s="117">
        <v>1</v>
      </c>
      <c r="AL101" s="117">
        <f>AL78/AK78</f>
        <v>0.90909090909090906</v>
      </c>
      <c r="AM101" s="117">
        <f>AM78/AK78</f>
        <v>0.81818181818181823</v>
      </c>
      <c r="AN101" s="117">
        <f>AN78/AK78</f>
        <v>0.78787878787878785</v>
      </c>
      <c r="AO101" s="117">
        <f>AO78/AK78</f>
        <v>0.90909090909090906</v>
      </c>
      <c r="AP101" s="117">
        <f>AP78/AK78</f>
        <v>0.72727272727272729</v>
      </c>
      <c r="AQ101" s="117">
        <f>AQ78/AK78</f>
        <v>0.63636363636363635</v>
      </c>
    </row>
    <row r="102" spans="1:43" x14ac:dyDescent="0.55000000000000004">
      <c r="A102" s="112" t="s">
        <v>18</v>
      </c>
      <c r="B102" s="115" t="s">
        <v>0</v>
      </c>
      <c r="C102" s="112">
        <v>1</v>
      </c>
      <c r="D102" s="114">
        <v>0.75</v>
      </c>
      <c r="E102" s="114">
        <v>0.3</v>
      </c>
      <c r="F102" s="114">
        <v>0.25</v>
      </c>
      <c r="G102" s="117">
        <v>0.25</v>
      </c>
      <c r="H102" s="117">
        <v>0.25</v>
      </c>
      <c r="I102" s="114">
        <v>0.25</v>
      </c>
      <c r="W102" s="116" t="s">
        <v>539</v>
      </c>
      <c r="X102" s="119" t="s">
        <v>13</v>
      </c>
      <c r="Y102" s="117">
        <v>1</v>
      </c>
      <c r="Z102" s="117">
        <f t="shared" ref="Z102:Z108" si="4">Z79/Y79</f>
        <v>1</v>
      </c>
      <c r="AA102" s="117">
        <f t="shared" ref="AA102:AA108" si="5">AA79/Y79</f>
        <v>1</v>
      </c>
      <c r="AB102" s="117">
        <f t="shared" ref="AB102:AB108" si="6">AB79/Y79</f>
        <v>1</v>
      </c>
      <c r="AC102" s="117">
        <f t="shared" ref="AC102:AC108" si="7">AC79/Y79</f>
        <v>1</v>
      </c>
      <c r="AD102" s="117">
        <f t="shared" ref="AD102:AD108" si="8">AD79/Y79</f>
        <v>1</v>
      </c>
      <c r="AE102" s="117">
        <f t="shared" ref="AE102:AE108" si="9">AE79/Y79</f>
        <v>1</v>
      </c>
      <c r="AI102" s="116" t="s">
        <v>513</v>
      </c>
      <c r="AJ102" s="119" t="s">
        <v>13</v>
      </c>
      <c r="AK102" s="117">
        <v>1</v>
      </c>
      <c r="AL102" s="117">
        <f t="shared" ref="AL102:AL108" si="10">AL79/AK79</f>
        <v>1</v>
      </c>
      <c r="AM102" s="117">
        <f t="shared" ref="AM102:AM108" si="11">AM79/AK79</f>
        <v>1</v>
      </c>
      <c r="AN102" s="117">
        <f t="shared" ref="AN102:AN108" si="12">AN79/AK79</f>
        <v>1</v>
      </c>
      <c r="AO102" s="117">
        <f t="shared" ref="AO102:AO108" si="13">AO79/AK79</f>
        <v>1</v>
      </c>
      <c r="AP102" s="117">
        <f t="shared" ref="AP102:AP108" si="14">AP79/AK79</f>
        <v>1</v>
      </c>
      <c r="AQ102" s="117">
        <f t="shared" ref="AQ102:AQ108" si="15">AQ79/AK79</f>
        <v>1</v>
      </c>
    </row>
    <row r="103" spans="1:43" x14ac:dyDescent="0.55000000000000004">
      <c r="A103" s="112" t="s">
        <v>18</v>
      </c>
      <c r="B103" s="115" t="s">
        <v>1</v>
      </c>
      <c r="C103" s="112">
        <v>1</v>
      </c>
      <c r="D103" s="114">
        <v>0.81818181818181823</v>
      </c>
      <c r="E103" s="117">
        <v>0.54545454545454541</v>
      </c>
      <c r="F103" s="114">
        <v>0.54545454545454541</v>
      </c>
      <c r="G103" s="114">
        <v>0.54545454545454541</v>
      </c>
      <c r="H103" s="114">
        <v>0.54545454545454541</v>
      </c>
      <c r="I103" s="114">
        <v>0.45454545454545453</v>
      </c>
      <c r="W103" s="116" t="s">
        <v>539</v>
      </c>
      <c r="X103" s="119" t="s">
        <v>17</v>
      </c>
      <c r="Y103" s="117">
        <v>1</v>
      </c>
      <c r="Z103" s="117">
        <f t="shared" si="4"/>
        <v>0.90625</v>
      </c>
      <c r="AA103" s="117">
        <f t="shared" si="5"/>
        <v>0.75</v>
      </c>
      <c r="AB103" s="117">
        <f t="shared" si="6"/>
        <v>0.71875</v>
      </c>
      <c r="AC103" s="117">
        <f t="shared" si="7"/>
        <v>0.8125</v>
      </c>
      <c r="AD103" s="117">
        <f t="shared" si="8"/>
        <v>0.6875</v>
      </c>
      <c r="AE103" s="117">
        <f t="shared" si="9"/>
        <v>0.6875</v>
      </c>
      <c r="AI103" s="116" t="s">
        <v>513</v>
      </c>
      <c r="AJ103" s="119" t="s">
        <v>17</v>
      </c>
      <c r="AK103" s="117">
        <v>1</v>
      </c>
      <c r="AL103" s="117">
        <f t="shared" si="10"/>
        <v>0.90625</v>
      </c>
      <c r="AM103" s="117">
        <f t="shared" si="11"/>
        <v>0.75</v>
      </c>
      <c r="AN103" s="117">
        <f t="shared" si="12"/>
        <v>0.71875</v>
      </c>
      <c r="AO103" s="117">
        <f t="shared" si="13"/>
        <v>0.8125</v>
      </c>
      <c r="AP103" s="117">
        <f t="shared" si="14"/>
        <v>0.6875</v>
      </c>
      <c r="AQ103" s="117">
        <f t="shared" si="15"/>
        <v>0.6875</v>
      </c>
    </row>
    <row r="104" spans="1:43" x14ac:dyDescent="0.55000000000000004">
      <c r="W104" s="116" t="s">
        <v>539</v>
      </c>
      <c r="X104" s="119" t="s">
        <v>18</v>
      </c>
      <c r="Y104" s="117">
        <v>1</v>
      </c>
      <c r="Z104" s="117">
        <f t="shared" si="4"/>
        <v>0.8571428571428571</v>
      </c>
      <c r="AA104" s="117">
        <f t="shared" si="5"/>
        <v>0.35714285714285715</v>
      </c>
      <c r="AB104" s="117">
        <f t="shared" si="6"/>
        <v>0.35714285714285715</v>
      </c>
      <c r="AC104" s="117">
        <f t="shared" si="7"/>
        <v>0.42857142857142855</v>
      </c>
      <c r="AD104" s="117">
        <f t="shared" si="8"/>
        <v>0.2857142857142857</v>
      </c>
      <c r="AE104" s="117">
        <f t="shared" si="9"/>
        <v>0.35714285714285715</v>
      </c>
      <c r="AI104" s="116" t="s">
        <v>513</v>
      </c>
      <c r="AJ104" s="119" t="s">
        <v>18</v>
      </c>
      <c r="AK104" s="117">
        <v>1</v>
      </c>
      <c r="AL104" s="117">
        <f t="shared" si="10"/>
        <v>0.8571428571428571</v>
      </c>
      <c r="AM104" s="117">
        <f t="shared" si="11"/>
        <v>0.35714285714285715</v>
      </c>
      <c r="AN104" s="117">
        <f t="shared" si="12"/>
        <v>0.35714285714285715</v>
      </c>
      <c r="AO104" s="117">
        <f t="shared" si="13"/>
        <v>0.42857142857142855</v>
      </c>
      <c r="AP104" s="117">
        <f t="shared" si="14"/>
        <v>0.2857142857142857</v>
      </c>
      <c r="AQ104" s="117">
        <f t="shared" si="15"/>
        <v>0.35714285714285715</v>
      </c>
    </row>
    <row r="105" spans="1:43" x14ac:dyDescent="0.55000000000000004">
      <c r="W105" s="116" t="s">
        <v>540</v>
      </c>
      <c r="X105" s="119" t="s">
        <v>15</v>
      </c>
      <c r="Y105" s="117">
        <v>1</v>
      </c>
      <c r="Z105" s="117">
        <f t="shared" si="4"/>
        <v>0.88235294117647056</v>
      </c>
      <c r="AA105" s="117">
        <f t="shared" si="5"/>
        <v>0.43137254901960786</v>
      </c>
      <c r="AB105" s="117">
        <f t="shared" si="6"/>
        <v>0.25490196078431371</v>
      </c>
      <c r="AC105" s="117">
        <f t="shared" si="7"/>
        <v>0.33333333333333331</v>
      </c>
      <c r="AD105" s="117">
        <f t="shared" si="8"/>
        <v>0.23529411764705882</v>
      </c>
      <c r="AE105" s="117">
        <f t="shared" si="9"/>
        <v>0.21568627450980393</v>
      </c>
      <c r="AI105" s="116" t="s">
        <v>514</v>
      </c>
      <c r="AJ105" s="119" t="s">
        <v>15</v>
      </c>
      <c r="AK105" s="117">
        <v>1</v>
      </c>
      <c r="AL105" s="117">
        <f t="shared" si="10"/>
        <v>0.90322580645161288</v>
      </c>
      <c r="AM105" s="117">
        <f t="shared" si="11"/>
        <v>0.77419354838709675</v>
      </c>
      <c r="AN105" s="117">
        <f t="shared" si="12"/>
        <v>0.70967741935483875</v>
      </c>
      <c r="AO105" s="117">
        <f t="shared" si="13"/>
        <v>0.80645161290322576</v>
      </c>
      <c r="AP105" s="117">
        <f t="shared" si="14"/>
        <v>0.70967741935483875</v>
      </c>
      <c r="AQ105" s="117">
        <f t="shared" si="15"/>
        <v>0.64516129032258063</v>
      </c>
    </row>
    <row r="106" spans="1:43" x14ac:dyDescent="0.55000000000000004">
      <c r="W106" s="116" t="s">
        <v>540</v>
      </c>
      <c r="X106" s="119" t="s">
        <v>13</v>
      </c>
      <c r="Y106" s="117">
        <v>1</v>
      </c>
      <c r="Z106" s="117">
        <f t="shared" si="4"/>
        <v>0.88888888888888884</v>
      </c>
      <c r="AA106" s="117">
        <f t="shared" si="5"/>
        <v>0.66666666666666663</v>
      </c>
      <c r="AB106" s="117">
        <f t="shared" si="6"/>
        <v>0.61111111111111116</v>
      </c>
      <c r="AC106" s="117">
        <f t="shared" si="7"/>
        <v>0.66666666666666663</v>
      </c>
      <c r="AD106" s="117">
        <f t="shared" si="8"/>
        <v>0.55555555555555558</v>
      </c>
      <c r="AE106" s="117">
        <f t="shared" si="9"/>
        <v>0.55555555555555558</v>
      </c>
      <c r="AI106" s="116" t="s">
        <v>514</v>
      </c>
      <c r="AJ106" s="119" t="s">
        <v>13</v>
      </c>
      <c r="AK106" s="117">
        <v>1</v>
      </c>
      <c r="AL106" s="117">
        <f t="shared" si="10"/>
        <v>1</v>
      </c>
      <c r="AM106" s="117">
        <f t="shared" si="11"/>
        <v>1</v>
      </c>
      <c r="AN106" s="117">
        <f t="shared" si="12"/>
        <v>1</v>
      </c>
      <c r="AO106" s="117">
        <f t="shared" si="13"/>
        <v>1</v>
      </c>
      <c r="AP106" s="117">
        <f t="shared" si="14"/>
        <v>1</v>
      </c>
      <c r="AQ106" s="117">
        <f t="shared" si="15"/>
        <v>1</v>
      </c>
    </row>
    <row r="107" spans="1:43" x14ac:dyDescent="0.55000000000000004">
      <c r="W107" s="116" t="s">
        <v>540</v>
      </c>
      <c r="X107" s="119" t="s">
        <v>17</v>
      </c>
      <c r="Y107" s="117">
        <v>1</v>
      </c>
      <c r="Z107" s="117">
        <f t="shared" si="4"/>
        <v>0.78947368421052633</v>
      </c>
      <c r="AA107" s="117">
        <f t="shared" si="5"/>
        <v>0.21052631578947367</v>
      </c>
      <c r="AB107" s="117">
        <f t="shared" si="6"/>
        <v>0.21052631578947367</v>
      </c>
      <c r="AC107" s="117">
        <f t="shared" si="7"/>
        <v>0.21052631578947367</v>
      </c>
      <c r="AD107" s="117">
        <f t="shared" si="8"/>
        <v>0.21052631578947367</v>
      </c>
      <c r="AE107" s="117">
        <f t="shared" si="9"/>
        <v>0.21052631578947367</v>
      </c>
      <c r="AI107" s="116" t="s">
        <v>514</v>
      </c>
      <c r="AJ107" s="119" t="s">
        <v>17</v>
      </c>
      <c r="AK107" s="117">
        <v>1</v>
      </c>
      <c r="AL107" s="117">
        <f t="shared" si="10"/>
        <v>0.83333333333333337</v>
      </c>
      <c r="AM107" s="117">
        <f t="shared" si="11"/>
        <v>0.63888888888888884</v>
      </c>
      <c r="AN107" s="117">
        <f t="shared" si="12"/>
        <v>0.52777777777777779</v>
      </c>
      <c r="AO107" s="117">
        <f t="shared" si="13"/>
        <v>0.75</v>
      </c>
      <c r="AP107" s="117">
        <f t="shared" si="14"/>
        <v>0.58333333333333337</v>
      </c>
      <c r="AQ107" s="117">
        <f t="shared" si="15"/>
        <v>0.47222222222222221</v>
      </c>
    </row>
    <row r="108" spans="1:43" x14ac:dyDescent="0.55000000000000004">
      <c r="W108" s="116" t="s">
        <v>540</v>
      </c>
      <c r="X108" s="119" t="s">
        <v>18</v>
      </c>
      <c r="Y108" s="117">
        <v>1</v>
      </c>
      <c r="Z108" s="117">
        <f t="shared" si="4"/>
        <v>0.5</v>
      </c>
      <c r="AA108" s="117">
        <f t="shared" si="5"/>
        <v>0.16666666666666666</v>
      </c>
      <c r="AB108" s="117">
        <f t="shared" si="6"/>
        <v>0</v>
      </c>
      <c r="AC108" s="117">
        <f t="shared" si="7"/>
        <v>0</v>
      </c>
      <c r="AD108" s="117">
        <f t="shared" si="8"/>
        <v>0</v>
      </c>
      <c r="AE108" s="117">
        <f t="shared" si="9"/>
        <v>0</v>
      </c>
      <c r="AI108" s="116" t="s">
        <v>514</v>
      </c>
      <c r="AJ108" s="119" t="s">
        <v>18</v>
      </c>
      <c r="AK108" s="117">
        <v>1</v>
      </c>
      <c r="AL108" s="117">
        <f t="shared" si="10"/>
        <v>1</v>
      </c>
      <c r="AM108" s="117">
        <f t="shared" si="11"/>
        <v>0.7142857142857143</v>
      </c>
      <c r="AN108" s="117">
        <f t="shared" si="12"/>
        <v>0.7142857142857143</v>
      </c>
      <c r="AO108" s="117">
        <f t="shared" si="13"/>
        <v>0.7142857142857143</v>
      </c>
      <c r="AP108" s="117">
        <f t="shared" si="14"/>
        <v>0.7142857142857143</v>
      </c>
      <c r="AQ108" s="117">
        <f t="shared" si="15"/>
        <v>0.7142857142857143</v>
      </c>
    </row>
    <row r="109" spans="1:43" x14ac:dyDescent="0.55000000000000004">
      <c r="W109" s="116"/>
      <c r="X109" s="119"/>
      <c r="Y109" s="117"/>
      <c r="Z109" s="117"/>
      <c r="AA109" s="117"/>
      <c r="AB109" s="117"/>
      <c r="AC109" s="117"/>
      <c r="AD109" s="117"/>
      <c r="AE109" s="117"/>
      <c r="AI109" s="116"/>
      <c r="AJ109" s="116"/>
      <c r="AK109" s="116"/>
      <c r="AL109" s="116"/>
      <c r="AM109" s="116"/>
      <c r="AN109" s="116"/>
      <c r="AO109" s="116"/>
      <c r="AP109" s="116"/>
      <c r="AQ109" s="116"/>
    </row>
    <row r="110" spans="1:43" x14ac:dyDescent="0.55000000000000004">
      <c r="W110" s="118" t="s">
        <v>1</v>
      </c>
      <c r="X110" s="117">
        <v>177</v>
      </c>
      <c r="Y110" s="116" t="s">
        <v>539</v>
      </c>
      <c r="Z110" s="116">
        <v>84</v>
      </c>
      <c r="AA110" s="116" t="s">
        <v>540</v>
      </c>
      <c r="AB110" s="116">
        <v>93</v>
      </c>
      <c r="AC110" s="116"/>
      <c r="AD110" s="116"/>
      <c r="AE110" s="116"/>
      <c r="AI110" s="116" t="s">
        <v>553</v>
      </c>
      <c r="AJ110" s="116"/>
      <c r="AK110" s="116"/>
      <c r="AL110" s="116"/>
      <c r="AM110" s="116"/>
      <c r="AN110" s="116"/>
      <c r="AO110" s="116"/>
      <c r="AP110" s="116"/>
      <c r="AQ110" s="116"/>
    </row>
    <row r="111" spans="1:43" x14ac:dyDescent="0.55000000000000004">
      <c r="W111" s="116"/>
      <c r="X111" s="116"/>
      <c r="Y111" s="116">
        <v>2011</v>
      </c>
      <c r="Z111" s="116">
        <v>2012</v>
      </c>
      <c r="AA111" s="116">
        <v>2013</v>
      </c>
      <c r="AB111" s="116">
        <v>2014</v>
      </c>
      <c r="AC111" s="116">
        <v>2015</v>
      </c>
      <c r="AD111" s="116">
        <v>2016</v>
      </c>
      <c r="AE111" s="116">
        <v>2017</v>
      </c>
      <c r="AI111" s="116"/>
      <c r="AK111" s="116">
        <v>2011</v>
      </c>
      <c r="AL111" s="116">
        <v>2012</v>
      </c>
      <c r="AM111" s="116">
        <v>2013</v>
      </c>
      <c r="AN111" s="116">
        <v>2014</v>
      </c>
      <c r="AO111" s="116">
        <v>2015</v>
      </c>
      <c r="AP111" s="116">
        <v>2016</v>
      </c>
      <c r="AQ111" s="116">
        <v>2017</v>
      </c>
    </row>
    <row r="112" spans="1:43" x14ac:dyDescent="0.55000000000000004">
      <c r="W112" s="116" t="s">
        <v>539</v>
      </c>
      <c r="X112" s="119" t="s">
        <v>15</v>
      </c>
      <c r="Y112" s="117">
        <v>1</v>
      </c>
      <c r="Z112" s="117">
        <f>Z89/Y89</f>
        <v>0.90322580645161288</v>
      </c>
      <c r="AA112" s="117">
        <f>AA89/Y89</f>
        <v>0.77419354838709675</v>
      </c>
      <c r="AB112" s="117">
        <f>AB89/Y89</f>
        <v>0.70967741935483875</v>
      </c>
      <c r="AC112" s="117">
        <f>AC89/Y89</f>
        <v>0.80645161290322576</v>
      </c>
      <c r="AD112" s="117">
        <f>AD89/Y89</f>
        <v>0.70967741935483875</v>
      </c>
      <c r="AE112" s="117">
        <f>AE89/Y89</f>
        <v>0.64516129032258063</v>
      </c>
      <c r="AI112" s="116" t="s">
        <v>513</v>
      </c>
      <c r="AJ112" s="119" t="s">
        <v>15</v>
      </c>
      <c r="AK112" s="117">
        <v>1</v>
      </c>
      <c r="AL112" s="117">
        <f>AL89/AK89</f>
        <v>0.88235294117647056</v>
      </c>
      <c r="AM112" s="117">
        <f t="shared" ref="AM112:AM119" si="16">AM89/AK89</f>
        <v>0.43137254901960786</v>
      </c>
      <c r="AN112" s="117">
        <f>AN89/AK89</f>
        <v>0.25490196078431371</v>
      </c>
      <c r="AO112" s="117">
        <f>AO89/AK89</f>
        <v>0.33333333333333331</v>
      </c>
      <c r="AP112" s="117">
        <f>AP89/AK89</f>
        <v>0.23529411764705882</v>
      </c>
      <c r="AQ112" s="117">
        <f>AQ89/AK89</f>
        <v>0.21568627450980393</v>
      </c>
    </row>
    <row r="113" spans="23:43" x14ac:dyDescent="0.55000000000000004">
      <c r="W113" s="116" t="s">
        <v>539</v>
      </c>
      <c r="X113" s="119" t="s">
        <v>13</v>
      </c>
      <c r="Y113" s="117">
        <v>1</v>
      </c>
      <c r="Z113" s="117">
        <f t="shared" ref="Z113:Z119" si="17">Z90/Y90</f>
        <v>1</v>
      </c>
      <c r="AA113" s="117">
        <f t="shared" ref="AA113:AA119" si="18">AA90/Y90</f>
        <v>1</v>
      </c>
      <c r="AB113" s="117">
        <f t="shared" ref="AB113:AB119" si="19">AB90/Y90</f>
        <v>1</v>
      </c>
      <c r="AC113" s="117">
        <f t="shared" ref="AC113:AC119" si="20">AC90/Y90</f>
        <v>1</v>
      </c>
      <c r="AD113" s="117">
        <f t="shared" ref="AD113:AD119" si="21">AD90/Y90</f>
        <v>1</v>
      </c>
      <c r="AE113" s="117">
        <f t="shared" ref="AE113:AE119" si="22">AE90/Y90</f>
        <v>1</v>
      </c>
      <c r="AI113" s="116" t="s">
        <v>513</v>
      </c>
      <c r="AJ113" s="119" t="s">
        <v>13</v>
      </c>
      <c r="AK113" s="117">
        <v>1</v>
      </c>
      <c r="AL113" s="117">
        <f t="shared" ref="AL113:AL119" si="23">AL90/AK90</f>
        <v>0.88888888888888884</v>
      </c>
      <c r="AM113" s="117">
        <f t="shared" si="16"/>
        <v>0.66666666666666663</v>
      </c>
      <c r="AN113" s="117">
        <f t="shared" ref="AN113:AN119" si="24">AN90/AK90</f>
        <v>0.61111111111111116</v>
      </c>
      <c r="AO113" s="117">
        <f t="shared" ref="AO113:AO119" si="25">AO90/AK90</f>
        <v>0.66666666666666663</v>
      </c>
      <c r="AP113" s="117">
        <f t="shared" ref="AP113:AP119" si="26">AP90/AK90</f>
        <v>0.55555555555555558</v>
      </c>
      <c r="AQ113" s="117">
        <f t="shared" ref="AQ113:AQ119" si="27">AQ90/AK90</f>
        <v>0.55555555555555558</v>
      </c>
    </row>
    <row r="114" spans="23:43" x14ac:dyDescent="0.55000000000000004">
      <c r="W114" s="116" t="s">
        <v>539</v>
      </c>
      <c r="X114" s="119" t="s">
        <v>17</v>
      </c>
      <c r="Y114" s="117">
        <v>1</v>
      </c>
      <c r="Z114" s="117">
        <f t="shared" si="17"/>
        <v>0.83333333333333337</v>
      </c>
      <c r="AA114" s="117">
        <f t="shared" si="18"/>
        <v>0.63888888888888884</v>
      </c>
      <c r="AB114" s="117">
        <f t="shared" si="19"/>
        <v>0.52777777777777779</v>
      </c>
      <c r="AC114" s="117">
        <f t="shared" si="20"/>
        <v>0.75</v>
      </c>
      <c r="AD114" s="117">
        <f t="shared" si="21"/>
        <v>0.58333333333333337</v>
      </c>
      <c r="AE114" s="117">
        <f t="shared" si="22"/>
        <v>0.47222222222222221</v>
      </c>
      <c r="AI114" s="116" t="s">
        <v>513</v>
      </c>
      <c r="AJ114" s="119" t="s">
        <v>17</v>
      </c>
      <c r="AK114" s="117">
        <v>1</v>
      </c>
      <c r="AL114" s="117">
        <f t="shared" si="23"/>
        <v>0.78947368421052633</v>
      </c>
      <c r="AM114" s="117">
        <f t="shared" si="16"/>
        <v>0.21052631578947367</v>
      </c>
      <c r="AN114" s="117">
        <f t="shared" si="24"/>
        <v>0.21052631578947367</v>
      </c>
      <c r="AO114" s="117">
        <f t="shared" si="25"/>
        <v>0.21052631578947367</v>
      </c>
      <c r="AP114" s="117">
        <f t="shared" si="26"/>
        <v>0.21052631578947367</v>
      </c>
      <c r="AQ114" s="117">
        <f t="shared" si="27"/>
        <v>0.21052631578947367</v>
      </c>
    </row>
    <row r="115" spans="23:43" x14ac:dyDescent="0.55000000000000004">
      <c r="W115" s="116" t="s">
        <v>539</v>
      </c>
      <c r="X115" s="119" t="s">
        <v>18</v>
      </c>
      <c r="Y115" s="117">
        <v>1</v>
      </c>
      <c r="Z115" s="117">
        <f t="shared" si="17"/>
        <v>1</v>
      </c>
      <c r="AA115" s="117">
        <f>AA92/Y92</f>
        <v>0.7142857142857143</v>
      </c>
      <c r="AB115" s="117">
        <f t="shared" si="19"/>
        <v>0.7142857142857143</v>
      </c>
      <c r="AC115" s="117">
        <f t="shared" si="20"/>
        <v>0.7142857142857143</v>
      </c>
      <c r="AD115" s="117">
        <f t="shared" si="21"/>
        <v>0.7142857142857143</v>
      </c>
      <c r="AE115" s="117">
        <f t="shared" si="22"/>
        <v>0.7142857142857143</v>
      </c>
      <c r="AI115" s="116" t="s">
        <v>513</v>
      </c>
      <c r="AJ115" s="119" t="s">
        <v>18</v>
      </c>
      <c r="AK115" s="117">
        <v>1</v>
      </c>
      <c r="AL115" s="117">
        <f t="shared" si="23"/>
        <v>0.5</v>
      </c>
      <c r="AM115" s="117">
        <f t="shared" si="16"/>
        <v>0.16666666666666666</v>
      </c>
      <c r="AN115" s="117">
        <f t="shared" si="24"/>
        <v>0</v>
      </c>
      <c r="AO115" s="117">
        <f t="shared" si="25"/>
        <v>0</v>
      </c>
      <c r="AP115" s="117">
        <f t="shared" si="26"/>
        <v>0</v>
      </c>
      <c r="AQ115" s="117">
        <f t="shared" si="27"/>
        <v>0</v>
      </c>
    </row>
    <row r="116" spans="23:43" x14ac:dyDescent="0.55000000000000004">
      <c r="W116" s="116" t="s">
        <v>540</v>
      </c>
      <c r="X116" s="119" t="s">
        <v>15</v>
      </c>
      <c r="Y116" s="117">
        <v>1</v>
      </c>
      <c r="Z116" s="117">
        <f t="shared" si="17"/>
        <v>0.85106382978723405</v>
      </c>
      <c r="AA116" s="117">
        <f t="shared" si="18"/>
        <v>0.40425531914893614</v>
      </c>
      <c r="AB116" s="117">
        <f t="shared" si="19"/>
        <v>0.25531914893617019</v>
      </c>
      <c r="AC116" s="117">
        <f t="shared" si="20"/>
        <v>0.27659574468085107</v>
      </c>
      <c r="AD116" s="117">
        <f t="shared" si="21"/>
        <v>0.21276595744680851</v>
      </c>
      <c r="AE116" s="117">
        <f t="shared" si="22"/>
        <v>0.19148936170212766</v>
      </c>
      <c r="AI116" s="116" t="s">
        <v>514</v>
      </c>
      <c r="AJ116" s="119" t="s">
        <v>15</v>
      </c>
      <c r="AK116" s="117">
        <v>1</v>
      </c>
      <c r="AL116" s="117">
        <f t="shared" si="23"/>
        <v>0.85106382978723405</v>
      </c>
      <c r="AM116" s="117">
        <f t="shared" si="16"/>
        <v>0.40425531914893614</v>
      </c>
      <c r="AN116" s="117">
        <f t="shared" si="24"/>
        <v>0.25531914893617019</v>
      </c>
      <c r="AO116" s="117">
        <f t="shared" si="25"/>
        <v>0.27659574468085107</v>
      </c>
      <c r="AP116" s="117">
        <f t="shared" si="26"/>
        <v>0.21276595744680851</v>
      </c>
      <c r="AQ116" s="117">
        <f t="shared" si="27"/>
        <v>0.19148936170212766</v>
      </c>
    </row>
    <row r="117" spans="23:43" x14ac:dyDescent="0.55000000000000004">
      <c r="W117" s="116" t="s">
        <v>540</v>
      </c>
      <c r="X117" s="119" t="s">
        <v>13</v>
      </c>
      <c r="Y117" s="117">
        <v>1</v>
      </c>
      <c r="Z117" s="117">
        <f t="shared" si="17"/>
        <v>1</v>
      </c>
      <c r="AA117" s="117">
        <f t="shared" si="18"/>
        <v>0.73333333333333328</v>
      </c>
      <c r="AB117" s="117">
        <f t="shared" si="19"/>
        <v>0.6</v>
      </c>
      <c r="AC117" s="117">
        <f t="shared" si="20"/>
        <v>0.6333333333333333</v>
      </c>
      <c r="AD117" s="117">
        <f t="shared" si="21"/>
        <v>0.53333333333333333</v>
      </c>
      <c r="AE117" s="117">
        <f t="shared" si="22"/>
        <v>0.53333333333333333</v>
      </c>
      <c r="AI117" s="116" t="s">
        <v>514</v>
      </c>
      <c r="AJ117" s="119" t="s">
        <v>13</v>
      </c>
      <c r="AK117" s="117">
        <v>1</v>
      </c>
      <c r="AL117" s="117">
        <f t="shared" si="23"/>
        <v>1</v>
      </c>
      <c r="AM117" s="117">
        <f t="shared" si="16"/>
        <v>0.73333333333333328</v>
      </c>
      <c r="AN117" s="117">
        <f t="shared" si="24"/>
        <v>0.6</v>
      </c>
      <c r="AO117" s="117">
        <f t="shared" si="25"/>
        <v>0.6333333333333333</v>
      </c>
      <c r="AP117" s="117">
        <f t="shared" si="26"/>
        <v>0.53333333333333333</v>
      </c>
      <c r="AQ117" s="117">
        <f t="shared" si="27"/>
        <v>0.53333333333333333</v>
      </c>
    </row>
    <row r="118" spans="23:43" x14ac:dyDescent="0.55000000000000004">
      <c r="W118" s="116" t="s">
        <v>540</v>
      </c>
      <c r="X118" s="119" t="s">
        <v>17</v>
      </c>
      <c r="Y118" s="117">
        <v>1</v>
      </c>
      <c r="Z118" s="117">
        <f t="shared" si="17"/>
        <v>0.83333333333333337</v>
      </c>
      <c r="AA118" s="117">
        <f t="shared" si="18"/>
        <v>0.16666666666666666</v>
      </c>
      <c r="AB118" s="117">
        <f t="shared" si="19"/>
        <v>8.3333333333333329E-2</v>
      </c>
      <c r="AC118" s="117">
        <f t="shared" si="20"/>
        <v>8.3333333333333329E-2</v>
      </c>
      <c r="AD118" s="117">
        <f t="shared" si="21"/>
        <v>0</v>
      </c>
      <c r="AE118" s="117">
        <f t="shared" si="22"/>
        <v>0</v>
      </c>
      <c r="AI118" s="116" t="s">
        <v>514</v>
      </c>
      <c r="AJ118" s="119" t="s">
        <v>17</v>
      </c>
      <c r="AK118" s="117">
        <v>1</v>
      </c>
      <c r="AL118" s="117">
        <f t="shared" si="23"/>
        <v>0.83333333333333337</v>
      </c>
      <c r="AM118" s="117">
        <f t="shared" si="16"/>
        <v>0.16666666666666666</v>
      </c>
      <c r="AN118" s="117">
        <f t="shared" si="24"/>
        <v>8.3333333333333329E-2</v>
      </c>
      <c r="AO118" s="117">
        <f t="shared" si="25"/>
        <v>8.3333333333333329E-2</v>
      </c>
      <c r="AP118" s="117">
        <f t="shared" si="26"/>
        <v>0</v>
      </c>
      <c r="AQ118" s="117">
        <f t="shared" si="27"/>
        <v>0</v>
      </c>
    </row>
    <row r="119" spans="23:43" x14ac:dyDescent="0.55000000000000004">
      <c r="W119" s="116" t="s">
        <v>540</v>
      </c>
      <c r="X119" s="119" t="s">
        <v>18</v>
      </c>
      <c r="Y119" s="117">
        <v>1</v>
      </c>
      <c r="Z119" s="117">
        <f t="shared" si="17"/>
        <v>0.5</v>
      </c>
      <c r="AA119" s="117">
        <f t="shared" si="18"/>
        <v>0</v>
      </c>
      <c r="AB119" s="117">
        <f t="shared" si="19"/>
        <v>0.25</v>
      </c>
      <c r="AC119" s="117">
        <f t="shared" si="20"/>
        <v>0.25</v>
      </c>
      <c r="AD119" s="117">
        <f t="shared" si="21"/>
        <v>0.25</v>
      </c>
      <c r="AE119" s="117">
        <f t="shared" si="22"/>
        <v>0</v>
      </c>
      <c r="AI119" s="116" t="s">
        <v>514</v>
      </c>
      <c r="AJ119" s="119" t="s">
        <v>18</v>
      </c>
      <c r="AK119" s="117">
        <v>1</v>
      </c>
      <c r="AL119" s="117">
        <f t="shared" si="23"/>
        <v>0.5</v>
      </c>
      <c r="AM119" s="117">
        <f t="shared" si="16"/>
        <v>0</v>
      </c>
      <c r="AN119" s="117">
        <f t="shared" si="24"/>
        <v>0.25</v>
      </c>
      <c r="AO119" s="117">
        <f t="shared" si="25"/>
        <v>0.25</v>
      </c>
      <c r="AP119" s="117">
        <f t="shared" si="26"/>
        <v>0.25</v>
      </c>
      <c r="AQ119" s="117">
        <f t="shared" si="27"/>
        <v>0</v>
      </c>
    </row>
  </sheetData>
  <sortState xmlns:xlrd2="http://schemas.microsoft.com/office/spreadsheetml/2017/richdata2" ref="B70:F81">
    <sortCondition ref="C70:C81"/>
  </sortState>
  <mergeCells count="2">
    <mergeCell ref="S37:U37"/>
    <mergeCell ref="V37:X37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E11" sqref="E11:E14"/>
    </sheetView>
  </sheetViews>
  <sheetFormatPr defaultRowHeight="14.4" x14ac:dyDescent="0.55000000000000004"/>
  <sheetData>
    <row r="1" spans="1:11" x14ac:dyDescent="0.55000000000000004">
      <c r="B1" t="s">
        <v>24</v>
      </c>
      <c r="C1" t="s">
        <v>24</v>
      </c>
      <c r="D1" t="s">
        <v>24</v>
      </c>
      <c r="H1" t="s">
        <v>25</v>
      </c>
      <c r="I1" t="s">
        <v>22</v>
      </c>
      <c r="J1" t="s">
        <v>25</v>
      </c>
    </row>
    <row r="2" spans="1:11" x14ac:dyDescent="0.55000000000000004">
      <c r="B2" s="13">
        <v>40544</v>
      </c>
      <c r="C2" s="13">
        <v>40725</v>
      </c>
      <c r="D2" s="13">
        <v>41091</v>
      </c>
      <c r="E2" s="13">
        <v>41456</v>
      </c>
      <c r="H2" s="13">
        <v>40544</v>
      </c>
      <c r="I2" s="13">
        <v>40725</v>
      </c>
      <c r="J2" s="13">
        <v>41091</v>
      </c>
      <c r="K2" t="s">
        <v>5</v>
      </c>
    </row>
    <row r="3" spans="1:11" x14ac:dyDescent="0.55000000000000004">
      <c r="A3" t="s">
        <v>0</v>
      </c>
      <c r="B3" s="14">
        <v>6.6691542288557217</v>
      </c>
      <c r="C3" s="16">
        <v>10.649253731343284</v>
      </c>
      <c r="D3" s="16">
        <v>21.970779220779221</v>
      </c>
      <c r="E3">
        <v>23.0306122</v>
      </c>
      <c r="H3" s="16">
        <v>3.5870646766169156</v>
      </c>
      <c r="I3" s="16">
        <v>13.024875621890548</v>
      </c>
      <c r="J3" s="18">
        <v>33.745098039215684</v>
      </c>
      <c r="K3">
        <v>201</v>
      </c>
    </row>
    <row r="4" spans="1:11" x14ac:dyDescent="0.55000000000000004">
      <c r="A4" t="s">
        <v>1</v>
      </c>
      <c r="B4" s="15">
        <v>6.1736111111111107</v>
      </c>
      <c r="C4" s="17">
        <v>11.413551401869158</v>
      </c>
      <c r="D4" s="17">
        <v>21.602339181286549</v>
      </c>
      <c r="E4">
        <v>24.695238100000001</v>
      </c>
      <c r="H4" s="17">
        <v>3.3101851851851851</v>
      </c>
      <c r="I4" s="17">
        <v>14.560747663551401</v>
      </c>
      <c r="J4" s="19">
        <v>30.23391812865497</v>
      </c>
      <c r="K4">
        <v>216</v>
      </c>
    </row>
    <row r="5" spans="1:11" x14ac:dyDescent="0.55000000000000004">
      <c r="B5">
        <f>AVERAGE(B3:B4)</f>
        <v>6.4213826699834158</v>
      </c>
      <c r="C5">
        <f>AVERAGE(C3:C4)</f>
        <v>11.031402566606221</v>
      </c>
      <c r="D5">
        <f>AVERAGE(D3:D4)</f>
        <v>21.786559201032887</v>
      </c>
      <c r="H5">
        <f>AVERAGE(H3:H4)</f>
        <v>3.4486249309010502</v>
      </c>
      <c r="I5">
        <f>AVERAGE(I3:I4)</f>
        <v>13.792811642720974</v>
      </c>
      <c r="J5">
        <f>AVERAGE(J3:J4)</f>
        <v>31.989508083935327</v>
      </c>
    </row>
    <row r="6" spans="1:11" x14ac:dyDescent="0.55000000000000004">
      <c r="C6">
        <f>C5/B5</f>
        <v>1.7179170178055612</v>
      </c>
      <c r="D6">
        <f>D5/C5</f>
        <v>1.9749582221742323</v>
      </c>
      <c r="I6">
        <f>I5/H5</f>
        <v>3.9995105060953131</v>
      </c>
      <c r="J6">
        <f>J5/I5</f>
        <v>2.3192884027251606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2:H5"/>
  <sheetViews>
    <sheetView workbookViewId="0">
      <selection activeCell="K17" sqref="K17"/>
    </sheetView>
  </sheetViews>
  <sheetFormatPr defaultRowHeight="14.4" x14ac:dyDescent="0.55000000000000004"/>
  <cols>
    <col min="5" max="5" width="14" customWidth="1"/>
    <col min="6" max="6" width="11.3125" customWidth="1"/>
    <col min="7" max="7" width="5.3125" customWidth="1"/>
    <col min="8" max="8" width="4.89453125" customWidth="1"/>
  </cols>
  <sheetData>
    <row r="2" spans="5:8" x14ac:dyDescent="0.55000000000000004">
      <c r="F2" t="s">
        <v>33</v>
      </c>
      <c r="G2" t="s">
        <v>32</v>
      </c>
      <c r="H2" s="1" t="s">
        <v>5</v>
      </c>
    </row>
    <row r="3" spans="5:8" x14ac:dyDescent="0.55000000000000004">
      <c r="E3" t="s">
        <v>37</v>
      </c>
      <c r="F3">
        <v>22.1</v>
      </c>
      <c r="G3">
        <v>2.4</v>
      </c>
      <c r="H3" s="1" t="s">
        <v>34</v>
      </c>
    </row>
    <row r="4" spans="5:8" x14ac:dyDescent="0.55000000000000004">
      <c r="E4" t="s">
        <v>38</v>
      </c>
      <c r="F4">
        <v>12.9</v>
      </c>
      <c r="G4">
        <v>1.2</v>
      </c>
      <c r="H4" s="1" t="s">
        <v>35</v>
      </c>
    </row>
    <row r="5" spans="5:8" x14ac:dyDescent="0.55000000000000004">
      <c r="E5" t="s">
        <v>39</v>
      </c>
      <c r="F5">
        <v>3.6</v>
      </c>
      <c r="G5">
        <v>3.6</v>
      </c>
      <c r="H5" s="1" t="s">
        <v>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H419"/>
  <sheetViews>
    <sheetView tabSelected="1" topLeftCell="BV1" workbookViewId="0">
      <selection activeCell="CB1" sqref="CB1"/>
    </sheetView>
  </sheetViews>
  <sheetFormatPr defaultRowHeight="14.4" x14ac:dyDescent="0.55000000000000004"/>
  <cols>
    <col min="14" max="15" width="8.89453125" style="116"/>
    <col min="20" max="21" width="8.89453125" style="116"/>
    <col min="38" max="41" width="8.89453125" style="116"/>
    <col min="42" max="42" width="8.83984375" style="116"/>
    <col min="50" max="50" width="8.83984375" customWidth="1"/>
    <col min="51" max="51" width="11" customWidth="1"/>
    <col min="52" max="58" width="8.83984375" customWidth="1"/>
    <col min="59" max="62" width="8.83984375" style="116" customWidth="1"/>
    <col min="63" max="68" width="8.83984375" customWidth="1"/>
    <col min="69" max="70" width="8.83984375" style="116" customWidth="1"/>
    <col min="71" max="78" width="8.83984375" customWidth="1"/>
    <col min="79" max="79" width="52.578125" bestFit="1" customWidth="1"/>
    <col min="80" max="80" width="26.7890625" style="116" bestFit="1" customWidth="1"/>
    <col min="81" max="81" width="12.3671875" customWidth="1"/>
  </cols>
  <sheetData>
    <row r="1" spans="1:86" ht="50.4" thickBot="1" x14ac:dyDescent="0.6">
      <c r="A1" s="44" t="s">
        <v>457</v>
      </c>
      <c r="B1" s="29" t="s">
        <v>456</v>
      </c>
      <c r="C1" s="29" t="s">
        <v>455</v>
      </c>
      <c r="D1" s="27" t="s">
        <v>454</v>
      </c>
      <c r="E1" s="27" t="s">
        <v>453</v>
      </c>
      <c r="F1" s="42" t="s">
        <v>452</v>
      </c>
      <c r="G1" s="43" t="s">
        <v>451</v>
      </c>
      <c r="H1" s="42" t="s">
        <v>450</v>
      </c>
      <c r="I1" s="42" t="s">
        <v>449</v>
      </c>
      <c r="J1" s="42" t="s">
        <v>462</v>
      </c>
      <c r="K1" s="43" t="s">
        <v>463</v>
      </c>
      <c r="L1" s="42" t="s">
        <v>464</v>
      </c>
      <c r="M1" s="42" t="s">
        <v>465</v>
      </c>
      <c r="N1" s="42" t="s">
        <v>561</v>
      </c>
      <c r="O1" s="42" t="s">
        <v>569</v>
      </c>
      <c r="P1" s="41" t="s">
        <v>469</v>
      </c>
      <c r="Q1" s="41" t="s">
        <v>466</v>
      </c>
      <c r="R1" s="41" t="s">
        <v>467</v>
      </c>
      <c r="S1" s="41" t="s">
        <v>468</v>
      </c>
      <c r="T1" s="41" t="s">
        <v>562</v>
      </c>
      <c r="U1" s="41" t="s">
        <v>570</v>
      </c>
      <c r="V1" s="39" t="s">
        <v>441</v>
      </c>
      <c r="W1" s="38" t="s">
        <v>440</v>
      </c>
      <c r="X1" s="39" t="s">
        <v>470</v>
      </c>
      <c r="Y1" s="38" t="s">
        <v>471</v>
      </c>
      <c r="Z1" s="39" t="s">
        <v>494</v>
      </c>
      <c r="AA1" s="39" t="s">
        <v>495</v>
      </c>
      <c r="AB1" s="90" t="s">
        <v>545</v>
      </c>
      <c r="AC1" s="38" t="s">
        <v>472</v>
      </c>
      <c r="AD1" s="39" t="s">
        <v>505</v>
      </c>
      <c r="AE1" s="39" t="s">
        <v>506</v>
      </c>
      <c r="AF1" s="90" t="s">
        <v>546</v>
      </c>
      <c r="AG1" s="38" t="s">
        <v>473</v>
      </c>
      <c r="AH1" s="39" t="s">
        <v>507</v>
      </c>
      <c r="AI1" s="39" t="s">
        <v>508</v>
      </c>
      <c r="AJ1" s="90" t="s">
        <v>547</v>
      </c>
      <c r="AK1" s="38" t="s">
        <v>474</v>
      </c>
      <c r="AL1" s="39" t="s">
        <v>563</v>
      </c>
      <c r="AM1" s="39" t="s">
        <v>564</v>
      </c>
      <c r="AN1" s="39" t="s">
        <v>571</v>
      </c>
      <c r="AO1" s="39" t="s">
        <v>572</v>
      </c>
      <c r="AP1" s="34" t="s">
        <v>591</v>
      </c>
      <c r="AQ1" s="37" t="s">
        <v>439</v>
      </c>
      <c r="AR1" s="37" t="s">
        <v>533</v>
      </c>
      <c r="AS1" s="36" t="s">
        <v>438</v>
      </c>
      <c r="AT1" s="35" t="s">
        <v>437</v>
      </c>
      <c r="AU1" s="35" t="s">
        <v>436</v>
      </c>
      <c r="AV1" s="34" t="s">
        <v>435</v>
      </c>
      <c r="AW1" s="34" t="s">
        <v>434</v>
      </c>
      <c r="AX1" s="34" t="s">
        <v>433</v>
      </c>
      <c r="AY1" s="37" t="s">
        <v>475</v>
      </c>
      <c r="AZ1" s="37" t="s">
        <v>477</v>
      </c>
      <c r="BA1" s="37" t="s">
        <v>476</v>
      </c>
      <c r="BB1" s="37" t="s">
        <v>478</v>
      </c>
      <c r="BC1" s="37" t="s">
        <v>479</v>
      </c>
      <c r="BD1" s="37" t="s">
        <v>480</v>
      </c>
      <c r="BE1" s="37" t="s">
        <v>481</v>
      </c>
      <c r="BF1" s="37" t="s">
        <v>482</v>
      </c>
      <c r="BG1" s="167" t="s">
        <v>568</v>
      </c>
      <c r="BH1" s="167" t="s">
        <v>579</v>
      </c>
      <c r="BI1" s="167" t="s">
        <v>575</v>
      </c>
      <c r="BJ1" s="167" t="s">
        <v>580</v>
      </c>
      <c r="BK1" s="33" t="s">
        <v>542</v>
      </c>
      <c r="BL1" s="33" t="s">
        <v>427</v>
      </c>
      <c r="BM1" s="33" t="s">
        <v>483</v>
      </c>
      <c r="BN1" s="33" t="s">
        <v>484</v>
      </c>
      <c r="BO1" s="33" t="s">
        <v>485</v>
      </c>
      <c r="BP1" s="33" t="s">
        <v>486</v>
      </c>
      <c r="BQ1" s="162" t="s">
        <v>565</v>
      </c>
      <c r="BR1" s="162" t="s">
        <v>576</v>
      </c>
      <c r="BS1" s="27" t="s">
        <v>424</v>
      </c>
      <c r="BT1" s="122" t="s">
        <v>431</v>
      </c>
      <c r="BU1" s="123" t="s">
        <v>430</v>
      </c>
      <c r="BV1" s="123" t="s">
        <v>429</v>
      </c>
      <c r="BW1" s="123" t="s">
        <v>428</v>
      </c>
      <c r="BX1" s="123" t="s">
        <v>427</v>
      </c>
      <c r="BY1" s="123" t="s">
        <v>426</v>
      </c>
      <c r="BZ1" s="122" t="s">
        <v>425</v>
      </c>
      <c r="CA1" s="122" t="s">
        <v>424</v>
      </c>
      <c r="CB1" s="174" t="s">
        <v>578</v>
      </c>
      <c r="CC1" s="124" t="s">
        <v>423</v>
      </c>
      <c r="CD1" s="122" t="s">
        <v>422</v>
      </c>
      <c r="CE1" s="122" t="s">
        <v>421</v>
      </c>
      <c r="CF1" s="122" t="s">
        <v>420</v>
      </c>
    </row>
    <row r="2" spans="1:86" ht="14.7" thickBot="1" x14ac:dyDescent="0.6">
      <c r="A2" s="46">
        <v>4</v>
      </c>
      <c r="B2" s="47" t="s">
        <v>0</v>
      </c>
      <c r="C2" s="48">
        <v>1</v>
      </c>
      <c r="D2" s="48" t="s">
        <v>419</v>
      </c>
      <c r="E2" s="48">
        <v>3</v>
      </c>
      <c r="F2" s="49">
        <v>5</v>
      </c>
      <c r="G2" s="48">
        <v>6</v>
      </c>
      <c r="H2" s="50">
        <v>5</v>
      </c>
      <c r="I2" s="50">
        <v>4.5</v>
      </c>
      <c r="J2" s="78"/>
      <c r="K2" s="78"/>
      <c r="L2" s="79"/>
      <c r="P2">
        <f>J2-'data for JMP'!J2</f>
        <v>-4.5</v>
      </c>
      <c r="Q2">
        <f>K2-J2</f>
        <v>0</v>
      </c>
      <c r="R2">
        <f>L2-K2</f>
        <v>0</v>
      </c>
      <c r="S2">
        <f>M2-L2</f>
        <v>0</v>
      </c>
      <c r="T2" s="116">
        <f>N2-M2</f>
        <v>0</v>
      </c>
      <c r="U2" s="116">
        <f>O2-N2</f>
        <v>0</v>
      </c>
      <c r="V2" s="50">
        <v>1</v>
      </c>
      <c r="W2" s="51">
        <f>3.14*(V2/2)^2*I2</f>
        <v>3.5325000000000002</v>
      </c>
      <c r="X2" s="78"/>
      <c r="Z2" s="78"/>
      <c r="AA2" s="78"/>
      <c r="AB2" s="5"/>
      <c r="AD2" s="81"/>
      <c r="AE2" s="81"/>
      <c r="AF2" s="91"/>
      <c r="AP2" s="116">
        <v>1</v>
      </c>
      <c r="AQ2" s="48" t="s">
        <v>18</v>
      </c>
      <c r="AR2" s="88">
        <v>1</v>
      </c>
      <c r="AS2" s="52" t="s">
        <v>18</v>
      </c>
      <c r="AT2" s="50" t="s">
        <v>18</v>
      </c>
      <c r="AU2" s="50">
        <v>1</v>
      </c>
      <c r="AV2" s="24" t="s">
        <v>14</v>
      </c>
      <c r="AW2" s="24">
        <v>0</v>
      </c>
      <c r="AX2" s="50" t="s">
        <v>14</v>
      </c>
      <c r="AY2" s="77" t="s">
        <v>487</v>
      </c>
      <c r="AZ2">
        <v>0</v>
      </c>
      <c r="BA2" s="77" t="s">
        <v>512</v>
      </c>
      <c r="BB2">
        <v>0</v>
      </c>
      <c r="BC2" s="77" t="s">
        <v>512</v>
      </c>
      <c r="BD2">
        <v>0</v>
      </c>
      <c r="BE2" s="77" t="s">
        <v>512</v>
      </c>
      <c r="BF2">
        <v>0</v>
      </c>
      <c r="BG2" s="178"/>
      <c r="BH2" s="116">
        <v>0</v>
      </c>
      <c r="BJ2" s="116">
        <v>0</v>
      </c>
      <c r="BK2" s="78">
        <v>10</v>
      </c>
      <c r="BL2" s="50">
        <v>5</v>
      </c>
      <c r="BM2" s="24">
        <v>0</v>
      </c>
      <c r="BN2" s="24">
        <v>0</v>
      </c>
      <c r="BO2" s="24">
        <v>0</v>
      </c>
      <c r="BP2" s="24">
        <v>0</v>
      </c>
      <c r="BT2" s="125">
        <v>5</v>
      </c>
      <c r="BU2" s="126">
        <v>0</v>
      </c>
      <c r="BV2" s="126">
        <v>10</v>
      </c>
      <c r="BW2" s="126">
        <v>0</v>
      </c>
      <c r="BX2" s="127">
        <v>5</v>
      </c>
      <c r="BY2" s="126">
        <v>45</v>
      </c>
      <c r="BZ2" s="128" t="s">
        <v>247</v>
      </c>
      <c r="CA2" s="129"/>
      <c r="CB2" s="175" t="s">
        <v>581</v>
      </c>
      <c r="CC2" s="124" t="s">
        <v>30</v>
      </c>
      <c r="CD2" s="130">
        <v>5</v>
      </c>
      <c r="CE2" s="130">
        <v>2</v>
      </c>
      <c r="CF2" s="130" t="s">
        <v>40</v>
      </c>
    </row>
    <row r="3" spans="1:86" ht="25.5" x14ac:dyDescent="0.55000000000000004">
      <c r="A3" s="49">
        <v>4</v>
      </c>
      <c r="B3" s="49" t="s">
        <v>0</v>
      </c>
      <c r="C3" s="49">
        <v>2</v>
      </c>
      <c r="D3" s="49" t="s">
        <v>267</v>
      </c>
      <c r="E3" s="49">
        <v>3</v>
      </c>
      <c r="F3" s="25">
        <v>7.5</v>
      </c>
      <c r="G3" s="49">
        <v>8</v>
      </c>
      <c r="H3" s="24">
        <v>9</v>
      </c>
      <c r="I3" s="24">
        <v>6.5</v>
      </c>
      <c r="J3" s="79"/>
      <c r="K3" s="79"/>
      <c r="L3" s="79"/>
      <c r="P3">
        <f>J3-'data for JMP'!J3</f>
        <v>-6.5</v>
      </c>
      <c r="Q3">
        <f t="shared" ref="Q3:Q66" si="0">K3-J3</f>
        <v>0</v>
      </c>
      <c r="R3">
        <f t="shared" ref="R3:R66" si="1">L3-K3</f>
        <v>0</v>
      </c>
      <c r="S3">
        <f t="shared" ref="S3:S66" si="2">M3-L3</f>
        <v>0</v>
      </c>
      <c r="T3" s="116">
        <f t="shared" ref="T3:U66" si="3">N3-M3</f>
        <v>0</v>
      </c>
      <c r="U3" s="116">
        <f t="shared" si="3"/>
        <v>0</v>
      </c>
      <c r="V3" s="24">
        <v>1</v>
      </c>
      <c r="W3" s="51">
        <f>3.14*(V3/2)^2*I3</f>
        <v>5.1025</v>
      </c>
      <c r="X3" s="79"/>
      <c r="Z3" s="79"/>
      <c r="AA3" s="79"/>
      <c r="AB3" s="5"/>
      <c r="AD3" s="81"/>
      <c r="AE3" s="81"/>
      <c r="AF3" s="91"/>
      <c r="AP3" s="116">
        <v>1</v>
      </c>
      <c r="AQ3" s="49" t="s">
        <v>18</v>
      </c>
      <c r="AR3" s="88">
        <v>1</v>
      </c>
      <c r="AS3" s="52" t="s">
        <v>15</v>
      </c>
      <c r="AT3" s="24" t="s">
        <v>18</v>
      </c>
      <c r="AU3" s="24">
        <v>1</v>
      </c>
      <c r="AV3" s="24" t="s">
        <v>14</v>
      </c>
      <c r="AW3" s="24">
        <v>0</v>
      </c>
      <c r="AX3" s="24" t="s">
        <v>14</v>
      </c>
      <c r="AY3" s="77" t="s">
        <v>487</v>
      </c>
      <c r="AZ3">
        <v>0</v>
      </c>
      <c r="BA3" s="77" t="s">
        <v>512</v>
      </c>
      <c r="BB3">
        <v>0</v>
      </c>
      <c r="BC3" s="77" t="s">
        <v>512</v>
      </c>
      <c r="BD3">
        <v>0</v>
      </c>
      <c r="BE3" s="77" t="s">
        <v>512</v>
      </c>
      <c r="BF3">
        <v>0</v>
      </c>
      <c r="BH3" s="116">
        <v>0</v>
      </c>
      <c r="BJ3" s="116">
        <v>0</v>
      </c>
      <c r="BK3" s="79">
        <v>0</v>
      </c>
      <c r="BL3" s="24">
        <v>0</v>
      </c>
      <c r="BM3" s="24">
        <v>0</v>
      </c>
      <c r="BN3" s="24">
        <v>0</v>
      </c>
      <c r="BO3" s="24">
        <v>0</v>
      </c>
      <c r="BP3" s="24">
        <v>0</v>
      </c>
      <c r="BT3" s="131">
        <v>1</v>
      </c>
      <c r="BU3" s="131">
        <v>1</v>
      </c>
      <c r="BV3" s="131">
        <v>5</v>
      </c>
      <c r="BW3" s="131">
        <v>0</v>
      </c>
      <c r="BX3" s="132">
        <v>0</v>
      </c>
      <c r="BY3" s="131">
        <v>32</v>
      </c>
      <c r="BZ3" s="133" t="s">
        <v>418</v>
      </c>
      <c r="CA3" s="134"/>
      <c r="CB3" s="175" t="s">
        <v>581</v>
      </c>
      <c r="CC3" s="135" t="s">
        <v>30</v>
      </c>
      <c r="CD3" s="77">
        <v>7.5</v>
      </c>
      <c r="CE3" s="77">
        <v>5</v>
      </c>
      <c r="CF3" s="77" t="s">
        <v>52</v>
      </c>
      <c r="CH3" s="116" t="s">
        <v>414</v>
      </c>
    </row>
    <row r="4" spans="1:86" ht="25.5" x14ac:dyDescent="0.55000000000000004">
      <c r="A4" s="25">
        <v>4</v>
      </c>
      <c r="B4" s="25" t="s">
        <v>0</v>
      </c>
      <c r="C4" s="25">
        <v>3</v>
      </c>
      <c r="D4" s="25" t="s">
        <v>272</v>
      </c>
      <c r="E4" s="25">
        <v>2</v>
      </c>
      <c r="F4" s="25">
        <v>8</v>
      </c>
      <c r="G4" s="25">
        <v>6</v>
      </c>
      <c r="H4" s="24">
        <v>5</v>
      </c>
      <c r="I4" s="24">
        <v>3.5</v>
      </c>
      <c r="J4" s="79"/>
      <c r="K4" s="79"/>
      <c r="L4" s="79"/>
      <c r="P4">
        <f>J4-'data for JMP'!J4</f>
        <v>-3.5</v>
      </c>
      <c r="Q4">
        <f t="shared" si="0"/>
        <v>0</v>
      </c>
      <c r="R4">
        <f t="shared" si="1"/>
        <v>0</v>
      </c>
      <c r="S4">
        <f t="shared" si="2"/>
        <v>0</v>
      </c>
      <c r="T4" s="116">
        <f t="shared" si="3"/>
        <v>0</v>
      </c>
      <c r="U4" s="116">
        <f t="shared" si="3"/>
        <v>0</v>
      </c>
      <c r="V4" s="24">
        <v>1</v>
      </c>
      <c r="W4" s="51">
        <f>3.14*(V4/2)^2*I4</f>
        <v>2.7475000000000001</v>
      </c>
      <c r="X4" s="79"/>
      <c r="Z4" s="79"/>
      <c r="AA4" s="79"/>
      <c r="AB4" s="5"/>
      <c r="AD4" s="81"/>
      <c r="AE4" s="81"/>
      <c r="AF4" s="91"/>
      <c r="AP4" s="116">
        <v>1</v>
      </c>
      <c r="AQ4" s="25" t="s">
        <v>18</v>
      </c>
      <c r="AR4" s="88">
        <v>1</v>
      </c>
      <c r="AS4" s="52" t="s">
        <v>17</v>
      </c>
      <c r="AT4" s="24" t="s">
        <v>18</v>
      </c>
      <c r="AU4" s="24">
        <v>1</v>
      </c>
      <c r="AV4" s="24" t="s">
        <v>14</v>
      </c>
      <c r="AW4" s="24">
        <v>0</v>
      </c>
      <c r="AX4" s="24" t="s">
        <v>14</v>
      </c>
      <c r="AY4" s="77" t="s">
        <v>487</v>
      </c>
      <c r="AZ4">
        <v>0</v>
      </c>
      <c r="BA4" s="77" t="s">
        <v>512</v>
      </c>
      <c r="BB4">
        <v>0</v>
      </c>
      <c r="BC4" s="77" t="s">
        <v>512</v>
      </c>
      <c r="BD4">
        <v>0</v>
      </c>
      <c r="BE4" s="77" t="s">
        <v>512</v>
      </c>
      <c r="BF4">
        <v>0</v>
      </c>
      <c r="BH4" s="116">
        <v>0</v>
      </c>
      <c r="BJ4" s="116">
        <v>0</v>
      </c>
      <c r="BK4" s="79">
        <v>5</v>
      </c>
      <c r="BL4" s="24">
        <v>5</v>
      </c>
      <c r="BM4" s="24">
        <v>0</v>
      </c>
      <c r="BN4" s="79">
        <v>30</v>
      </c>
      <c r="BO4" s="24">
        <v>0</v>
      </c>
      <c r="BP4" s="24">
        <v>0</v>
      </c>
      <c r="BT4" s="136">
        <v>10</v>
      </c>
      <c r="BU4" s="136">
        <v>0</v>
      </c>
      <c r="BV4" s="136">
        <v>20</v>
      </c>
      <c r="BW4" s="136">
        <v>0</v>
      </c>
      <c r="BX4" s="132">
        <v>5</v>
      </c>
      <c r="BY4" s="136">
        <v>50</v>
      </c>
      <c r="BZ4" s="137" t="s">
        <v>417</v>
      </c>
      <c r="CA4" s="138" t="s">
        <v>416</v>
      </c>
      <c r="CB4" s="176" t="s">
        <v>577</v>
      </c>
      <c r="CC4" s="124" t="s">
        <v>30</v>
      </c>
      <c r="CD4" s="84">
        <v>8</v>
      </c>
      <c r="CE4" s="84">
        <v>5</v>
      </c>
      <c r="CF4" s="84" t="s">
        <v>40</v>
      </c>
      <c r="CH4" s="116" t="s">
        <v>412</v>
      </c>
    </row>
    <row r="5" spans="1:86" ht="50.1" x14ac:dyDescent="0.55000000000000004">
      <c r="A5" s="25">
        <v>4</v>
      </c>
      <c r="B5" s="25" t="s">
        <v>0</v>
      </c>
      <c r="C5" s="25">
        <v>4</v>
      </c>
      <c r="D5" s="25" t="s">
        <v>267</v>
      </c>
      <c r="E5" s="25">
        <v>2</v>
      </c>
      <c r="F5" s="25">
        <v>3.5</v>
      </c>
      <c r="G5" s="25">
        <v>2</v>
      </c>
      <c r="H5" s="24"/>
      <c r="I5" s="24"/>
      <c r="J5" s="79"/>
      <c r="K5" s="79"/>
      <c r="L5" s="79"/>
      <c r="P5">
        <f>J5-'data for JMP'!J5</f>
        <v>0</v>
      </c>
      <c r="Q5">
        <f t="shared" si="0"/>
        <v>0</v>
      </c>
      <c r="R5">
        <f t="shared" si="1"/>
        <v>0</v>
      </c>
      <c r="S5">
        <f t="shared" si="2"/>
        <v>0</v>
      </c>
      <c r="T5" s="116">
        <f t="shared" si="3"/>
        <v>0</v>
      </c>
      <c r="U5" s="116">
        <f t="shared" si="3"/>
        <v>0</v>
      </c>
      <c r="V5" s="24"/>
      <c r="W5" s="51"/>
      <c r="X5" s="79"/>
      <c r="Z5" s="79"/>
      <c r="AA5" s="79"/>
      <c r="AB5" s="5"/>
      <c r="AD5" s="81"/>
      <c r="AE5" s="81"/>
      <c r="AF5" s="91"/>
      <c r="AP5" s="116">
        <v>1</v>
      </c>
      <c r="AQ5" s="25" t="s">
        <v>17</v>
      </c>
      <c r="AR5" s="88">
        <v>1</v>
      </c>
      <c r="AS5" s="52" t="s">
        <v>14</v>
      </c>
      <c r="AT5" s="24" t="s">
        <v>14</v>
      </c>
      <c r="AU5" s="24">
        <v>0</v>
      </c>
      <c r="AV5" s="24" t="s">
        <v>14</v>
      </c>
      <c r="AW5" s="24">
        <v>0</v>
      </c>
      <c r="AX5" s="24" t="s">
        <v>14</v>
      </c>
      <c r="AY5" s="77" t="s">
        <v>512</v>
      </c>
      <c r="AZ5">
        <v>0</v>
      </c>
      <c r="BA5" s="77" t="s">
        <v>512</v>
      </c>
      <c r="BB5">
        <v>0</v>
      </c>
      <c r="BC5" s="77" t="s">
        <v>512</v>
      </c>
      <c r="BD5">
        <v>0</v>
      </c>
      <c r="BE5" s="77" t="s">
        <v>512</v>
      </c>
      <c r="BF5">
        <v>0</v>
      </c>
      <c r="BH5" s="116">
        <v>0</v>
      </c>
      <c r="BJ5" s="116">
        <v>0</v>
      </c>
      <c r="BK5" s="79">
        <v>0</v>
      </c>
      <c r="BL5" s="79">
        <v>0</v>
      </c>
      <c r="BM5" s="24">
        <v>0</v>
      </c>
      <c r="BN5" s="24">
        <v>0</v>
      </c>
      <c r="BO5" s="24">
        <v>0</v>
      </c>
      <c r="BP5" s="24">
        <v>0</v>
      </c>
      <c r="BT5" s="136">
        <v>1</v>
      </c>
      <c r="BU5" s="137">
        <v>0.1</v>
      </c>
      <c r="BV5" s="136">
        <v>5</v>
      </c>
      <c r="BW5" s="136">
        <v>0</v>
      </c>
      <c r="BX5" s="132"/>
      <c r="BY5" s="136">
        <v>28</v>
      </c>
      <c r="BZ5" s="139" t="s">
        <v>415</v>
      </c>
      <c r="CA5" s="84"/>
      <c r="CB5" s="175" t="s">
        <v>581</v>
      </c>
      <c r="CC5" s="124" t="s">
        <v>30</v>
      </c>
      <c r="CD5" s="84">
        <v>3.5</v>
      </c>
      <c r="CE5" s="84">
        <v>0</v>
      </c>
      <c r="CF5" s="84" t="s">
        <v>40</v>
      </c>
      <c r="CH5" s="116" t="s">
        <v>410</v>
      </c>
    </row>
    <row r="6" spans="1:86" ht="50.4" thickBot="1" x14ac:dyDescent="0.6">
      <c r="A6" s="25">
        <v>4</v>
      </c>
      <c r="B6" s="25" t="s">
        <v>0</v>
      </c>
      <c r="C6" s="25">
        <v>5</v>
      </c>
      <c r="D6" s="25" t="s">
        <v>47</v>
      </c>
      <c r="E6" s="25">
        <v>1</v>
      </c>
      <c r="F6" s="25">
        <v>6</v>
      </c>
      <c r="G6" s="25">
        <v>8</v>
      </c>
      <c r="H6" s="24"/>
      <c r="I6" s="24"/>
      <c r="J6" s="79"/>
      <c r="K6" s="79"/>
      <c r="L6" s="79"/>
      <c r="P6">
        <f>J6-'data for JMP'!J6</f>
        <v>0</v>
      </c>
      <c r="Q6">
        <f t="shared" si="0"/>
        <v>0</v>
      </c>
      <c r="R6">
        <f t="shared" si="1"/>
        <v>0</v>
      </c>
      <c r="S6">
        <f t="shared" si="2"/>
        <v>0</v>
      </c>
      <c r="T6" s="116">
        <f t="shared" si="3"/>
        <v>0</v>
      </c>
      <c r="U6" s="116">
        <f t="shared" si="3"/>
        <v>0</v>
      </c>
      <c r="V6" s="24"/>
      <c r="W6" s="51"/>
      <c r="X6" s="79"/>
      <c r="Z6" s="79"/>
      <c r="AA6" s="79"/>
      <c r="AB6" s="5"/>
      <c r="AD6" s="81"/>
      <c r="AE6" s="81"/>
      <c r="AF6" s="91"/>
      <c r="AP6" s="116">
        <v>1</v>
      </c>
      <c r="AQ6" s="25" t="s">
        <v>17</v>
      </c>
      <c r="AR6" s="88">
        <v>1</v>
      </c>
      <c r="AS6" s="52" t="s">
        <v>14</v>
      </c>
      <c r="AT6" s="24" t="s">
        <v>14</v>
      </c>
      <c r="AU6" s="24">
        <v>0</v>
      </c>
      <c r="AV6" s="24" t="s">
        <v>14</v>
      </c>
      <c r="AW6" s="24">
        <v>0</v>
      </c>
      <c r="AX6" s="24" t="s">
        <v>14</v>
      </c>
      <c r="AY6" s="77" t="s">
        <v>512</v>
      </c>
      <c r="AZ6">
        <v>0</v>
      </c>
      <c r="BA6" s="77" t="s">
        <v>512</v>
      </c>
      <c r="BB6">
        <v>0</v>
      </c>
      <c r="BC6" s="77" t="s">
        <v>512</v>
      </c>
      <c r="BD6">
        <v>0</v>
      </c>
      <c r="BE6" s="77" t="s">
        <v>512</v>
      </c>
      <c r="BF6">
        <v>0</v>
      </c>
      <c r="BH6" s="116">
        <v>0</v>
      </c>
      <c r="BJ6" s="116">
        <v>0</v>
      </c>
      <c r="BK6" s="79">
        <v>0</v>
      </c>
      <c r="BL6" s="79">
        <v>0</v>
      </c>
      <c r="BM6" s="24">
        <v>0</v>
      </c>
      <c r="BN6" s="24">
        <v>0</v>
      </c>
      <c r="BO6" s="24">
        <v>0</v>
      </c>
      <c r="BP6" s="24">
        <v>0</v>
      </c>
      <c r="BT6" s="136">
        <v>10</v>
      </c>
      <c r="BU6" s="136">
        <v>6</v>
      </c>
      <c r="BV6" s="136">
        <v>40</v>
      </c>
      <c r="BW6" s="136">
        <v>5</v>
      </c>
      <c r="BX6" s="132"/>
      <c r="BY6" s="136">
        <v>40</v>
      </c>
      <c r="BZ6" s="137" t="s">
        <v>413</v>
      </c>
      <c r="CA6" s="84"/>
      <c r="CB6" s="175" t="s">
        <v>581</v>
      </c>
      <c r="CC6" s="124" t="s">
        <v>30</v>
      </c>
      <c r="CD6" s="84">
        <v>6</v>
      </c>
      <c r="CE6" s="84">
        <v>5</v>
      </c>
      <c r="CF6" s="84" t="s">
        <v>40</v>
      </c>
      <c r="CH6" s="116" t="s">
        <v>408</v>
      </c>
    </row>
    <row r="7" spans="1:86" ht="62.4" x14ac:dyDescent="0.55000000000000004">
      <c r="A7" s="25">
        <v>4</v>
      </c>
      <c r="B7" s="25" t="s">
        <v>0</v>
      </c>
      <c r="C7" s="25">
        <v>6</v>
      </c>
      <c r="D7" s="25" t="s">
        <v>272</v>
      </c>
      <c r="E7" s="25">
        <v>2</v>
      </c>
      <c r="F7" s="25">
        <v>7</v>
      </c>
      <c r="G7" s="25">
        <v>12</v>
      </c>
      <c r="H7" s="24">
        <v>27.5</v>
      </c>
      <c r="I7" s="24">
        <v>32.5</v>
      </c>
      <c r="J7" s="79">
        <v>37</v>
      </c>
      <c r="K7" s="79">
        <v>54.5</v>
      </c>
      <c r="L7" s="78">
        <v>56</v>
      </c>
      <c r="M7" s="79">
        <v>78</v>
      </c>
      <c r="N7" s="158"/>
      <c r="P7">
        <f>J7-'data for JMP'!J7</f>
        <v>4.5</v>
      </c>
      <c r="Q7">
        <f t="shared" si="0"/>
        <v>17.5</v>
      </c>
      <c r="R7">
        <f t="shared" si="1"/>
        <v>1.5</v>
      </c>
      <c r="S7">
        <f t="shared" si="2"/>
        <v>22</v>
      </c>
      <c r="T7" s="116">
        <f t="shared" si="3"/>
        <v>-78</v>
      </c>
      <c r="U7" s="116">
        <f t="shared" si="3"/>
        <v>0</v>
      </c>
      <c r="V7" s="24">
        <v>7</v>
      </c>
      <c r="W7" s="51">
        <f>3.14*(V7/2)^2*I7</f>
        <v>1250.1125000000002</v>
      </c>
      <c r="X7" s="79">
        <v>11</v>
      </c>
      <c r="Y7">
        <f>3.14*(X7/2)^2*J7</f>
        <v>3514.4450000000002</v>
      </c>
      <c r="Z7" s="79">
        <v>16</v>
      </c>
      <c r="AA7" s="79">
        <v>15</v>
      </c>
      <c r="AB7" s="5">
        <f xml:space="preserve"> AVERAGE(Z7:AA7)</f>
        <v>15.5</v>
      </c>
      <c r="AC7">
        <f>3.14*((Z7+AA7)/2)^2*K7</f>
        <v>41113.982499999998</v>
      </c>
      <c r="AD7" s="78">
        <v>19</v>
      </c>
      <c r="AE7" s="78">
        <v>15</v>
      </c>
      <c r="AF7" s="5">
        <f xml:space="preserve"> AVERAGE(AD7:AE7)</f>
        <v>17</v>
      </c>
      <c r="AG7">
        <f>3.14*((AD7+AE7)/2)^2*L7</f>
        <v>50817.760000000002</v>
      </c>
      <c r="AH7" s="79">
        <v>26</v>
      </c>
      <c r="AI7" s="79">
        <v>23</v>
      </c>
      <c r="AJ7" s="5">
        <f xml:space="preserve"> AVERAGE(AH7:AI7)</f>
        <v>24.5</v>
      </c>
      <c r="AK7">
        <f>3.14*((AH7+AI7)/2)^2*M7</f>
        <v>147013.23000000001</v>
      </c>
      <c r="AL7" s="158"/>
      <c r="AM7" s="158"/>
      <c r="AP7" s="116">
        <v>1</v>
      </c>
      <c r="AQ7" s="25" t="s">
        <v>15</v>
      </c>
      <c r="AR7" s="88">
        <v>1</v>
      </c>
      <c r="AS7" s="52" t="s">
        <v>15</v>
      </c>
      <c r="AT7" s="24" t="s">
        <v>13</v>
      </c>
      <c r="AU7" s="24">
        <v>1</v>
      </c>
      <c r="AV7" s="24" t="s">
        <v>15</v>
      </c>
      <c r="AW7" s="24">
        <v>1</v>
      </c>
      <c r="AX7" s="24" t="s">
        <v>15</v>
      </c>
      <c r="AY7" s="77" t="s">
        <v>488</v>
      </c>
      <c r="AZ7">
        <v>1</v>
      </c>
      <c r="BA7" s="77" t="s">
        <v>491</v>
      </c>
      <c r="BB7">
        <v>1</v>
      </c>
      <c r="BC7" s="77" t="s">
        <v>13</v>
      </c>
      <c r="BD7">
        <v>1</v>
      </c>
      <c r="BE7" s="77" t="s">
        <v>13</v>
      </c>
      <c r="BF7">
        <v>1</v>
      </c>
      <c r="BG7" s="163"/>
      <c r="BH7" s="116">
        <v>0</v>
      </c>
      <c r="BJ7" s="116">
        <v>0</v>
      </c>
      <c r="BK7" s="79">
        <v>25</v>
      </c>
      <c r="BL7" s="24">
        <v>20</v>
      </c>
      <c r="BM7" s="79">
        <v>18</v>
      </c>
      <c r="BN7" s="79">
        <v>35</v>
      </c>
      <c r="BO7" s="78">
        <v>20</v>
      </c>
      <c r="BP7" s="79">
        <v>10</v>
      </c>
      <c r="BQ7" s="158"/>
      <c r="BT7" s="136">
        <v>10</v>
      </c>
      <c r="BU7" s="136">
        <v>2</v>
      </c>
      <c r="BV7" s="136">
        <v>40</v>
      </c>
      <c r="BW7" s="136">
        <v>5</v>
      </c>
      <c r="BX7" s="132">
        <v>20</v>
      </c>
      <c r="BY7" s="136">
        <v>35</v>
      </c>
      <c r="BZ7" s="137" t="s">
        <v>411</v>
      </c>
      <c r="CA7" s="84"/>
      <c r="CB7" s="175" t="s">
        <v>581</v>
      </c>
      <c r="CC7" s="124" t="s">
        <v>30</v>
      </c>
      <c r="CD7" s="84">
        <v>7</v>
      </c>
      <c r="CE7" s="84">
        <v>6</v>
      </c>
      <c r="CF7" s="84" t="s">
        <v>40</v>
      </c>
    </row>
    <row r="8" spans="1:86" ht="50.1" x14ac:dyDescent="0.55000000000000004">
      <c r="A8" s="25">
        <v>4</v>
      </c>
      <c r="B8" s="25" t="s">
        <v>0</v>
      </c>
      <c r="C8" s="25">
        <v>7</v>
      </c>
      <c r="D8" s="25" t="s">
        <v>272</v>
      </c>
      <c r="E8" s="25">
        <v>1</v>
      </c>
      <c r="F8" s="25">
        <v>8</v>
      </c>
      <c r="G8" s="25">
        <v>10</v>
      </c>
      <c r="H8" s="24">
        <v>12</v>
      </c>
      <c r="I8" s="24">
        <v>15</v>
      </c>
      <c r="J8" s="79">
        <v>16</v>
      </c>
      <c r="K8" s="79">
        <v>28</v>
      </c>
      <c r="L8" s="79">
        <v>51</v>
      </c>
      <c r="M8" s="79">
        <v>64</v>
      </c>
      <c r="N8" s="159"/>
      <c r="P8">
        <f>J8-'data for JMP'!J8</f>
        <v>1</v>
      </c>
      <c r="Q8">
        <f t="shared" si="0"/>
        <v>12</v>
      </c>
      <c r="R8">
        <f t="shared" si="1"/>
        <v>23</v>
      </c>
      <c r="S8">
        <f t="shared" si="2"/>
        <v>13</v>
      </c>
      <c r="T8" s="116">
        <f t="shared" si="3"/>
        <v>-64</v>
      </c>
      <c r="U8" s="116">
        <f t="shared" si="3"/>
        <v>0</v>
      </c>
      <c r="V8" s="24">
        <v>2.5</v>
      </c>
      <c r="W8" s="51">
        <f>3.14*(V8/2)^2*I8</f>
        <v>73.59375</v>
      </c>
      <c r="X8" s="79">
        <v>5</v>
      </c>
      <c r="Y8">
        <f>3.14*(X8/2)^2*J8</f>
        <v>314</v>
      </c>
      <c r="Z8" s="79">
        <v>9</v>
      </c>
      <c r="AA8" s="79">
        <v>8</v>
      </c>
      <c r="AB8" s="5">
        <f xml:space="preserve"> AVERAGE(Z8:AA8)</f>
        <v>8.5</v>
      </c>
      <c r="AC8">
        <f>3.14*((Z8+AA8)/2)^2*K8</f>
        <v>6352.22</v>
      </c>
      <c r="AD8" s="79">
        <v>15</v>
      </c>
      <c r="AE8" s="79">
        <v>10</v>
      </c>
      <c r="AF8" s="5">
        <f xml:space="preserve"> AVERAGE(AD8:AE8)</f>
        <v>12.5</v>
      </c>
      <c r="AG8">
        <f>3.14*((AD8+AE8)/2)^2*L8</f>
        <v>25021.875</v>
      </c>
      <c r="AH8" s="79">
        <v>23</v>
      </c>
      <c r="AI8" s="79">
        <v>12</v>
      </c>
      <c r="AJ8" s="5">
        <f xml:space="preserve"> AVERAGE(AH8:AI8)</f>
        <v>17.5</v>
      </c>
      <c r="AK8">
        <f>3.14*((AH8+AI8)/2)^2*M8</f>
        <v>61544</v>
      </c>
      <c r="AL8" s="159"/>
      <c r="AM8" s="159"/>
      <c r="AP8" s="116">
        <v>1</v>
      </c>
      <c r="AQ8" s="25" t="s">
        <v>15</v>
      </c>
      <c r="AR8" s="88">
        <v>1</v>
      </c>
      <c r="AS8" s="52" t="s">
        <v>17</v>
      </c>
      <c r="AT8" s="24" t="s">
        <v>15</v>
      </c>
      <c r="AU8" s="24">
        <v>1</v>
      </c>
      <c r="AV8" s="24" t="s">
        <v>15</v>
      </c>
      <c r="AW8" s="24">
        <v>1</v>
      </c>
      <c r="AX8" s="24" t="s">
        <v>15</v>
      </c>
      <c r="AY8" s="77" t="s">
        <v>489</v>
      </c>
      <c r="AZ8">
        <v>1</v>
      </c>
      <c r="BA8" s="77" t="s">
        <v>491</v>
      </c>
      <c r="BB8">
        <v>1</v>
      </c>
      <c r="BC8" s="77" t="s">
        <v>13</v>
      </c>
      <c r="BD8">
        <v>1</v>
      </c>
      <c r="BE8" s="77" t="s">
        <v>13</v>
      </c>
      <c r="BF8">
        <v>1</v>
      </c>
      <c r="BG8" s="164"/>
      <c r="BH8" s="116">
        <v>0</v>
      </c>
      <c r="BJ8" s="116">
        <v>0</v>
      </c>
      <c r="BK8" s="79">
        <v>50</v>
      </c>
      <c r="BL8" s="24">
        <v>50</v>
      </c>
      <c r="BM8" s="79">
        <v>65</v>
      </c>
      <c r="BN8" s="79">
        <v>70</v>
      </c>
      <c r="BO8" s="79">
        <v>85</v>
      </c>
      <c r="BP8" s="79">
        <v>40</v>
      </c>
      <c r="BQ8" s="159"/>
      <c r="BT8" s="140">
        <v>35</v>
      </c>
      <c r="BU8" s="140">
        <v>3</v>
      </c>
      <c r="BV8" s="140">
        <v>70</v>
      </c>
      <c r="BW8" s="140">
        <v>5</v>
      </c>
      <c r="BX8" s="132">
        <v>50</v>
      </c>
      <c r="BY8" s="140">
        <v>70</v>
      </c>
      <c r="BZ8" s="141" t="s">
        <v>409</v>
      </c>
      <c r="CA8" s="84"/>
      <c r="CB8" s="175" t="s">
        <v>581</v>
      </c>
      <c r="CC8" s="124" t="s">
        <v>30</v>
      </c>
      <c r="CD8" s="84">
        <v>8</v>
      </c>
      <c r="CE8" s="84">
        <v>8</v>
      </c>
      <c r="CF8" s="142">
        <v>0</v>
      </c>
    </row>
    <row r="9" spans="1:86" ht="50.1" x14ac:dyDescent="0.55000000000000004">
      <c r="A9" s="25">
        <v>4</v>
      </c>
      <c r="B9" s="25" t="s">
        <v>0</v>
      </c>
      <c r="C9" s="25">
        <v>8</v>
      </c>
      <c r="D9" s="25" t="s">
        <v>272</v>
      </c>
      <c r="E9" s="25">
        <v>2</v>
      </c>
      <c r="F9" s="25">
        <v>8</v>
      </c>
      <c r="G9" s="25">
        <v>12</v>
      </c>
      <c r="H9" s="24">
        <v>19</v>
      </c>
      <c r="I9" s="24">
        <v>21.5</v>
      </c>
      <c r="J9" s="79">
        <v>25</v>
      </c>
      <c r="K9" s="79">
        <v>38.5</v>
      </c>
      <c r="L9" s="79">
        <v>57</v>
      </c>
      <c r="M9" s="79">
        <v>86</v>
      </c>
      <c r="N9" s="159"/>
      <c r="P9">
        <f>J9-'data for JMP'!J9</f>
        <v>3.5</v>
      </c>
      <c r="Q9">
        <f t="shared" si="0"/>
        <v>13.5</v>
      </c>
      <c r="R9">
        <f t="shared" si="1"/>
        <v>18.5</v>
      </c>
      <c r="S9">
        <f t="shared" si="2"/>
        <v>29</v>
      </c>
      <c r="T9" s="116">
        <f t="shared" si="3"/>
        <v>-86</v>
      </c>
      <c r="U9" s="116">
        <f t="shared" si="3"/>
        <v>0</v>
      </c>
      <c r="V9" s="24">
        <v>4.5</v>
      </c>
      <c r="W9" s="51">
        <f>3.14*(V9/2)^2*I9</f>
        <v>341.76937500000003</v>
      </c>
      <c r="X9" s="79">
        <v>7</v>
      </c>
      <c r="Y9">
        <f>3.14*(X9/2)^2*J9</f>
        <v>961.62500000000011</v>
      </c>
      <c r="Z9" s="79">
        <v>11</v>
      </c>
      <c r="AA9" s="79">
        <v>10</v>
      </c>
      <c r="AB9" s="5">
        <f xml:space="preserve"> AVERAGE(Z9:AA9)</f>
        <v>10.5</v>
      </c>
      <c r="AC9">
        <f>3.14*((Z9+AA9)/2)^2*K9</f>
        <v>13328.122499999999</v>
      </c>
      <c r="AD9" s="79">
        <v>22</v>
      </c>
      <c r="AE9" s="79">
        <v>22</v>
      </c>
      <c r="AF9" s="5">
        <f xml:space="preserve"> AVERAGE(AD9:AE9)</f>
        <v>22</v>
      </c>
      <c r="AG9">
        <f>3.14*((AD9+AE9)/2)^2*L9</f>
        <v>86626.319999999992</v>
      </c>
      <c r="AH9" s="79">
        <v>39</v>
      </c>
      <c r="AI9" s="79">
        <v>23</v>
      </c>
      <c r="AJ9" s="5">
        <f xml:space="preserve"> AVERAGE(AH9:AI9)</f>
        <v>31</v>
      </c>
      <c r="AK9">
        <f>3.14*((AH9+AI9)/2)^2*M9</f>
        <v>259508.44</v>
      </c>
      <c r="AL9" s="159"/>
      <c r="AM9" s="159"/>
      <c r="AP9" s="116">
        <v>1</v>
      </c>
      <c r="AQ9" s="25" t="s">
        <v>17</v>
      </c>
      <c r="AR9" s="88">
        <v>1</v>
      </c>
      <c r="AS9" s="52" t="s">
        <v>17</v>
      </c>
      <c r="AT9" s="24" t="s">
        <v>13</v>
      </c>
      <c r="AU9" s="24">
        <v>1</v>
      </c>
      <c r="AV9" s="24" t="s">
        <v>15</v>
      </c>
      <c r="AW9" s="24">
        <v>1</v>
      </c>
      <c r="AX9" s="24" t="s">
        <v>14</v>
      </c>
      <c r="AY9" s="77" t="s">
        <v>488</v>
      </c>
      <c r="AZ9">
        <v>1</v>
      </c>
      <c r="BA9" s="77" t="s">
        <v>491</v>
      </c>
      <c r="BB9">
        <v>1</v>
      </c>
      <c r="BC9" s="77" t="s">
        <v>15</v>
      </c>
      <c r="BD9">
        <v>1</v>
      </c>
      <c r="BE9" s="77" t="s">
        <v>15</v>
      </c>
      <c r="BF9">
        <v>1</v>
      </c>
      <c r="BG9" s="164"/>
      <c r="BH9" s="116">
        <v>0</v>
      </c>
      <c r="BJ9" s="116">
        <v>0</v>
      </c>
      <c r="BK9" s="79">
        <v>0</v>
      </c>
      <c r="BL9" s="24">
        <v>0</v>
      </c>
      <c r="BM9" s="79">
        <v>8</v>
      </c>
      <c r="BN9" s="79">
        <v>5</v>
      </c>
      <c r="BO9" s="79">
        <v>10</v>
      </c>
      <c r="BP9" s="79">
        <v>1</v>
      </c>
      <c r="BQ9" s="159"/>
      <c r="BT9" s="136">
        <v>5</v>
      </c>
      <c r="BU9" s="136">
        <v>3</v>
      </c>
      <c r="BV9" s="136">
        <v>60</v>
      </c>
      <c r="BW9" s="136">
        <v>3</v>
      </c>
      <c r="BX9" s="132">
        <v>0</v>
      </c>
      <c r="BY9" s="136">
        <v>30</v>
      </c>
      <c r="BZ9" s="137" t="s">
        <v>407</v>
      </c>
      <c r="CA9" s="138" t="s">
        <v>76</v>
      </c>
      <c r="CB9" s="176" t="s">
        <v>577</v>
      </c>
      <c r="CC9" s="124" t="s">
        <v>30</v>
      </c>
      <c r="CD9" s="84">
        <v>8</v>
      </c>
      <c r="CE9" s="84">
        <v>5</v>
      </c>
      <c r="CF9" s="84" t="s">
        <v>40</v>
      </c>
    </row>
    <row r="10" spans="1:86" ht="50.1" x14ac:dyDescent="0.55000000000000004">
      <c r="A10" s="25">
        <v>4</v>
      </c>
      <c r="B10" s="25" t="s">
        <v>0</v>
      </c>
      <c r="C10" s="25">
        <v>9</v>
      </c>
      <c r="D10" s="25" t="s">
        <v>267</v>
      </c>
      <c r="E10" s="25">
        <v>1</v>
      </c>
      <c r="F10" s="25">
        <v>7</v>
      </c>
      <c r="G10" s="25">
        <v>11</v>
      </c>
      <c r="H10" s="24">
        <v>18.5</v>
      </c>
      <c r="I10" s="24">
        <v>18.5</v>
      </c>
      <c r="J10" s="79"/>
      <c r="K10" s="79">
        <v>16.5</v>
      </c>
      <c r="L10" s="79"/>
      <c r="M10" s="79"/>
      <c r="N10" s="160"/>
      <c r="P10">
        <f>J10-'data for JMP'!J10</f>
        <v>-18.5</v>
      </c>
      <c r="Q10">
        <f t="shared" si="0"/>
        <v>16.5</v>
      </c>
      <c r="R10">
        <f t="shared" si="1"/>
        <v>-16.5</v>
      </c>
      <c r="S10">
        <f t="shared" si="2"/>
        <v>0</v>
      </c>
      <c r="T10" s="116">
        <f t="shared" si="3"/>
        <v>0</v>
      </c>
      <c r="U10" s="116">
        <f t="shared" si="3"/>
        <v>0</v>
      </c>
      <c r="V10" s="24">
        <v>5</v>
      </c>
      <c r="W10" s="51">
        <f>3.14*(V10/2)^2*I10</f>
        <v>363.0625</v>
      </c>
      <c r="X10" s="79"/>
      <c r="Z10" s="79">
        <v>6</v>
      </c>
      <c r="AA10" s="79">
        <v>6</v>
      </c>
      <c r="AB10" s="5">
        <f xml:space="preserve"> AVERAGE(Z10:AA10)</f>
        <v>6</v>
      </c>
      <c r="AC10">
        <f>3.14*((Z10+AA10)/2)^2*K10</f>
        <v>1865.16</v>
      </c>
      <c r="AD10" s="79"/>
      <c r="AE10" s="79"/>
      <c r="AF10" s="5"/>
      <c r="AH10" s="79"/>
      <c r="AI10" s="79"/>
      <c r="AJ10" s="5"/>
      <c r="AL10" s="160"/>
      <c r="AM10" s="160"/>
      <c r="AP10" s="116">
        <v>1</v>
      </c>
      <c r="AQ10" s="25" t="s">
        <v>15</v>
      </c>
      <c r="AR10" s="88">
        <v>1</v>
      </c>
      <c r="AS10" s="52" t="s">
        <v>17</v>
      </c>
      <c r="AT10" s="24" t="s">
        <v>13</v>
      </c>
      <c r="AU10" s="24">
        <v>1</v>
      </c>
      <c r="AV10" s="24" t="s">
        <v>14</v>
      </c>
      <c r="AW10" s="24">
        <v>0</v>
      </c>
      <c r="AX10" s="24" t="s">
        <v>14</v>
      </c>
      <c r="AY10" s="77" t="s">
        <v>487</v>
      </c>
      <c r="AZ10">
        <v>0</v>
      </c>
      <c r="BA10" s="77" t="s">
        <v>490</v>
      </c>
      <c r="BB10">
        <v>1</v>
      </c>
      <c r="BC10" s="77" t="s">
        <v>512</v>
      </c>
      <c r="BD10">
        <v>0</v>
      </c>
      <c r="BE10" s="80" t="s">
        <v>498</v>
      </c>
      <c r="BF10">
        <v>0</v>
      </c>
      <c r="BG10" s="165"/>
      <c r="BH10" s="116">
        <v>0</v>
      </c>
      <c r="BJ10" s="116">
        <v>0</v>
      </c>
      <c r="BK10" s="79">
        <v>45</v>
      </c>
      <c r="BL10" s="24">
        <v>25</v>
      </c>
      <c r="BM10" s="24">
        <v>0</v>
      </c>
      <c r="BN10" s="79">
        <v>65</v>
      </c>
      <c r="BO10" s="24">
        <v>0</v>
      </c>
      <c r="BP10" s="24">
        <v>0</v>
      </c>
      <c r="BQ10" s="160"/>
      <c r="BT10" s="136">
        <v>10</v>
      </c>
      <c r="BU10" s="136">
        <v>2</v>
      </c>
      <c r="BV10" s="136">
        <v>15</v>
      </c>
      <c r="BW10" s="136">
        <v>15</v>
      </c>
      <c r="BX10" s="132">
        <v>25</v>
      </c>
      <c r="BY10" s="136">
        <v>50</v>
      </c>
      <c r="BZ10" s="137" t="s">
        <v>406</v>
      </c>
      <c r="CA10" s="138" t="s">
        <v>405</v>
      </c>
      <c r="CB10" s="175" t="s">
        <v>581</v>
      </c>
      <c r="CC10" s="124" t="s">
        <v>30</v>
      </c>
      <c r="CD10" s="84">
        <v>7</v>
      </c>
      <c r="CE10" s="84">
        <v>5</v>
      </c>
      <c r="CF10" s="84" t="s">
        <v>52</v>
      </c>
    </row>
    <row r="11" spans="1:86" ht="50.1" x14ac:dyDescent="0.55000000000000004">
      <c r="A11" s="25">
        <v>4</v>
      </c>
      <c r="B11" s="25" t="s">
        <v>0</v>
      </c>
      <c r="C11" s="25">
        <v>10</v>
      </c>
      <c r="D11" s="25" t="s">
        <v>267</v>
      </c>
      <c r="E11" s="25">
        <v>1</v>
      </c>
      <c r="F11" s="25">
        <v>7.5</v>
      </c>
      <c r="G11" s="25">
        <v>0</v>
      </c>
      <c r="H11" s="24"/>
      <c r="I11" s="24"/>
      <c r="J11" s="79"/>
      <c r="K11" s="79"/>
      <c r="L11" s="79"/>
      <c r="M11" s="79"/>
      <c r="P11">
        <f>J11-'data for JMP'!J11</f>
        <v>0</v>
      </c>
      <c r="Q11">
        <f t="shared" si="0"/>
        <v>0</v>
      </c>
      <c r="R11">
        <f t="shared" si="1"/>
        <v>0</v>
      </c>
      <c r="S11">
        <f t="shared" si="2"/>
        <v>0</v>
      </c>
      <c r="T11" s="116">
        <f t="shared" si="3"/>
        <v>0</v>
      </c>
      <c r="U11" s="116">
        <f t="shared" si="3"/>
        <v>0</v>
      </c>
      <c r="V11" s="24"/>
      <c r="W11" s="51"/>
      <c r="X11" s="79"/>
      <c r="Z11" s="79"/>
      <c r="AA11" s="79"/>
      <c r="AB11" s="5"/>
      <c r="AD11" s="79"/>
      <c r="AE11" s="79"/>
      <c r="AF11" s="5"/>
      <c r="AH11" s="79"/>
      <c r="AI11" s="79"/>
      <c r="AJ11" s="5"/>
      <c r="AP11" s="116">
        <v>1</v>
      </c>
      <c r="AQ11" s="25" t="s">
        <v>16</v>
      </c>
      <c r="AR11" s="25">
        <v>0</v>
      </c>
      <c r="AS11" s="25" t="s">
        <v>16</v>
      </c>
      <c r="AT11" s="24" t="s">
        <v>13</v>
      </c>
      <c r="AU11" s="24">
        <v>1</v>
      </c>
      <c r="AV11" s="24" t="s">
        <v>14</v>
      </c>
      <c r="AW11" s="24">
        <v>0</v>
      </c>
      <c r="AX11" s="24" t="s">
        <v>14</v>
      </c>
      <c r="AY11" s="77" t="s">
        <v>512</v>
      </c>
      <c r="AZ11">
        <v>0</v>
      </c>
      <c r="BA11" s="77" t="s">
        <v>512</v>
      </c>
      <c r="BB11">
        <v>0</v>
      </c>
      <c r="BC11" s="77" t="s">
        <v>512</v>
      </c>
      <c r="BD11">
        <v>0</v>
      </c>
      <c r="BE11" s="77" t="s">
        <v>512</v>
      </c>
      <c r="BF11">
        <v>0</v>
      </c>
      <c r="BH11" s="116">
        <v>0</v>
      </c>
      <c r="BJ11" s="116">
        <v>0</v>
      </c>
      <c r="BK11" s="79">
        <v>0</v>
      </c>
      <c r="BL11" s="79">
        <v>0</v>
      </c>
      <c r="BM11" s="24">
        <v>0</v>
      </c>
      <c r="BN11" s="24">
        <v>0</v>
      </c>
      <c r="BO11" s="24">
        <v>0</v>
      </c>
      <c r="BP11" s="24">
        <v>0</v>
      </c>
      <c r="BT11" s="136">
        <v>15</v>
      </c>
      <c r="BU11" s="136">
        <v>10</v>
      </c>
      <c r="BV11" s="136">
        <v>30</v>
      </c>
      <c r="BW11" s="136">
        <v>15</v>
      </c>
      <c r="BX11" s="132"/>
      <c r="BY11" s="136">
        <v>35</v>
      </c>
      <c r="BZ11" s="137" t="s">
        <v>404</v>
      </c>
      <c r="CA11" s="84"/>
      <c r="CB11" s="175" t="s">
        <v>581</v>
      </c>
      <c r="CC11" s="124" t="s">
        <v>30</v>
      </c>
      <c r="CD11" s="84">
        <v>7.5</v>
      </c>
      <c r="CE11" s="84">
        <v>4</v>
      </c>
      <c r="CF11" s="84" t="s">
        <v>40</v>
      </c>
    </row>
    <row r="12" spans="1:86" ht="37.799999999999997" x14ac:dyDescent="0.55000000000000004">
      <c r="A12" s="25">
        <v>4</v>
      </c>
      <c r="B12" s="25" t="s">
        <v>0</v>
      </c>
      <c r="C12" s="25">
        <v>11</v>
      </c>
      <c r="D12" s="25" t="s">
        <v>267</v>
      </c>
      <c r="E12" s="25">
        <v>1</v>
      </c>
      <c r="F12" s="25">
        <v>6</v>
      </c>
      <c r="G12" s="25">
        <v>5</v>
      </c>
      <c r="H12" s="24">
        <v>9.5</v>
      </c>
      <c r="I12" s="24">
        <v>10.5</v>
      </c>
      <c r="J12" s="79">
        <v>12</v>
      </c>
      <c r="K12" s="79">
        <v>18</v>
      </c>
      <c r="L12" s="79">
        <v>21</v>
      </c>
      <c r="M12" s="79">
        <v>36</v>
      </c>
      <c r="N12" s="79">
        <v>16</v>
      </c>
      <c r="O12" s="169">
        <v>61</v>
      </c>
      <c r="P12">
        <f>J12-'data for JMP'!J12</f>
        <v>1.5</v>
      </c>
      <c r="Q12">
        <f t="shared" si="0"/>
        <v>6</v>
      </c>
      <c r="R12">
        <f t="shared" si="1"/>
        <v>3</v>
      </c>
      <c r="S12">
        <f t="shared" si="2"/>
        <v>15</v>
      </c>
      <c r="T12" s="116">
        <f t="shared" si="3"/>
        <v>-20</v>
      </c>
      <c r="U12" s="116">
        <f t="shared" si="3"/>
        <v>45</v>
      </c>
      <c r="V12" s="24">
        <v>3</v>
      </c>
      <c r="W12" s="51">
        <f>3.14*(V12/2)^2*I12</f>
        <v>74.182500000000005</v>
      </c>
      <c r="X12" s="79">
        <v>4</v>
      </c>
      <c r="Y12">
        <f>3.14*(X12/2)^2*J12</f>
        <v>150.72</v>
      </c>
      <c r="Z12" s="79">
        <v>8</v>
      </c>
      <c r="AA12" s="79">
        <v>6</v>
      </c>
      <c r="AB12" s="5">
        <f xml:space="preserve"> AVERAGE(Z12:AA12)</f>
        <v>7</v>
      </c>
      <c r="AC12">
        <f>3.14*((Z12+AA12)/2)^2*K12</f>
        <v>2769.4800000000005</v>
      </c>
      <c r="AD12" s="79">
        <v>11</v>
      </c>
      <c r="AE12" s="79">
        <v>10</v>
      </c>
      <c r="AF12" s="5">
        <f xml:space="preserve"> AVERAGE(AD12:AE12)</f>
        <v>10.5</v>
      </c>
      <c r="AG12">
        <f>3.14*((AD12+AE12)/2)^2*L12</f>
        <v>7269.8850000000002</v>
      </c>
      <c r="AH12" s="79">
        <v>15</v>
      </c>
      <c r="AI12" s="79">
        <v>12</v>
      </c>
      <c r="AJ12" s="5">
        <f xml:space="preserve"> AVERAGE(AH12:AI12)</f>
        <v>13.5</v>
      </c>
      <c r="AK12">
        <f>3.14*((AH12+AI12)/2)^2*M12</f>
        <v>20601.54</v>
      </c>
      <c r="AL12" s="79">
        <v>13</v>
      </c>
      <c r="AM12" s="79">
        <v>16</v>
      </c>
      <c r="AN12" s="169">
        <v>39</v>
      </c>
      <c r="AO12" s="169">
        <v>33</v>
      </c>
      <c r="AP12" s="116">
        <v>1</v>
      </c>
      <c r="AQ12" s="25" t="s">
        <v>17</v>
      </c>
      <c r="AR12" s="88">
        <v>1</v>
      </c>
      <c r="AS12" s="52" t="s">
        <v>17</v>
      </c>
      <c r="AT12" s="24" t="s">
        <v>15</v>
      </c>
      <c r="AU12" s="24">
        <v>1</v>
      </c>
      <c r="AV12" s="50" t="s">
        <v>17</v>
      </c>
      <c r="AW12" s="50">
        <v>1</v>
      </c>
      <c r="AX12" s="24" t="s">
        <v>18</v>
      </c>
      <c r="AY12" s="77" t="s">
        <v>489</v>
      </c>
      <c r="AZ12">
        <v>1</v>
      </c>
      <c r="BA12" s="77" t="s">
        <v>489</v>
      </c>
      <c r="BB12">
        <v>1</v>
      </c>
      <c r="BC12" s="77" t="s">
        <v>497</v>
      </c>
      <c r="BD12">
        <v>1</v>
      </c>
      <c r="BE12" s="77" t="s">
        <v>15</v>
      </c>
      <c r="BF12">
        <v>1</v>
      </c>
      <c r="BG12" s="77" t="s">
        <v>15</v>
      </c>
      <c r="BH12" s="175">
        <v>1</v>
      </c>
      <c r="BI12" s="171" t="s">
        <v>13</v>
      </c>
      <c r="BJ12" s="177">
        <v>1</v>
      </c>
      <c r="BK12" s="79">
        <v>5</v>
      </c>
      <c r="BL12" s="24">
        <v>15</v>
      </c>
      <c r="BM12" s="79">
        <v>5</v>
      </c>
      <c r="BN12" s="79">
        <v>5</v>
      </c>
      <c r="BO12" s="79">
        <v>8</v>
      </c>
      <c r="BP12" s="79">
        <v>2</v>
      </c>
      <c r="BQ12" s="79">
        <v>7</v>
      </c>
      <c r="BR12" s="169">
        <v>50</v>
      </c>
      <c r="BT12" s="136">
        <v>8</v>
      </c>
      <c r="BU12" s="136">
        <v>2</v>
      </c>
      <c r="BV12" s="136">
        <v>40</v>
      </c>
      <c r="BW12" s="136">
        <v>10</v>
      </c>
      <c r="BX12" s="132">
        <v>15</v>
      </c>
      <c r="BY12" s="136">
        <v>35</v>
      </c>
      <c r="BZ12" s="137" t="s">
        <v>403</v>
      </c>
      <c r="CA12" s="84"/>
      <c r="CB12" s="175" t="s">
        <v>581</v>
      </c>
      <c r="CC12" s="124" t="s">
        <v>30</v>
      </c>
      <c r="CD12" s="84">
        <v>6</v>
      </c>
      <c r="CE12" s="84">
        <v>3</v>
      </c>
      <c r="CF12" s="84" t="s">
        <v>40</v>
      </c>
    </row>
    <row r="13" spans="1:86" ht="50.1" x14ac:dyDescent="0.55000000000000004">
      <c r="A13" s="25">
        <v>4</v>
      </c>
      <c r="B13" s="25" t="s">
        <v>0</v>
      </c>
      <c r="C13" s="25">
        <v>12</v>
      </c>
      <c r="D13" s="25" t="s">
        <v>267</v>
      </c>
      <c r="E13" s="25">
        <v>3</v>
      </c>
      <c r="F13" s="25">
        <v>5.5</v>
      </c>
      <c r="G13" s="25">
        <v>8</v>
      </c>
      <c r="H13" s="24">
        <v>10</v>
      </c>
      <c r="I13" s="24">
        <v>11.5</v>
      </c>
      <c r="J13" s="79">
        <v>14</v>
      </c>
      <c r="K13" s="79">
        <v>17.5</v>
      </c>
      <c r="L13" s="79">
        <v>24.5</v>
      </c>
      <c r="M13" s="79">
        <v>38</v>
      </c>
      <c r="N13" s="79">
        <v>44</v>
      </c>
      <c r="O13" s="168">
        <v>69</v>
      </c>
      <c r="P13">
        <f>J13-'data for JMP'!J13</f>
        <v>2.5</v>
      </c>
      <c r="Q13">
        <f t="shared" si="0"/>
        <v>3.5</v>
      </c>
      <c r="R13">
        <f t="shared" si="1"/>
        <v>7</v>
      </c>
      <c r="S13">
        <f t="shared" si="2"/>
        <v>13.5</v>
      </c>
      <c r="T13" s="116">
        <f t="shared" si="3"/>
        <v>6</v>
      </c>
      <c r="U13" s="116">
        <f t="shared" si="3"/>
        <v>25</v>
      </c>
      <c r="V13" s="24">
        <v>3.5</v>
      </c>
      <c r="W13" s="51">
        <f>3.14*(V13/2)^2*I13</f>
        <v>110.58687500000001</v>
      </c>
      <c r="X13" s="79">
        <v>4</v>
      </c>
      <c r="Y13">
        <f>3.14*(X13/2)^2*J13</f>
        <v>175.84</v>
      </c>
      <c r="Z13" s="79">
        <v>7</v>
      </c>
      <c r="AA13" s="79">
        <v>6</v>
      </c>
      <c r="AB13" s="5">
        <f xml:space="preserve"> AVERAGE(Z13:AA13)</f>
        <v>6.5</v>
      </c>
      <c r="AC13">
        <f>3.14*((Z13+AA13)/2)^2*K13</f>
        <v>2321.6374999999998</v>
      </c>
      <c r="AD13" s="79">
        <v>9</v>
      </c>
      <c r="AE13" s="79">
        <v>9</v>
      </c>
      <c r="AF13" s="5">
        <f xml:space="preserve"> AVERAGE(AD13:AE13)</f>
        <v>9</v>
      </c>
      <c r="AG13">
        <f>3.14*((AD13+AE13)/2)^2*L13</f>
        <v>6231.33</v>
      </c>
      <c r="AH13" s="79">
        <v>12</v>
      </c>
      <c r="AI13" s="79">
        <v>9</v>
      </c>
      <c r="AJ13" s="5">
        <f xml:space="preserve"> AVERAGE(AH13:AI13)</f>
        <v>10.5</v>
      </c>
      <c r="AK13">
        <f>3.14*((AH13+AI13)/2)^2*M13</f>
        <v>13155.03</v>
      </c>
      <c r="AL13" s="79">
        <v>13</v>
      </c>
      <c r="AM13" s="79">
        <v>12</v>
      </c>
      <c r="AN13" s="168">
        <v>21</v>
      </c>
      <c r="AO13" s="168">
        <v>23</v>
      </c>
      <c r="AP13" s="116">
        <v>1</v>
      </c>
      <c r="AQ13" s="25" t="s">
        <v>17</v>
      </c>
      <c r="AR13" s="88">
        <v>1</v>
      </c>
      <c r="AS13" s="52" t="s">
        <v>17</v>
      </c>
      <c r="AT13" s="24" t="s">
        <v>17</v>
      </c>
      <c r="AU13" s="24">
        <v>1</v>
      </c>
      <c r="AV13" s="24" t="s">
        <v>17</v>
      </c>
      <c r="AW13" s="24">
        <v>1</v>
      </c>
      <c r="AX13" s="24" t="s">
        <v>17</v>
      </c>
      <c r="AY13" s="77" t="s">
        <v>489</v>
      </c>
      <c r="AZ13">
        <v>1</v>
      </c>
      <c r="BA13" s="77" t="s">
        <v>488</v>
      </c>
      <c r="BB13">
        <v>1</v>
      </c>
      <c r="BC13" s="77" t="s">
        <v>15</v>
      </c>
      <c r="BD13">
        <v>1</v>
      </c>
      <c r="BE13" s="77" t="s">
        <v>15</v>
      </c>
      <c r="BF13">
        <v>1</v>
      </c>
      <c r="BG13" s="77" t="s">
        <v>15</v>
      </c>
      <c r="BH13" s="175">
        <v>1</v>
      </c>
      <c r="BI13" s="171" t="s">
        <v>15</v>
      </c>
      <c r="BJ13" s="177">
        <v>1</v>
      </c>
      <c r="BK13" s="79">
        <v>50</v>
      </c>
      <c r="BL13" s="24">
        <v>20</v>
      </c>
      <c r="BM13" s="79">
        <v>35</v>
      </c>
      <c r="BN13" s="79">
        <v>50</v>
      </c>
      <c r="BO13" s="79">
        <v>20</v>
      </c>
      <c r="BP13" s="79">
        <v>2</v>
      </c>
      <c r="BQ13" s="79">
        <v>10</v>
      </c>
      <c r="BR13" s="168">
        <v>40</v>
      </c>
      <c r="BT13" s="136">
        <v>10</v>
      </c>
      <c r="BU13" s="136">
        <v>2</v>
      </c>
      <c r="BV13" s="136">
        <v>50</v>
      </c>
      <c r="BW13" s="136">
        <v>5</v>
      </c>
      <c r="BX13" s="132">
        <v>20</v>
      </c>
      <c r="BY13" s="136">
        <v>45</v>
      </c>
      <c r="BZ13" s="137" t="s">
        <v>402</v>
      </c>
      <c r="CA13" s="138" t="s">
        <v>76</v>
      </c>
      <c r="CB13" s="176" t="s">
        <v>577</v>
      </c>
      <c r="CC13" s="124" t="s">
        <v>30</v>
      </c>
      <c r="CD13" s="84">
        <v>5.5</v>
      </c>
      <c r="CE13" s="84">
        <v>4</v>
      </c>
      <c r="CF13" s="84" t="s">
        <v>40</v>
      </c>
    </row>
    <row r="14" spans="1:86" ht="25.5" x14ac:dyDescent="0.55000000000000004">
      <c r="A14" s="25">
        <v>4</v>
      </c>
      <c r="B14" s="25" t="s">
        <v>0</v>
      </c>
      <c r="C14" s="25">
        <v>13</v>
      </c>
      <c r="D14" s="25" t="s">
        <v>267</v>
      </c>
      <c r="E14" s="25">
        <v>3</v>
      </c>
      <c r="F14" s="25">
        <v>7.5</v>
      </c>
      <c r="G14" s="25">
        <v>10</v>
      </c>
      <c r="H14" s="24">
        <v>11</v>
      </c>
      <c r="I14" s="24">
        <v>10</v>
      </c>
      <c r="J14" s="79">
        <v>10</v>
      </c>
      <c r="K14" s="79">
        <v>13</v>
      </c>
      <c r="L14" s="79">
        <v>15</v>
      </c>
      <c r="M14" s="79">
        <v>19</v>
      </c>
      <c r="N14" s="79">
        <v>20</v>
      </c>
      <c r="O14" s="168">
        <v>39</v>
      </c>
      <c r="P14">
        <f>J14-'data for JMP'!J14</f>
        <v>0</v>
      </c>
      <c r="Q14">
        <f t="shared" si="0"/>
        <v>3</v>
      </c>
      <c r="R14">
        <f t="shared" si="1"/>
        <v>2</v>
      </c>
      <c r="S14">
        <f t="shared" si="2"/>
        <v>4</v>
      </c>
      <c r="T14" s="116">
        <f t="shared" si="3"/>
        <v>1</v>
      </c>
      <c r="U14" s="116">
        <f t="shared" si="3"/>
        <v>19</v>
      </c>
      <c r="V14" s="24">
        <v>2.5</v>
      </c>
      <c r="W14" s="51">
        <f>3.14*(V14/2)^2*I14</f>
        <v>49.0625</v>
      </c>
      <c r="X14" s="79">
        <v>3</v>
      </c>
      <c r="Y14">
        <f>3.14*(X14/2)^2*J14</f>
        <v>70.650000000000006</v>
      </c>
      <c r="Z14" s="79">
        <v>3</v>
      </c>
      <c r="AA14" s="79">
        <v>3</v>
      </c>
      <c r="AB14" s="5">
        <f xml:space="preserve"> AVERAGE(Z14:AA14)</f>
        <v>3</v>
      </c>
      <c r="AC14">
        <f>3.14*((Z14+AA14)/2)^2*K14</f>
        <v>367.38</v>
      </c>
      <c r="AD14" s="79">
        <v>4</v>
      </c>
      <c r="AE14" s="79">
        <v>4</v>
      </c>
      <c r="AF14" s="5">
        <f xml:space="preserve"> AVERAGE(AD14:AE14)</f>
        <v>4</v>
      </c>
      <c r="AG14">
        <f>3.14*((AD14+AE14)/2)^2*L14</f>
        <v>753.6</v>
      </c>
      <c r="AH14" s="79">
        <v>8</v>
      </c>
      <c r="AI14" s="79">
        <v>5</v>
      </c>
      <c r="AJ14" s="5">
        <f xml:space="preserve"> AVERAGE(AH14:AI14)</f>
        <v>6.5</v>
      </c>
      <c r="AK14">
        <f>3.14*((AH14+AI14)/2)^2*M14</f>
        <v>2520.6349999999998</v>
      </c>
      <c r="AL14" s="79">
        <v>8</v>
      </c>
      <c r="AM14" s="79">
        <v>7</v>
      </c>
      <c r="AN14" s="168">
        <v>25</v>
      </c>
      <c r="AO14" s="168">
        <v>16</v>
      </c>
      <c r="AP14" s="116">
        <v>1</v>
      </c>
      <c r="AQ14" s="25" t="s">
        <v>17</v>
      </c>
      <c r="AR14" s="88">
        <v>1</v>
      </c>
      <c r="AS14" s="52" t="s">
        <v>17</v>
      </c>
      <c r="AT14" s="24" t="s">
        <v>17</v>
      </c>
      <c r="AU14" s="24">
        <v>1</v>
      </c>
      <c r="AV14" s="24" t="s">
        <v>18</v>
      </c>
      <c r="AW14" s="24">
        <v>1</v>
      </c>
      <c r="AX14" s="24" t="s">
        <v>18</v>
      </c>
      <c r="AY14" s="77" t="s">
        <v>490</v>
      </c>
      <c r="AZ14">
        <v>1</v>
      </c>
      <c r="BA14" s="77" t="s">
        <v>490</v>
      </c>
      <c r="BB14">
        <v>1</v>
      </c>
      <c r="BC14" s="77" t="s">
        <v>497</v>
      </c>
      <c r="BD14">
        <v>1</v>
      </c>
      <c r="BE14" s="77" t="s">
        <v>15</v>
      </c>
      <c r="BF14">
        <v>1</v>
      </c>
      <c r="BG14" s="77" t="s">
        <v>566</v>
      </c>
      <c r="BH14" s="175">
        <v>1</v>
      </c>
      <c r="BI14" s="171" t="s">
        <v>15</v>
      </c>
      <c r="BJ14" s="177">
        <v>1</v>
      </c>
      <c r="BK14" s="79">
        <v>10</v>
      </c>
      <c r="BL14" s="24">
        <v>25</v>
      </c>
      <c r="BM14" s="79">
        <v>20</v>
      </c>
      <c r="BN14" s="79">
        <v>35</v>
      </c>
      <c r="BO14" s="79">
        <v>25</v>
      </c>
      <c r="BP14" s="79">
        <v>20</v>
      </c>
      <c r="BQ14" s="79">
        <v>40</v>
      </c>
      <c r="BR14" s="168">
        <v>100</v>
      </c>
      <c r="BT14" s="136">
        <v>10</v>
      </c>
      <c r="BU14" s="136">
        <v>0</v>
      </c>
      <c r="BV14" s="136">
        <v>35</v>
      </c>
      <c r="BW14" s="136">
        <v>0</v>
      </c>
      <c r="BX14" s="132">
        <v>25</v>
      </c>
      <c r="BY14" s="136">
        <v>50</v>
      </c>
      <c r="BZ14" s="137" t="s">
        <v>401</v>
      </c>
      <c r="CA14" s="84"/>
      <c r="CB14" s="175" t="s">
        <v>581</v>
      </c>
      <c r="CC14" s="124" t="s">
        <v>30</v>
      </c>
      <c r="CD14" s="84">
        <v>7.5</v>
      </c>
      <c r="CE14" s="84">
        <v>4</v>
      </c>
      <c r="CF14" s="84" t="s">
        <v>40</v>
      </c>
    </row>
    <row r="15" spans="1:86" ht="50.1" x14ac:dyDescent="0.55000000000000004">
      <c r="A15" s="25">
        <v>4</v>
      </c>
      <c r="B15" s="25" t="s">
        <v>0</v>
      </c>
      <c r="C15" s="25">
        <v>14</v>
      </c>
      <c r="D15" s="25" t="s">
        <v>267</v>
      </c>
      <c r="E15" s="25">
        <v>2</v>
      </c>
      <c r="F15" s="25">
        <v>10</v>
      </c>
      <c r="G15" s="25">
        <v>6</v>
      </c>
      <c r="H15" s="24"/>
      <c r="I15" s="24"/>
      <c r="J15" s="79"/>
      <c r="K15" s="79"/>
      <c r="L15" s="79"/>
      <c r="M15" s="79"/>
      <c r="P15">
        <f>J15-'data for JMP'!J15</f>
        <v>0</v>
      </c>
      <c r="Q15">
        <f t="shared" si="0"/>
        <v>0</v>
      </c>
      <c r="R15">
        <f t="shared" si="1"/>
        <v>0</v>
      </c>
      <c r="S15">
        <f t="shared" si="2"/>
        <v>0</v>
      </c>
      <c r="T15" s="116">
        <f t="shared" si="3"/>
        <v>0</v>
      </c>
      <c r="U15" s="116">
        <f t="shared" si="3"/>
        <v>0</v>
      </c>
      <c r="V15" s="24"/>
      <c r="W15" s="51"/>
      <c r="X15" s="79"/>
      <c r="Z15" s="79"/>
      <c r="AA15" s="79"/>
      <c r="AB15" s="5"/>
      <c r="AD15" s="79"/>
      <c r="AE15" s="79"/>
      <c r="AF15" s="5"/>
      <c r="AH15" s="79"/>
      <c r="AI15" s="79"/>
      <c r="AJ15" s="5"/>
      <c r="AP15" s="116">
        <v>1</v>
      </c>
      <c r="AQ15" s="25" t="s">
        <v>18</v>
      </c>
      <c r="AR15" s="88">
        <v>1</v>
      </c>
      <c r="AS15" s="52" t="s">
        <v>14</v>
      </c>
      <c r="AT15" s="24" t="s">
        <v>14</v>
      </c>
      <c r="AU15" s="24">
        <v>0</v>
      </c>
      <c r="AV15" s="24" t="s">
        <v>14</v>
      </c>
      <c r="AW15" s="24">
        <v>0</v>
      </c>
      <c r="AX15" s="24" t="s">
        <v>14</v>
      </c>
      <c r="AY15" s="77" t="s">
        <v>512</v>
      </c>
      <c r="AZ15">
        <v>0</v>
      </c>
      <c r="BA15" s="77" t="s">
        <v>512</v>
      </c>
      <c r="BB15">
        <v>0</v>
      </c>
      <c r="BC15" s="77" t="s">
        <v>512</v>
      </c>
      <c r="BD15">
        <v>0</v>
      </c>
      <c r="BE15" s="77" t="s">
        <v>512</v>
      </c>
      <c r="BF15">
        <v>0</v>
      </c>
      <c r="BH15" s="116">
        <v>0</v>
      </c>
      <c r="BJ15" s="116">
        <v>0</v>
      </c>
      <c r="BK15" s="79">
        <v>0</v>
      </c>
      <c r="BL15" s="79">
        <v>0</v>
      </c>
      <c r="BM15" s="24">
        <v>0</v>
      </c>
      <c r="BN15" s="24">
        <v>0</v>
      </c>
      <c r="BO15" s="24">
        <v>0</v>
      </c>
      <c r="BP15" s="24">
        <v>0</v>
      </c>
      <c r="BT15" s="136">
        <v>8</v>
      </c>
      <c r="BU15" s="136">
        <v>2</v>
      </c>
      <c r="BV15" s="136">
        <v>25</v>
      </c>
      <c r="BW15" s="136">
        <v>5</v>
      </c>
      <c r="BX15" s="132"/>
      <c r="BY15" s="136">
        <v>35</v>
      </c>
      <c r="BZ15" s="137" t="s">
        <v>400</v>
      </c>
      <c r="CA15" s="84"/>
      <c r="CB15" s="175" t="s">
        <v>581</v>
      </c>
      <c r="CC15" s="124" t="s">
        <v>30</v>
      </c>
      <c r="CD15" s="84">
        <v>10</v>
      </c>
      <c r="CE15" s="84">
        <v>2</v>
      </c>
      <c r="CF15" s="84" t="s">
        <v>40</v>
      </c>
    </row>
    <row r="16" spans="1:86" ht="50.1" x14ac:dyDescent="0.55000000000000004">
      <c r="A16" s="25">
        <v>4</v>
      </c>
      <c r="B16" s="25" t="s">
        <v>0</v>
      </c>
      <c r="C16" s="25">
        <v>15</v>
      </c>
      <c r="D16" s="25" t="s">
        <v>267</v>
      </c>
      <c r="E16" s="25">
        <v>1</v>
      </c>
      <c r="F16" s="25">
        <v>9</v>
      </c>
      <c r="G16" s="25">
        <v>0</v>
      </c>
      <c r="H16" s="24"/>
      <c r="I16" s="24"/>
      <c r="J16" s="79"/>
      <c r="K16" s="79"/>
      <c r="L16" s="79"/>
      <c r="M16" s="79"/>
      <c r="P16">
        <f>J16-'data for JMP'!J16</f>
        <v>0</v>
      </c>
      <c r="Q16">
        <f t="shared" si="0"/>
        <v>0</v>
      </c>
      <c r="R16">
        <f t="shared" si="1"/>
        <v>0</v>
      </c>
      <c r="S16">
        <f t="shared" si="2"/>
        <v>0</v>
      </c>
      <c r="T16" s="116">
        <f t="shared" si="3"/>
        <v>0</v>
      </c>
      <c r="U16" s="116">
        <f t="shared" si="3"/>
        <v>0</v>
      </c>
      <c r="V16" s="24"/>
      <c r="W16" s="51"/>
      <c r="X16" s="79"/>
      <c r="Z16" s="79"/>
      <c r="AA16" s="79"/>
      <c r="AB16" s="5"/>
      <c r="AD16" s="79"/>
      <c r="AE16" s="79"/>
      <c r="AF16" s="5"/>
      <c r="AH16" s="79"/>
      <c r="AI16" s="79"/>
      <c r="AJ16" s="5"/>
      <c r="AP16" s="116">
        <v>1</v>
      </c>
      <c r="AQ16" s="25" t="s">
        <v>14</v>
      </c>
      <c r="AR16" s="25">
        <v>0</v>
      </c>
      <c r="AS16" s="25" t="s">
        <v>14</v>
      </c>
      <c r="AT16" s="24" t="s">
        <v>14</v>
      </c>
      <c r="AU16" s="24">
        <v>0</v>
      </c>
      <c r="AV16" s="24" t="s">
        <v>14</v>
      </c>
      <c r="AW16" s="24">
        <v>0</v>
      </c>
      <c r="AX16" s="24" t="s">
        <v>14</v>
      </c>
      <c r="AY16" s="77" t="s">
        <v>512</v>
      </c>
      <c r="AZ16">
        <v>0</v>
      </c>
      <c r="BA16" s="77" t="s">
        <v>512</v>
      </c>
      <c r="BB16">
        <v>0</v>
      </c>
      <c r="BC16" s="77" t="s">
        <v>512</v>
      </c>
      <c r="BD16">
        <v>0</v>
      </c>
      <c r="BE16" s="77" t="s">
        <v>512</v>
      </c>
      <c r="BF16">
        <v>0</v>
      </c>
      <c r="BH16" s="116">
        <v>0</v>
      </c>
      <c r="BJ16" s="116">
        <v>0</v>
      </c>
      <c r="BK16" s="79">
        <v>0</v>
      </c>
      <c r="BL16" s="79">
        <v>0</v>
      </c>
      <c r="BM16" s="24">
        <v>0</v>
      </c>
      <c r="BN16" s="24">
        <v>0</v>
      </c>
      <c r="BO16" s="24">
        <v>0</v>
      </c>
      <c r="BP16" s="24">
        <v>0</v>
      </c>
      <c r="BT16" s="136">
        <v>10</v>
      </c>
      <c r="BU16" s="136">
        <v>2</v>
      </c>
      <c r="BV16" s="136">
        <v>40</v>
      </c>
      <c r="BW16" s="136">
        <v>5</v>
      </c>
      <c r="BX16" s="132"/>
      <c r="BY16" s="136">
        <v>0.5</v>
      </c>
      <c r="BZ16" s="137" t="s">
        <v>399</v>
      </c>
      <c r="CA16" s="84"/>
      <c r="CB16" s="175" t="s">
        <v>581</v>
      </c>
      <c r="CC16" s="124" t="s">
        <v>30</v>
      </c>
      <c r="CD16" s="84">
        <v>9</v>
      </c>
      <c r="CE16" s="84">
        <v>4</v>
      </c>
      <c r="CF16" s="84" t="s">
        <v>52</v>
      </c>
    </row>
    <row r="17" spans="1:84" ht="37.799999999999997" x14ac:dyDescent="0.55000000000000004">
      <c r="A17" s="25">
        <v>4</v>
      </c>
      <c r="B17" s="25" t="s">
        <v>0</v>
      </c>
      <c r="C17" s="25">
        <v>16</v>
      </c>
      <c r="D17" s="25" t="s">
        <v>267</v>
      </c>
      <c r="E17" s="25">
        <v>2</v>
      </c>
      <c r="F17" s="25">
        <v>5.5</v>
      </c>
      <c r="G17" s="25">
        <v>6</v>
      </c>
      <c r="H17" s="24">
        <v>8.5</v>
      </c>
      <c r="I17" s="24">
        <v>9.5</v>
      </c>
      <c r="J17" s="79">
        <v>12</v>
      </c>
      <c r="K17" s="79">
        <v>17.5</v>
      </c>
      <c r="L17" s="79">
        <v>27</v>
      </c>
      <c r="M17" s="79">
        <v>28</v>
      </c>
      <c r="N17" s="79">
        <v>29</v>
      </c>
      <c r="O17" s="168"/>
      <c r="P17">
        <f>J17-'data for JMP'!J17</f>
        <v>2.5</v>
      </c>
      <c r="Q17">
        <f t="shared" si="0"/>
        <v>5.5</v>
      </c>
      <c r="R17">
        <f t="shared" si="1"/>
        <v>9.5</v>
      </c>
      <c r="S17">
        <f t="shared" si="2"/>
        <v>1</v>
      </c>
      <c r="T17" s="116">
        <f t="shared" si="3"/>
        <v>1</v>
      </c>
      <c r="U17" s="116">
        <f t="shared" si="3"/>
        <v>-29</v>
      </c>
      <c r="V17" s="24">
        <v>2</v>
      </c>
      <c r="W17" s="51">
        <f>3.14*(V17/2)^2*I17</f>
        <v>29.830000000000002</v>
      </c>
      <c r="X17" s="79">
        <v>3</v>
      </c>
      <c r="Y17">
        <f>3.14*(X17/2)^2*J17</f>
        <v>84.78</v>
      </c>
      <c r="Z17" s="79">
        <v>6</v>
      </c>
      <c r="AA17" s="79">
        <v>5</v>
      </c>
      <c r="AB17" s="5">
        <f xml:space="preserve"> AVERAGE(Z17:AA17)</f>
        <v>5.5</v>
      </c>
      <c r="AC17">
        <f>3.14*((Z17+AA17)/2)^2*K17</f>
        <v>1662.2375</v>
      </c>
      <c r="AD17" s="79"/>
      <c r="AE17" s="79"/>
      <c r="AF17" s="5"/>
      <c r="AH17" s="79">
        <v>11</v>
      </c>
      <c r="AI17" s="79">
        <v>7</v>
      </c>
      <c r="AJ17" s="5">
        <f xml:space="preserve"> AVERAGE(AH17:AI17)</f>
        <v>9</v>
      </c>
      <c r="AK17">
        <f>3.14*((AH17+AI17)/2)^2*M17</f>
        <v>7121.52</v>
      </c>
      <c r="AL17" s="79">
        <v>9</v>
      </c>
      <c r="AM17" s="79">
        <v>5</v>
      </c>
      <c r="AN17" s="168"/>
      <c r="AO17" s="168"/>
      <c r="AP17" s="116">
        <v>1</v>
      </c>
      <c r="AQ17" s="25" t="s">
        <v>18</v>
      </c>
      <c r="AR17" s="88">
        <v>1</v>
      </c>
      <c r="AS17" s="52" t="s">
        <v>17</v>
      </c>
      <c r="AT17" s="24" t="s">
        <v>17</v>
      </c>
      <c r="AU17" s="24">
        <v>1</v>
      </c>
      <c r="AV17" s="24" t="s">
        <v>18</v>
      </c>
      <c r="AW17" s="24">
        <v>1</v>
      </c>
      <c r="AX17" s="24" t="s">
        <v>18</v>
      </c>
      <c r="AY17" s="77" t="s">
        <v>490</v>
      </c>
      <c r="AZ17">
        <v>1</v>
      </c>
      <c r="BA17" s="77" t="s">
        <v>490</v>
      </c>
      <c r="BB17">
        <v>1</v>
      </c>
      <c r="BC17" s="77" t="s">
        <v>14</v>
      </c>
      <c r="BD17">
        <v>0</v>
      </c>
      <c r="BE17" s="77" t="s">
        <v>18</v>
      </c>
      <c r="BF17">
        <v>1</v>
      </c>
      <c r="BG17" s="77" t="s">
        <v>18</v>
      </c>
      <c r="BH17" s="175">
        <v>1</v>
      </c>
      <c r="BI17" s="171" t="s">
        <v>14</v>
      </c>
      <c r="BJ17" s="116">
        <v>0</v>
      </c>
      <c r="BK17" s="79">
        <v>60</v>
      </c>
      <c r="BL17" s="24">
        <v>20</v>
      </c>
      <c r="BM17" s="79">
        <v>15</v>
      </c>
      <c r="BN17" s="79">
        <v>10</v>
      </c>
      <c r="BO17" s="24">
        <v>0</v>
      </c>
      <c r="BP17" s="79">
        <v>1</v>
      </c>
      <c r="BQ17" s="79">
        <v>5</v>
      </c>
      <c r="BR17" s="168"/>
      <c r="BT17" s="136">
        <v>16</v>
      </c>
      <c r="BU17" s="136">
        <v>0.1</v>
      </c>
      <c r="BV17" s="136">
        <v>35</v>
      </c>
      <c r="BW17" s="136">
        <v>0.1</v>
      </c>
      <c r="BX17" s="132">
        <v>20</v>
      </c>
      <c r="BY17" s="136">
        <v>65</v>
      </c>
      <c r="BZ17" s="137" t="s">
        <v>58</v>
      </c>
      <c r="CA17" s="84"/>
      <c r="CB17" s="175" t="s">
        <v>581</v>
      </c>
      <c r="CC17" s="124" t="s">
        <v>30</v>
      </c>
      <c r="CD17" s="84">
        <v>5.5</v>
      </c>
      <c r="CE17" s="84">
        <v>4</v>
      </c>
      <c r="CF17" s="84" t="s">
        <v>40</v>
      </c>
    </row>
    <row r="18" spans="1:84" ht="37.799999999999997" x14ac:dyDescent="0.55000000000000004">
      <c r="A18" s="25">
        <v>4</v>
      </c>
      <c r="B18" s="25" t="s">
        <v>0</v>
      </c>
      <c r="C18" s="25">
        <v>17</v>
      </c>
      <c r="D18" s="25" t="s">
        <v>267</v>
      </c>
      <c r="E18" s="25">
        <v>2</v>
      </c>
      <c r="F18" s="25">
        <v>6.5</v>
      </c>
      <c r="G18" s="25">
        <v>0</v>
      </c>
      <c r="H18" s="24"/>
      <c r="I18" s="24"/>
      <c r="J18" s="79"/>
      <c r="K18" s="79"/>
      <c r="L18" s="79"/>
      <c r="M18" s="79"/>
      <c r="P18">
        <f>J18-'data for JMP'!J18</f>
        <v>0</v>
      </c>
      <c r="Q18">
        <f t="shared" si="0"/>
        <v>0</v>
      </c>
      <c r="R18">
        <f t="shared" si="1"/>
        <v>0</v>
      </c>
      <c r="S18">
        <f t="shared" si="2"/>
        <v>0</v>
      </c>
      <c r="T18" s="116">
        <f t="shared" si="3"/>
        <v>0</v>
      </c>
      <c r="U18" s="116">
        <f t="shared" si="3"/>
        <v>0</v>
      </c>
      <c r="V18" s="24"/>
      <c r="W18" s="51"/>
      <c r="X18" s="79"/>
      <c r="Z18" s="79"/>
      <c r="AA18" s="79"/>
      <c r="AB18" s="5"/>
      <c r="AD18" s="79"/>
      <c r="AE18" s="79"/>
      <c r="AF18" s="5"/>
      <c r="AH18" s="79"/>
      <c r="AI18" s="79"/>
      <c r="AJ18" s="5"/>
      <c r="AP18" s="116">
        <v>1</v>
      </c>
      <c r="AQ18" s="25" t="s">
        <v>16</v>
      </c>
      <c r="AR18" s="25">
        <v>0</v>
      </c>
      <c r="AS18" s="25" t="s">
        <v>16</v>
      </c>
      <c r="AT18" s="24" t="s">
        <v>14</v>
      </c>
      <c r="AU18" s="24">
        <v>0</v>
      </c>
      <c r="AV18" s="24" t="s">
        <v>14</v>
      </c>
      <c r="AW18" s="24">
        <v>0</v>
      </c>
      <c r="AX18" s="24" t="s">
        <v>14</v>
      </c>
      <c r="AY18" s="77" t="s">
        <v>512</v>
      </c>
      <c r="AZ18">
        <v>0</v>
      </c>
      <c r="BA18" s="77" t="s">
        <v>512</v>
      </c>
      <c r="BB18">
        <v>0</v>
      </c>
      <c r="BC18" s="77" t="s">
        <v>512</v>
      </c>
      <c r="BD18">
        <v>0</v>
      </c>
      <c r="BE18" s="77" t="s">
        <v>512</v>
      </c>
      <c r="BF18">
        <v>0</v>
      </c>
      <c r="BH18" s="116">
        <v>0</v>
      </c>
      <c r="BJ18" s="116">
        <v>0</v>
      </c>
      <c r="BK18" s="79">
        <v>0</v>
      </c>
      <c r="BL18" s="79">
        <v>0</v>
      </c>
      <c r="BM18" s="24">
        <v>0</v>
      </c>
      <c r="BN18" s="24">
        <v>0</v>
      </c>
      <c r="BO18" s="24">
        <v>0</v>
      </c>
      <c r="BP18" s="24">
        <v>0</v>
      </c>
      <c r="BT18" s="136">
        <v>2</v>
      </c>
      <c r="BU18" s="136">
        <v>3</v>
      </c>
      <c r="BV18" s="136">
        <v>4</v>
      </c>
      <c r="BW18" s="136">
        <v>0</v>
      </c>
      <c r="BX18" s="132"/>
      <c r="BY18" s="136">
        <v>27</v>
      </c>
      <c r="BZ18" s="137" t="s">
        <v>398</v>
      </c>
      <c r="CA18" s="84"/>
      <c r="CB18" s="175" t="s">
        <v>581</v>
      </c>
      <c r="CC18" s="124" t="s">
        <v>30</v>
      </c>
      <c r="CD18" s="84">
        <v>6.5</v>
      </c>
      <c r="CE18" s="84">
        <v>4</v>
      </c>
      <c r="CF18" s="84" t="s">
        <v>40</v>
      </c>
    </row>
    <row r="19" spans="1:84" x14ac:dyDescent="0.55000000000000004">
      <c r="A19" s="25">
        <v>4</v>
      </c>
      <c r="B19" s="25" t="s">
        <v>0</v>
      </c>
      <c r="C19" s="25">
        <v>18</v>
      </c>
      <c r="D19" s="25" t="s">
        <v>267</v>
      </c>
      <c r="E19" s="25">
        <v>2</v>
      </c>
      <c r="F19" s="25">
        <v>6</v>
      </c>
      <c r="G19" s="25">
        <v>10</v>
      </c>
      <c r="H19" s="24">
        <v>16</v>
      </c>
      <c r="I19" s="24">
        <v>17</v>
      </c>
      <c r="J19" s="79">
        <v>20</v>
      </c>
      <c r="K19" s="79">
        <v>16</v>
      </c>
      <c r="L19" s="79">
        <v>15</v>
      </c>
      <c r="M19" s="79"/>
      <c r="P19">
        <f>J19-'data for JMP'!J19</f>
        <v>3</v>
      </c>
      <c r="Q19">
        <f t="shared" si="0"/>
        <v>-4</v>
      </c>
      <c r="R19">
        <f t="shared" si="1"/>
        <v>-1</v>
      </c>
      <c r="S19">
        <f t="shared" si="2"/>
        <v>-15</v>
      </c>
      <c r="T19" s="116">
        <f t="shared" si="3"/>
        <v>0</v>
      </c>
      <c r="U19" s="116">
        <f t="shared" si="3"/>
        <v>0</v>
      </c>
      <c r="V19" s="24">
        <v>3.5</v>
      </c>
      <c r="W19" s="51">
        <f>3.14*(V19/2)^2*I19</f>
        <v>163.47625000000002</v>
      </c>
      <c r="X19" s="79">
        <v>5</v>
      </c>
      <c r="Y19">
        <f>3.14*(X19/2)^2*J19</f>
        <v>392.5</v>
      </c>
      <c r="Z19" s="79">
        <v>5</v>
      </c>
      <c r="AA19" s="79">
        <v>5</v>
      </c>
      <c r="AB19" s="5">
        <f xml:space="preserve"> AVERAGE(Z19:AA19)</f>
        <v>5</v>
      </c>
      <c r="AC19">
        <f>3.14*((Z19+AA19)/2)^2*K19</f>
        <v>1256</v>
      </c>
      <c r="AD19" s="79"/>
      <c r="AE19" s="79"/>
      <c r="AF19" s="5"/>
      <c r="AH19" s="79"/>
      <c r="AI19" s="79"/>
      <c r="AJ19" s="5"/>
      <c r="AP19" s="116">
        <v>1</v>
      </c>
      <c r="AQ19" s="25" t="s">
        <v>15</v>
      </c>
      <c r="AR19" s="88">
        <v>1</v>
      </c>
      <c r="AS19" s="52" t="s">
        <v>17</v>
      </c>
      <c r="AT19" s="24" t="s">
        <v>15</v>
      </c>
      <c r="AU19" s="24">
        <v>1</v>
      </c>
      <c r="AV19" s="24" t="s">
        <v>17</v>
      </c>
      <c r="AW19" s="24">
        <v>1</v>
      </c>
      <c r="AX19" s="24" t="s">
        <v>17</v>
      </c>
      <c r="AY19" s="77" t="s">
        <v>490</v>
      </c>
      <c r="AZ19">
        <v>1</v>
      </c>
      <c r="BA19" s="77" t="s">
        <v>490</v>
      </c>
      <c r="BB19">
        <v>1</v>
      </c>
      <c r="BC19" s="77" t="s">
        <v>14</v>
      </c>
      <c r="BD19">
        <v>0</v>
      </c>
      <c r="BE19" s="77" t="s">
        <v>487</v>
      </c>
      <c r="BF19">
        <v>0</v>
      </c>
      <c r="BH19" s="116">
        <v>0</v>
      </c>
      <c r="BJ19" s="116">
        <v>0</v>
      </c>
      <c r="BK19" s="79">
        <v>30</v>
      </c>
      <c r="BL19" s="24">
        <v>30</v>
      </c>
      <c r="BM19" s="79">
        <v>25</v>
      </c>
      <c r="BN19" s="79">
        <v>50</v>
      </c>
      <c r="BO19" s="24">
        <v>0</v>
      </c>
      <c r="BP19" s="24">
        <v>0</v>
      </c>
      <c r="BT19" s="136">
        <v>5</v>
      </c>
      <c r="BU19" s="136">
        <v>0.1</v>
      </c>
      <c r="BV19" s="136">
        <v>30</v>
      </c>
      <c r="BW19" s="136">
        <v>0</v>
      </c>
      <c r="BX19" s="132">
        <v>30</v>
      </c>
      <c r="BY19" s="136">
        <v>60</v>
      </c>
      <c r="BZ19" s="137" t="s">
        <v>245</v>
      </c>
      <c r="CA19" s="84"/>
      <c r="CB19" s="175" t="s">
        <v>581</v>
      </c>
      <c r="CC19" s="124" t="s">
        <v>30</v>
      </c>
      <c r="CD19" s="84">
        <v>6</v>
      </c>
      <c r="CE19" s="84">
        <v>0</v>
      </c>
      <c r="CF19" s="84" t="s">
        <v>40</v>
      </c>
    </row>
    <row r="20" spans="1:84" ht="37.799999999999997" x14ac:dyDescent="0.55000000000000004">
      <c r="A20" s="25">
        <v>4</v>
      </c>
      <c r="B20" s="25" t="s">
        <v>0</v>
      </c>
      <c r="C20" s="25">
        <v>19</v>
      </c>
      <c r="D20" s="25" t="s">
        <v>267</v>
      </c>
      <c r="E20" s="25">
        <v>1</v>
      </c>
      <c r="F20" s="25">
        <v>6.5</v>
      </c>
      <c r="G20" s="25">
        <v>12</v>
      </c>
      <c r="H20" s="24">
        <v>27</v>
      </c>
      <c r="I20" s="24">
        <v>32</v>
      </c>
      <c r="J20" s="79">
        <v>35</v>
      </c>
      <c r="K20" s="79">
        <v>47</v>
      </c>
      <c r="L20" s="79">
        <v>62</v>
      </c>
      <c r="M20" s="79">
        <v>75.5</v>
      </c>
      <c r="N20" s="79">
        <v>80</v>
      </c>
      <c r="O20" s="168">
        <v>113</v>
      </c>
      <c r="P20">
        <f>J20-'data for JMP'!J20</f>
        <v>3</v>
      </c>
      <c r="Q20">
        <f t="shared" si="0"/>
        <v>12</v>
      </c>
      <c r="R20">
        <f t="shared" si="1"/>
        <v>15</v>
      </c>
      <c r="S20">
        <f t="shared" si="2"/>
        <v>13.5</v>
      </c>
      <c r="T20" s="116">
        <f t="shared" si="3"/>
        <v>4.5</v>
      </c>
      <c r="U20" s="116">
        <f t="shared" si="3"/>
        <v>33</v>
      </c>
      <c r="V20" s="24">
        <v>6</v>
      </c>
      <c r="W20" s="51">
        <f>3.14*(V20/2)^2*I20</f>
        <v>904.32</v>
      </c>
      <c r="X20" s="79">
        <v>7.5</v>
      </c>
      <c r="Y20">
        <f>3.14*(X20/2)^2*J20</f>
        <v>1545.46875</v>
      </c>
      <c r="Z20" s="79">
        <v>11</v>
      </c>
      <c r="AA20" s="79">
        <v>11</v>
      </c>
      <c r="AB20" s="5">
        <f xml:space="preserve"> AVERAGE(Z20:AA20)</f>
        <v>11</v>
      </c>
      <c r="AC20">
        <f>3.14*((Z20+AA20)/2)^2*K20</f>
        <v>17857.18</v>
      </c>
      <c r="AD20" s="79">
        <v>15</v>
      </c>
      <c r="AE20" s="79">
        <v>14</v>
      </c>
      <c r="AF20" s="5">
        <f xml:space="preserve"> AVERAGE(AD20:AE20)</f>
        <v>14.5</v>
      </c>
      <c r="AG20">
        <f>3.14*((AD20+AE20)/2)^2*L20</f>
        <v>40931.47</v>
      </c>
      <c r="AH20" s="79">
        <v>25</v>
      </c>
      <c r="AI20" s="79">
        <v>22</v>
      </c>
      <c r="AJ20" s="5">
        <f xml:space="preserve"> AVERAGE(AH20:AI20)</f>
        <v>23.5</v>
      </c>
      <c r="AK20">
        <f>3.14*((AH20+AI20)/2)^2*M20</f>
        <v>130921.9075</v>
      </c>
      <c r="AL20" s="79">
        <v>24</v>
      </c>
      <c r="AM20" s="79">
        <v>22</v>
      </c>
      <c r="AN20" s="168">
        <v>35</v>
      </c>
      <c r="AO20" s="168">
        <v>28</v>
      </c>
      <c r="AP20" s="116">
        <v>1</v>
      </c>
      <c r="AQ20" s="25" t="s">
        <v>17</v>
      </c>
      <c r="AR20" s="88">
        <v>1</v>
      </c>
      <c r="AS20" s="52" t="s">
        <v>15</v>
      </c>
      <c r="AT20" s="24" t="s">
        <v>13</v>
      </c>
      <c r="AU20" s="24">
        <v>1</v>
      </c>
      <c r="AV20" s="24" t="s">
        <v>15</v>
      </c>
      <c r="AW20" s="24">
        <v>1</v>
      </c>
      <c r="AX20" s="24" t="s">
        <v>17</v>
      </c>
      <c r="AY20" s="77" t="s">
        <v>489</v>
      </c>
      <c r="AZ20">
        <v>1</v>
      </c>
      <c r="BA20" s="77" t="s">
        <v>489</v>
      </c>
      <c r="BB20">
        <v>1</v>
      </c>
      <c r="BC20" s="77" t="s">
        <v>13</v>
      </c>
      <c r="BD20">
        <v>1</v>
      </c>
      <c r="BE20" s="77" t="s">
        <v>13</v>
      </c>
      <c r="BF20">
        <v>1</v>
      </c>
      <c r="BG20" s="77" t="s">
        <v>15</v>
      </c>
      <c r="BH20" s="175">
        <v>1</v>
      </c>
      <c r="BI20" s="171" t="s">
        <v>15</v>
      </c>
      <c r="BJ20" s="177">
        <v>1</v>
      </c>
      <c r="BK20" s="79">
        <v>15</v>
      </c>
      <c r="BL20" s="24">
        <v>10</v>
      </c>
      <c r="BM20" s="79">
        <v>35</v>
      </c>
      <c r="BN20" s="79">
        <v>20</v>
      </c>
      <c r="BO20" s="79">
        <v>30</v>
      </c>
      <c r="BP20" s="79">
        <v>1</v>
      </c>
      <c r="BQ20" s="79">
        <v>9</v>
      </c>
      <c r="BR20" s="168">
        <v>10</v>
      </c>
      <c r="BT20" s="136">
        <v>20</v>
      </c>
      <c r="BU20" s="136">
        <v>3</v>
      </c>
      <c r="BV20" s="136">
        <v>35</v>
      </c>
      <c r="BW20" s="136">
        <v>20</v>
      </c>
      <c r="BX20" s="132">
        <v>10</v>
      </c>
      <c r="BY20" s="136">
        <v>45</v>
      </c>
      <c r="BZ20" s="137" t="s">
        <v>397</v>
      </c>
      <c r="CA20" s="84"/>
      <c r="CB20" s="175" t="s">
        <v>581</v>
      </c>
      <c r="CC20" s="124" t="s">
        <v>30</v>
      </c>
      <c r="CD20" s="84">
        <v>6.5</v>
      </c>
      <c r="CE20" s="84">
        <v>4</v>
      </c>
      <c r="CF20" s="84" t="s">
        <v>40</v>
      </c>
    </row>
    <row r="21" spans="1:84" ht="37.799999999999997" x14ac:dyDescent="0.55000000000000004">
      <c r="A21" s="25">
        <v>4</v>
      </c>
      <c r="B21" s="25" t="s">
        <v>0</v>
      </c>
      <c r="C21" s="25">
        <v>20</v>
      </c>
      <c r="D21" s="25" t="s">
        <v>47</v>
      </c>
      <c r="E21" s="25">
        <v>1</v>
      </c>
      <c r="F21" s="25">
        <v>10</v>
      </c>
      <c r="G21" s="25">
        <v>18</v>
      </c>
      <c r="H21" s="24">
        <v>33.5</v>
      </c>
      <c r="I21" s="24">
        <v>36.5</v>
      </c>
      <c r="J21" s="79">
        <v>41</v>
      </c>
      <c r="K21" s="79">
        <v>51</v>
      </c>
      <c r="L21" s="79">
        <v>74</v>
      </c>
      <c r="M21" s="79">
        <v>105</v>
      </c>
      <c r="N21" s="79">
        <v>95</v>
      </c>
      <c r="O21" s="168">
        <v>135</v>
      </c>
      <c r="P21">
        <f>J21-'data for JMP'!J21</f>
        <v>4.5</v>
      </c>
      <c r="Q21">
        <f t="shared" si="0"/>
        <v>10</v>
      </c>
      <c r="R21">
        <f t="shared" si="1"/>
        <v>23</v>
      </c>
      <c r="S21">
        <f t="shared" si="2"/>
        <v>31</v>
      </c>
      <c r="T21" s="116">
        <f t="shared" si="3"/>
        <v>-10</v>
      </c>
      <c r="U21" s="116">
        <f t="shared" si="3"/>
        <v>40</v>
      </c>
      <c r="V21" s="24">
        <v>11</v>
      </c>
      <c r="W21" s="51">
        <f>3.14*(V21/2)^2*I21</f>
        <v>3466.9524999999999</v>
      </c>
      <c r="X21" s="79">
        <v>16</v>
      </c>
      <c r="Y21">
        <f>3.14*(X21/2)^2*J21</f>
        <v>8239.36</v>
      </c>
      <c r="Z21" s="79">
        <v>27</v>
      </c>
      <c r="AA21" s="79">
        <v>23</v>
      </c>
      <c r="AB21" s="5">
        <f xml:space="preserve"> AVERAGE(Z21:AA21)</f>
        <v>25</v>
      </c>
      <c r="AC21">
        <f>3.14*((Z21+AA21)/2)^2*K21</f>
        <v>100087.5</v>
      </c>
      <c r="AD21" s="79">
        <v>33</v>
      </c>
      <c r="AE21" s="79">
        <v>32</v>
      </c>
      <c r="AF21" s="5">
        <f xml:space="preserve"> AVERAGE(AD21:AE21)</f>
        <v>32.5</v>
      </c>
      <c r="AG21">
        <f>3.14*((AD21+AE21)/2)^2*L21</f>
        <v>245430.25</v>
      </c>
      <c r="AH21" s="79">
        <v>45</v>
      </c>
      <c r="AI21" s="79">
        <v>35</v>
      </c>
      <c r="AJ21" s="5">
        <f xml:space="preserve"> AVERAGE(AH21:AI21)</f>
        <v>40</v>
      </c>
      <c r="AK21">
        <f>3.14*((AH21+AI21)/2)^2*M21</f>
        <v>527520</v>
      </c>
      <c r="AL21" s="79">
        <v>52</v>
      </c>
      <c r="AM21" s="79">
        <v>40</v>
      </c>
      <c r="AN21" s="168">
        <v>67</v>
      </c>
      <c r="AO21" s="168">
        <v>56</v>
      </c>
      <c r="AP21" s="116">
        <v>1</v>
      </c>
      <c r="AQ21" s="25" t="s">
        <v>15</v>
      </c>
      <c r="AR21" s="88">
        <v>1</v>
      </c>
      <c r="AS21" s="52" t="s">
        <v>15</v>
      </c>
      <c r="AT21" s="24" t="s">
        <v>13</v>
      </c>
      <c r="AU21" s="24">
        <v>1</v>
      </c>
      <c r="AV21" s="24" t="s">
        <v>15</v>
      </c>
      <c r="AW21" s="24">
        <v>1</v>
      </c>
      <c r="AX21" s="24" t="s">
        <v>17</v>
      </c>
      <c r="AY21" s="77" t="s">
        <v>489</v>
      </c>
      <c r="AZ21">
        <v>1</v>
      </c>
      <c r="BA21" s="77" t="s">
        <v>491</v>
      </c>
      <c r="BB21">
        <v>1</v>
      </c>
      <c r="BC21" s="77" t="s">
        <v>13</v>
      </c>
      <c r="BD21">
        <v>1</v>
      </c>
      <c r="BE21" s="77" t="s">
        <v>13</v>
      </c>
      <c r="BF21">
        <v>1</v>
      </c>
      <c r="BG21" s="77" t="s">
        <v>15</v>
      </c>
      <c r="BH21" s="175">
        <v>1</v>
      </c>
      <c r="BI21" s="171" t="s">
        <v>13</v>
      </c>
      <c r="BJ21" s="177">
        <v>1</v>
      </c>
      <c r="BK21" s="79">
        <v>15</v>
      </c>
      <c r="BL21" s="24">
        <v>5</v>
      </c>
      <c r="BM21" s="79">
        <v>20</v>
      </c>
      <c r="BN21" s="79">
        <v>30</v>
      </c>
      <c r="BO21" s="79">
        <v>20</v>
      </c>
      <c r="BP21" s="79">
        <v>10</v>
      </c>
      <c r="BQ21" s="79">
        <v>30</v>
      </c>
      <c r="BR21" s="168">
        <v>50</v>
      </c>
      <c r="BT21" s="136">
        <v>3</v>
      </c>
      <c r="BU21" s="136">
        <v>3</v>
      </c>
      <c r="BV21" s="136">
        <v>20</v>
      </c>
      <c r="BW21" s="136">
        <v>5</v>
      </c>
      <c r="BX21" s="132">
        <v>5</v>
      </c>
      <c r="BY21" s="136">
        <v>65</v>
      </c>
      <c r="BZ21" s="137" t="s">
        <v>396</v>
      </c>
      <c r="CA21" s="84"/>
      <c r="CB21" s="175" t="s">
        <v>581</v>
      </c>
      <c r="CC21" s="124" t="s">
        <v>30</v>
      </c>
      <c r="CD21" s="84">
        <v>10</v>
      </c>
      <c r="CE21" s="84">
        <v>9</v>
      </c>
      <c r="CF21" s="84" t="s">
        <v>52</v>
      </c>
    </row>
    <row r="22" spans="1:84" ht="37.799999999999997" x14ac:dyDescent="0.55000000000000004">
      <c r="A22" s="25">
        <v>4</v>
      </c>
      <c r="B22" s="25" t="s">
        <v>0</v>
      </c>
      <c r="C22" s="25">
        <v>21</v>
      </c>
      <c r="D22" s="25" t="s">
        <v>47</v>
      </c>
      <c r="E22" s="25">
        <v>2</v>
      </c>
      <c r="F22" s="25">
        <v>5.5</v>
      </c>
      <c r="G22" s="25">
        <v>10</v>
      </c>
      <c r="H22" s="24">
        <v>18</v>
      </c>
      <c r="I22" s="24">
        <v>25</v>
      </c>
      <c r="J22" s="79">
        <v>29</v>
      </c>
      <c r="K22" s="79">
        <v>40</v>
      </c>
      <c r="L22" s="79">
        <v>39</v>
      </c>
      <c r="M22" s="79"/>
      <c r="P22">
        <f>J22-'data for JMP'!J22</f>
        <v>4</v>
      </c>
      <c r="Q22">
        <f t="shared" si="0"/>
        <v>11</v>
      </c>
      <c r="R22">
        <f t="shared" si="1"/>
        <v>-1</v>
      </c>
      <c r="S22">
        <f t="shared" si="2"/>
        <v>-39</v>
      </c>
      <c r="T22" s="116">
        <f t="shared" si="3"/>
        <v>0</v>
      </c>
      <c r="U22" s="116">
        <f t="shared" si="3"/>
        <v>0</v>
      </c>
      <c r="V22" s="24">
        <v>5</v>
      </c>
      <c r="W22" s="51">
        <f>3.14*(V22/2)^2*I22</f>
        <v>490.625</v>
      </c>
      <c r="X22" s="79">
        <v>8</v>
      </c>
      <c r="Y22">
        <f>3.14*(X22/2)^2*J22</f>
        <v>1456.96</v>
      </c>
      <c r="Z22" s="79">
        <v>11</v>
      </c>
      <c r="AA22" s="79">
        <v>6</v>
      </c>
      <c r="AB22" s="5">
        <f xml:space="preserve"> AVERAGE(Z22:AA22)</f>
        <v>8.5</v>
      </c>
      <c r="AC22">
        <f>3.14*((Z22+AA22)/2)^2*K22</f>
        <v>9074.6</v>
      </c>
      <c r="AD22" s="79">
        <v>16</v>
      </c>
      <c r="AE22" s="79">
        <v>11</v>
      </c>
      <c r="AF22" s="5">
        <f xml:space="preserve"> AVERAGE(AD22:AE22)</f>
        <v>13.5</v>
      </c>
      <c r="AG22">
        <f>3.14*((AD22+AE22)/2)^2*L22</f>
        <v>22318.334999999999</v>
      </c>
      <c r="AH22" s="79"/>
      <c r="AI22" s="79"/>
      <c r="AJ22" s="5"/>
      <c r="AP22" s="116">
        <v>1</v>
      </c>
      <c r="AQ22" s="25" t="s">
        <v>15</v>
      </c>
      <c r="AR22" s="88">
        <v>1</v>
      </c>
      <c r="AS22" s="52" t="s">
        <v>17</v>
      </c>
      <c r="AT22" s="24" t="s">
        <v>13</v>
      </c>
      <c r="AU22" s="24">
        <v>1</v>
      </c>
      <c r="AV22" s="24" t="s">
        <v>15</v>
      </c>
      <c r="AW22" s="24">
        <v>1</v>
      </c>
      <c r="AX22" s="24" t="s">
        <v>17</v>
      </c>
      <c r="AY22" s="77" t="s">
        <v>490</v>
      </c>
      <c r="AZ22">
        <v>1</v>
      </c>
      <c r="BA22" s="77" t="s">
        <v>491</v>
      </c>
      <c r="BB22">
        <v>1</v>
      </c>
      <c r="BC22" s="77" t="s">
        <v>497</v>
      </c>
      <c r="BD22">
        <v>1</v>
      </c>
      <c r="BE22" s="77" t="s">
        <v>487</v>
      </c>
      <c r="BF22">
        <v>0</v>
      </c>
      <c r="BH22" s="116">
        <v>0</v>
      </c>
      <c r="BJ22" s="116">
        <v>0</v>
      </c>
      <c r="BK22" s="79">
        <v>15</v>
      </c>
      <c r="BL22" s="24">
        <v>5</v>
      </c>
      <c r="BM22" s="79">
        <v>15</v>
      </c>
      <c r="BN22" s="79">
        <v>40</v>
      </c>
      <c r="BO22" s="79">
        <v>45</v>
      </c>
      <c r="BP22" s="24">
        <v>0</v>
      </c>
      <c r="BT22" s="136">
        <v>19</v>
      </c>
      <c r="BU22" s="136">
        <v>0.1</v>
      </c>
      <c r="BV22" s="136">
        <v>35</v>
      </c>
      <c r="BW22" s="136">
        <v>3</v>
      </c>
      <c r="BX22" s="132">
        <v>5</v>
      </c>
      <c r="BY22" s="136">
        <v>110</v>
      </c>
      <c r="BZ22" s="137" t="s">
        <v>395</v>
      </c>
      <c r="CA22" s="84"/>
      <c r="CB22" s="175" t="s">
        <v>581</v>
      </c>
      <c r="CC22" s="124" t="s">
        <v>30</v>
      </c>
      <c r="CD22" s="84">
        <v>5.5</v>
      </c>
      <c r="CE22" s="84">
        <v>3</v>
      </c>
      <c r="CF22" s="84" t="s">
        <v>40</v>
      </c>
    </row>
    <row r="23" spans="1:84" ht="37.799999999999997" x14ac:dyDescent="0.55000000000000004">
      <c r="A23" s="25">
        <v>4</v>
      </c>
      <c r="B23" s="25" t="s">
        <v>0</v>
      </c>
      <c r="C23" s="25">
        <v>22</v>
      </c>
      <c r="D23" s="25" t="s">
        <v>272</v>
      </c>
      <c r="E23" s="25">
        <v>2</v>
      </c>
      <c r="F23" s="25">
        <v>7.5</v>
      </c>
      <c r="G23" s="25">
        <v>14</v>
      </c>
      <c r="H23" s="24">
        <v>24</v>
      </c>
      <c r="I23" s="24">
        <v>25</v>
      </c>
      <c r="J23" s="79">
        <v>20</v>
      </c>
      <c r="K23" s="79">
        <v>23</v>
      </c>
      <c r="L23" s="79">
        <v>22</v>
      </c>
      <c r="M23" s="79">
        <v>22</v>
      </c>
      <c r="P23">
        <f>J23-'data for JMP'!J23</f>
        <v>-5</v>
      </c>
      <c r="Q23">
        <f t="shared" si="0"/>
        <v>3</v>
      </c>
      <c r="R23">
        <f t="shared" si="1"/>
        <v>-1</v>
      </c>
      <c r="S23">
        <f t="shared" si="2"/>
        <v>0</v>
      </c>
      <c r="T23" s="116">
        <f t="shared" si="3"/>
        <v>-22</v>
      </c>
      <c r="U23" s="116">
        <f t="shared" si="3"/>
        <v>0</v>
      </c>
      <c r="V23" s="24">
        <v>4</v>
      </c>
      <c r="W23" s="51">
        <f>3.14*(V23/2)^2*I23</f>
        <v>314</v>
      </c>
      <c r="X23" s="79">
        <v>6</v>
      </c>
      <c r="Y23">
        <f>3.14*(X23/2)^2*J23</f>
        <v>565.20000000000005</v>
      </c>
      <c r="Z23" s="79">
        <v>5</v>
      </c>
      <c r="AA23" s="79">
        <v>5</v>
      </c>
      <c r="AB23" s="5">
        <f xml:space="preserve"> AVERAGE(Z23:AA23)</f>
        <v>5</v>
      </c>
      <c r="AC23">
        <f>3.14*((Z23+AA23)/2)^2*K23</f>
        <v>1805.5</v>
      </c>
      <c r="AD23" s="79"/>
      <c r="AE23" s="79"/>
      <c r="AF23" s="5"/>
      <c r="AH23" s="79"/>
      <c r="AI23" s="79"/>
      <c r="AJ23" s="5"/>
      <c r="AP23" s="116">
        <v>1</v>
      </c>
      <c r="AQ23" s="25" t="s">
        <v>17</v>
      </c>
      <c r="AR23" s="88">
        <v>1</v>
      </c>
      <c r="AS23" s="52" t="s">
        <v>17</v>
      </c>
      <c r="AT23" s="24" t="s">
        <v>15</v>
      </c>
      <c r="AU23" s="24">
        <v>1</v>
      </c>
      <c r="AV23" s="24" t="s">
        <v>17</v>
      </c>
      <c r="AW23" s="24">
        <v>1</v>
      </c>
      <c r="AX23" s="24" t="s">
        <v>17</v>
      </c>
      <c r="AY23" s="77" t="s">
        <v>490</v>
      </c>
      <c r="AZ23">
        <v>1</v>
      </c>
      <c r="BA23" s="77" t="s">
        <v>490</v>
      </c>
      <c r="BB23">
        <v>1</v>
      </c>
      <c r="BC23" s="77" t="s">
        <v>14</v>
      </c>
      <c r="BD23">
        <v>0</v>
      </c>
      <c r="BE23" s="77" t="s">
        <v>487</v>
      </c>
      <c r="BF23">
        <v>0</v>
      </c>
      <c r="BH23" s="116">
        <v>0</v>
      </c>
      <c r="BJ23" s="116">
        <v>0</v>
      </c>
      <c r="BK23" s="79">
        <v>25</v>
      </c>
      <c r="BL23" s="24">
        <v>10</v>
      </c>
      <c r="BM23" s="79">
        <v>25</v>
      </c>
      <c r="BN23" s="79">
        <v>70</v>
      </c>
      <c r="BO23" s="24">
        <v>0</v>
      </c>
      <c r="BP23" s="24">
        <v>0</v>
      </c>
      <c r="BT23" s="136">
        <v>7</v>
      </c>
      <c r="BU23" s="136">
        <v>0</v>
      </c>
      <c r="BV23" s="136">
        <v>20</v>
      </c>
      <c r="BW23" s="136">
        <v>0</v>
      </c>
      <c r="BX23" s="132">
        <v>10</v>
      </c>
      <c r="BY23" s="136">
        <v>40</v>
      </c>
      <c r="BZ23" s="137" t="s">
        <v>394</v>
      </c>
      <c r="CA23" s="84"/>
      <c r="CB23" s="175" t="s">
        <v>581</v>
      </c>
      <c r="CC23" s="124" t="s">
        <v>30</v>
      </c>
      <c r="CD23" s="84">
        <v>7.5</v>
      </c>
      <c r="CE23" s="84">
        <v>3</v>
      </c>
      <c r="CF23" s="84" t="s">
        <v>40</v>
      </c>
    </row>
    <row r="24" spans="1:84" ht="50.1" x14ac:dyDescent="0.55000000000000004">
      <c r="A24" s="25">
        <v>4</v>
      </c>
      <c r="B24" s="25" t="s">
        <v>0</v>
      </c>
      <c r="C24" s="25">
        <v>23</v>
      </c>
      <c r="D24" s="25" t="s">
        <v>47</v>
      </c>
      <c r="E24" s="25">
        <v>2</v>
      </c>
      <c r="F24" s="25">
        <v>1.5</v>
      </c>
      <c r="G24" s="25">
        <v>0</v>
      </c>
      <c r="H24" s="24"/>
      <c r="I24" s="24"/>
      <c r="J24" s="79"/>
      <c r="K24" s="79"/>
      <c r="L24" s="79"/>
      <c r="M24" s="79"/>
      <c r="P24">
        <f>J24-'data for JMP'!J24</f>
        <v>0</v>
      </c>
      <c r="Q24">
        <f t="shared" si="0"/>
        <v>0</v>
      </c>
      <c r="R24">
        <f t="shared" si="1"/>
        <v>0</v>
      </c>
      <c r="S24">
        <f t="shared" si="2"/>
        <v>0</v>
      </c>
      <c r="T24" s="116">
        <f t="shared" si="3"/>
        <v>0</v>
      </c>
      <c r="U24" s="116">
        <f t="shared" si="3"/>
        <v>0</v>
      </c>
      <c r="V24" s="24"/>
      <c r="W24" s="51"/>
      <c r="X24" s="79"/>
      <c r="Z24" s="79"/>
      <c r="AA24" s="79"/>
      <c r="AB24" s="5"/>
      <c r="AD24" s="79"/>
      <c r="AE24" s="79"/>
      <c r="AF24" s="5"/>
      <c r="AH24" s="79"/>
      <c r="AI24" s="79"/>
      <c r="AJ24" s="5"/>
      <c r="AP24" s="116">
        <v>1</v>
      </c>
      <c r="AQ24" s="25" t="s">
        <v>16</v>
      </c>
      <c r="AR24" s="25">
        <v>0</v>
      </c>
      <c r="AS24" s="25" t="s">
        <v>16</v>
      </c>
      <c r="AT24" s="24" t="s">
        <v>14</v>
      </c>
      <c r="AU24" s="24">
        <v>0</v>
      </c>
      <c r="AV24" s="24" t="s">
        <v>14</v>
      </c>
      <c r="AW24" s="24">
        <v>0</v>
      </c>
      <c r="AX24" s="24" t="s">
        <v>14</v>
      </c>
      <c r="AY24" s="77" t="s">
        <v>512</v>
      </c>
      <c r="AZ24">
        <v>0</v>
      </c>
      <c r="BA24" s="77" t="s">
        <v>512</v>
      </c>
      <c r="BB24">
        <v>0</v>
      </c>
      <c r="BC24" s="77" t="s">
        <v>512</v>
      </c>
      <c r="BD24">
        <v>0</v>
      </c>
      <c r="BE24" s="77" t="s">
        <v>512</v>
      </c>
      <c r="BF24">
        <v>0</v>
      </c>
      <c r="BH24" s="116">
        <v>0</v>
      </c>
      <c r="BJ24" s="116">
        <v>0</v>
      </c>
      <c r="BK24" s="79">
        <v>0</v>
      </c>
      <c r="BL24" s="79">
        <v>0</v>
      </c>
      <c r="BM24" s="24">
        <v>0</v>
      </c>
      <c r="BN24" s="24">
        <v>0</v>
      </c>
      <c r="BO24" s="24">
        <v>0</v>
      </c>
      <c r="BP24" s="24">
        <v>0</v>
      </c>
      <c r="BT24" s="136">
        <v>1</v>
      </c>
      <c r="BU24" s="136">
        <v>4</v>
      </c>
      <c r="BV24" s="136">
        <v>10</v>
      </c>
      <c r="BW24" s="136">
        <v>80</v>
      </c>
      <c r="BX24" s="132"/>
      <c r="BY24" s="136">
        <v>30</v>
      </c>
      <c r="BZ24" s="137" t="s">
        <v>312</v>
      </c>
      <c r="CA24" s="84"/>
      <c r="CB24" s="175" t="s">
        <v>581</v>
      </c>
      <c r="CC24" s="124" t="s">
        <v>30</v>
      </c>
      <c r="CD24" s="84">
        <v>1.5</v>
      </c>
      <c r="CE24" s="84">
        <v>0</v>
      </c>
      <c r="CF24" s="84" t="s">
        <v>40</v>
      </c>
    </row>
    <row r="25" spans="1:84" ht="50.1" x14ac:dyDescent="0.55000000000000004">
      <c r="A25" s="25">
        <v>4</v>
      </c>
      <c r="B25" s="25" t="s">
        <v>0</v>
      </c>
      <c r="C25" s="25">
        <v>24</v>
      </c>
      <c r="D25" s="25" t="s">
        <v>47</v>
      </c>
      <c r="E25" s="25">
        <v>2</v>
      </c>
      <c r="F25" s="25">
        <v>8</v>
      </c>
      <c r="G25" s="25">
        <v>12</v>
      </c>
      <c r="H25" s="24">
        <v>15.5</v>
      </c>
      <c r="I25" s="24">
        <v>16.5</v>
      </c>
      <c r="J25" s="79">
        <v>18</v>
      </c>
      <c r="K25" s="79">
        <v>22.5</v>
      </c>
      <c r="L25" s="79">
        <v>30</v>
      </c>
      <c r="M25" s="79">
        <v>52</v>
      </c>
      <c r="N25" s="79">
        <v>53</v>
      </c>
      <c r="O25" s="168">
        <v>93</v>
      </c>
      <c r="P25">
        <f>J25-'data for JMP'!J25</f>
        <v>1.5</v>
      </c>
      <c r="Q25">
        <f t="shared" si="0"/>
        <v>4.5</v>
      </c>
      <c r="R25">
        <f t="shared" si="1"/>
        <v>7.5</v>
      </c>
      <c r="S25">
        <f t="shared" si="2"/>
        <v>22</v>
      </c>
      <c r="T25" s="116">
        <f t="shared" si="3"/>
        <v>1</v>
      </c>
      <c r="U25" s="116">
        <f t="shared" si="3"/>
        <v>40</v>
      </c>
      <c r="V25" s="24">
        <v>3</v>
      </c>
      <c r="W25" s="51">
        <f>3.14*(V25/2)^2*I25</f>
        <v>116.57250000000001</v>
      </c>
      <c r="X25" s="79">
        <v>5</v>
      </c>
      <c r="Y25">
        <f>3.14*(X25/2)^2*J25</f>
        <v>353.25</v>
      </c>
      <c r="Z25" s="79">
        <v>7</v>
      </c>
      <c r="AA25" s="79">
        <v>6</v>
      </c>
      <c r="AB25" s="5">
        <f xml:space="preserve"> AVERAGE(Z25:AA25)</f>
        <v>6.5</v>
      </c>
      <c r="AC25">
        <f>3.14*((Z25+AA25)/2)^2*K25</f>
        <v>2984.9624999999996</v>
      </c>
      <c r="AD25" s="79">
        <v>10</v>
      </c>
      <c r="AE25" s="79">
        <v>9</v>
      </c>
      <c r="AF25" s="5">
        <f xml:space="preserve"> AVERAGE(AD25:AE25)</f>
        <v>9.5</v>
      </c>
      <c r="AG25">
        <f>3.14*((AD25+AE25)/2)^2*L25</f>
        <v>8501.5499999999993</v>
      </c>
      <c r="AH25" s="79">
        <v>17</v>
      </c>
      <c r="AI25" s="79">
        <v>12</v>
      </c>
      <c r="AJ25" s="5">
        <f xml:space="preserve"> AVERAGE(AH25:AI25)</f>
        <v>14.5</v>
      </c>
      <c r="AK25">
        <f>3.14*((AH25+AI25)/2)^2*M25</f>
        <v>34329.620000000003</v>
      </c>
      <c r="AL25" s="79">
        <v>18</v>
      </c>
      <c r="AM25" s="79">
        <v>15</v>
      </c>
      <c r="AN25" s="168">
        <v>37</v>
      </c>
      <c r="AO25" s="168">
        <v>34</v>
      </c>
      <c r="AP25" s="116">
        <v>1</v>
      </c>
      <c r="AQ25" s="25" t="s">
        <v>17</v>
      </c>
      <c r="AR25" s="88">
        <v>1</v>
      </c>
      <c r="AS25" s="52" t="s">
        <v>15</v>
      </c>
      <c r="AT25" s="24" t="s">
        <v>15</v>
      </c>
      <c r="AU25" s="24">
        <v>1</v>
      </c>
      <c r="AV25" s="24" t="s">
        <v>18</v>
      </c>
      <c r="AW25" s="24">
        <v>1</v>
      </c>
      <c r="AX25" s="24" t="s">
        <v>18</v>
      </c>
      <c r="AY25" s="77" t="s">
        <v>490</v>
      </c>
      <c r="AZ25">
        <v>1</v>
      </c>
      <c r="BA25" s="77" t="s">
        <v>488</v>
      </c>
      <c r="BB25">
        <v>1</v>
      </c>
      <c r="BC25" s="77" t="s">
        <v>15</v>
      </c>
      <c r="BD25">
        <v>1</v>
      </c>
      <c r="BE25" s="77" t="s">
        <v>13</v>
      </c>
      <c r="BF25">
        <v>1</v>
      </c>
      <c r="BG25" s="77" t="s">
        <v>566</v>
      </c>
      <c r="BH25" s="175">
        <v>1</v>
      </c>
      <c r="BI25" s="171" t="s">
        <v>15</v>
      </c>
      <c r="BJ25" s="177">
        <v>1</v>
      </c>
      <c r="BK25" s="79">
        <v>5</v>
      </c>
      <c r="BL25" s="24">
        <v>5</v>
      </c>
      <c r="BM25" s="79">
        <v>0</v>
      </c>
      <c r="BN25" s="79">
        <v>0</v>
      </c>
      <c r="BO25" s="24">
        <v>0</v>
      </c>
      <c r="BP25" s="79">
        <v>0</v>
      </c>
      <c r="BQ25" s="79">
        <v>0</v>
      </c>
      <c r="BR25" s="168">
        <v>2</v>
      </c>
      <c r="BT25" s="136">
        <v>12</v>
      </c>
      <c r="BU25" s="136">
        <v>6</v>
      </c>
      <c r="BV25" s="136">
        <v>15</v>
      </c>
      <c r="BW25" s="136">
        <v>65</v>
      </c>
      <c r="BX25" s="132">
        <v>5</v>
      </c>
      <c r="BY25" s="136">
        <v>30</v>
      </c>
      <c r="BZ25" s="137" t="s">
        <v>392</v>
      </c>
      <c r="CA25" s="84"/>
      <c r="CB25" s="175" t="s">
        <v>581</v>
      </c>
      <c r="CC25" s="124" t="s">
        <v>30</v>
      </c>
      <c r="CD25" s="84">
        <v>8</v>
      </c>
      <c r="CE25" s="84">
        <v>6</v>
      </c>
      <c r="CF25" s="84" t="s">
        <v>52</v>
      </c>
    </row>
    <row r="26" spans="1:84" ht="37.799999999999997" x14ac:dyDescent="0.55000000000000004">
      <c r="A26" s="25">
        <v>4</v>
      </c>
      <c r="B26" s="25" t="s">
        <v>0</v>
      </c>
      <c r="C26" s="25">
        <v>25</v>
      </c>
      <c r="D26" s="25" t="s">
        <v>47</v>
      </c>
      <c r="E26" s="25">
        <v>2</v>
      </c>
      <c r="F26" s="25">
        <v>7</v>
      </c>
      <c r="G26" s="25">
        <v>10.5</v>
      </c>
      <c r="H26" s="24">
        <v>27.5</v>
      </c>
      <c r="I26" s="24">
        <v>36.5</v>
      </c>
      <c r="J26" s="79">
        <v>51</v>
      </c>
      <c r="K26" s="79">
        <v>74</v>
      </c>
      <c r="L26" s="79">
        <v>96</v>
      </c>
      <c r="M26" s="79">
        <v>135</v>
      </c>
      <c r="N26" s="79">
        <v>144</v>
      </c>
      <c r="O26" s="168">
        <v>144</v>
      </c>
      <c r="P26">
        <f>J26-'data for JMP'!J26</f>
        <v>14.5</v>
      </c>
      <c r="Q26">
        <f t="shared" si="0"/>
        <v>23</v>
      </c>
      <c r="R26">
        <f t="shared" si="1"/>
        <v>22</v>
      </c>
      <c r="S26">
        <f t="shared" si="2"/>
        <v>39</v>
      </c>
      <c r="T26" s="116">
        <f t="shared" si="3"/>
        <v>9</v>
      </c>
      <c r="U26" s="116">
        <f t="shared" si="3"/>
        <v>0</v>
      </c>
      <c r="V26" s="24">
        <v>6</v>
      </c>
      <c r="W26" s="51">
        <f>3.14*(V26/2)^2*I26</f>
        <v>1031.49</v>
      </c>
      <c r="X26" s="79">
        <v>13</v>
      </c>
      <c r="Y26">
        <f>3.14*(X26/2)^2*J26</f>
        <v>6765.915</v>
      </c>
      <c r="Z26" s="79">
        <v>23</v>
      </c>
      <c r="AA26" s="79">
        <v>19</v>
      </c>
      <c r="AB26" s="5">
        <f xml:space="preserve"> AVERAGE(Z26:AA26)</f>
        <v>21</v>
      </c>
      <c r="AC26">
        <f>3.14*((Z26+AA26)/2)^2*K26</f>
        <v>102470.76</v>
      </c>
      <c r="AD26" s="79">
        <v>39</v>
      </c>
      <c r="AE26" s="79">
        <v>36</v>
      </c>
      <c r="AF26" s="5">
        <f xml:space="preserve"> AVERAGE(AD26:AE26)</f>
        <v>37.5</v>
      </c>
      <c r="AG26">
        <f>3.14*((AD26+AE26)/2)^2*L26</f>
        <v>423900</v>
      </c>
      <c r="AH26" s="79">
        <v>65</v>
      </c>
      <c r="AI26" s="79">
        <v>50</v>
      </c>
      <c r="AJ26" s="5">
        <f xml:space="preserve"> AVERAGE(AH26:AI26)</f>
        <v>57.5</v>
      </c>
      <c r="AK26">
        <f>3.14*((AH26+AI26)/2)^2*M26</f>
        <v>1401519.375</v>
      </c>
      <c r="AL26" s="79">
        <v>74</v>
      </c>
      <c r="AM26" s="79">
        <v>72</v>
      </c>
      <c r="AN26" s="168">
        <v>70</v>
      </c>
      <c r="AO26" s="168">
        <v>62</v>
      </c>
      <c r="AP26" s="116">
        <v>1</v>
      </c>
      <c r="AQ26" s="25" t="s">
        <v>18</v>
      </c>
      <c r="AR26" s="88">
        <v>1</v>
      </c>
      <c r="AS26" s="52" t="s">
        <v>17</v>
      </c>
      <c r="AT26" s="24" t="s">
        <v>13</v>
      </c>
      <c r="AU26" s="24">
        <v>1</v>
      </c>
      <c r="AV26" s="24" t="s">
        <v>15</v>
      </c>
      <c r="AW26" s="24">
        <v>1</v>
      </c>
      <c r="AX26" s="24" t="s">
        <v>15</v>
      </c>
      <c r="AY26" s="77" t="s">
        <v>489</v>
      </c>
      <c r="AZ26">
        <v>1</v>
      </c>
      <c r="BA26" s="77" t="s">
        <v>491</v>
      </c>
      <c r="BB26">
        <v>1</v>
      </c>
      <c r="BC26" s="77" t="s">
        <v>13</v>
      </c>
      <c r="BD26">
        <v>1</v>
      </c>
      <c r="BE26" s="77" t="s">
        <v>13</v>
      </c>
      <c r="BF26">
        <v>1</v>
      </c>
      <c r="BG26" s="77" t="s">
        <v>566</v>
      </c>
      <c r="BH26" s="175">
        <v>1</v>
      </c>
      <c r="BI26" s="171" t="s">
        <v>14</v>
      </c>
      <c r="BJ26" s="116">
        <v>0</v>
      </c>
      <c r="BK26" s="79">
        <v>30</v>
      </c>
      <c r="BL26" s="24">
        <v>2</v>
      </c>
      <c r="BM26" s="79">
        <v>8</v>
      </c>
      <c r="BN26" s="79">
        <v>30</v>
      </c>
      <c r="BO26" s="79">
        <v>25</v>
      </c>
      <c r="BP26" s="79">
        <v>30</v>
      </c>
      <c r="BQ26" s="79">
        <v>25</v>
      </c>
      <c r="BR26" s="168">
        <v>60</v>
      </c>
      <c r="BT26" s="136">
        <v>1</v>
      </c>
      <c r="BU26" s="136">
        <v>3</v>
      </c>
      <c r="BV26" s="136">
        <v>30</v>
      </c>
      <c r="BW26" s="136">
        <v>60</v>
      </c>
      <c r="BX26" s="132">
        <v>2</v>
      </c>
      <c r="BY26" s="136">
        <v>25</v>
      </c>
      <c r="BZ26" s="137" t="s">
        <v>393</v>
      </c>
      <c r="CA26" s="84"/>
      <c r="CB26" s="175" t="s">
        <v>581</v>
      </c>
      <c r="CC26" s="124" t="s">
        <v>30</v>
      </c>
      <c r="CD26" s="84">
        <v>7</v>
      </c>
      <c r="CE26" s="84">
        <v>3</v>
      </c>
      <c r="CF26" s="84" t="s">
        <v>40</v>
      </c>
    </row>
    <row r="27" spans="1:84" ht="50.1" x14ac:dyDescent="0.55000000000000004">
      <c r="A27" s="25">
        <v>4</v>
      </c>
      <c r="B27" s="25" t="s">
        <v>0</v>
      </c>
      <c r="C27" s="25">
        <v>26</v>
      </c>
      <c r="D27" s="25" t="s">
        <v>47</v>
      </c>
      <c r="E27" s="25">
        <v>2</v>
      </c>
      <c r="F27" s="25">
        <v>9</v>
      </c>
      <c r="G27" s="25">
        <v>12.5</v>
      </c>
      <c r="H27" s="24">
        <v>27.5</v>
      </c>
      <c r="I27" s="24">
        <v>32</v>
      </c>
      <c r="J27" s="79">
        <v>44</v>
      </c>
      <c r="K27" s="79">
        <v>57</v>
      </c>
      <c r="L27" s="79">
        <v>84</v>
      </c>
      <c r="M27" s="79">
        <v>120</v>
      </c>
      <c r="N27" s="79">
        <v>123</v>
      </c>
      <c r="O27" s="168">
        <v>169</v>
      </c>
      <c r="P27">
        <f>J27-'data for JMP'!J27</f>
        <v>12</v>
      </c>
      <c r="Q27">
        <f t="shared" si="0"/>
        <v>13</v>
      </c>
      <c r="R27">
        <f t="shared" si="1"/>
        <v>27</v>
      </c>
      <c r="S27">
        <f t="shared" si="2"/>
        <v>36</v>
      </c>
      <c r="T27" s="116">
        <f t="shared" si="3"/>
        <v>3</v>
      </c>
      <c r="U27" s="116">
        <f t="shared" si="3"/>
        <v>46</v>
      </c>
      <c r="V27" s="24">
        <v>5</v>
      </c>
      <c r="W27" s="51">
        <f>3.14*(V27/2)^2*I27</f>
        <v>628</v>
      </c>
      <c r="X27" s="79">
        <v>13</v>
      </c>
      <c r="Y27">
        <f>3.14*(X27/2)^2*J27</f>
        <v>5837.2599999999993</v>
      </c>
      <c r="Z27" s="79">
        <v>21</v>
      </c>
      <c r="AA27" s="79">
        <v>17</v>
      </c>
      <c r="AB27" s="5">
        <f xml:space="preserve"> AVERAGE(Z27:AA27)</f>
        <v>19</v>
      </c>
      <c r="AC27">
        <f>3.14*((Z27+AA27)/2)^2*K27</f>
        <v>64611.78</v>
      </c>
      <c r="AD27" s="79">
        <v>30</v>
      </c>
      <c r="AE27" s="79">
        <v>24</v>
      </c>
      <c r="AF27" s="5">
        <f xml:space="preserve"> AVERAGE(AD27:AE27)</f>
        <v>27</v>
      </c>
      <c r="AG27">
        <f>3.14*((AD27+AE27)/2)^2*L27</f>
        <v>192281.04</v>
      </c>
      <c r="AH27" s="79">
        <v>44</v>
      </c>
      <c r="AI27" s="79">
        <v>35</v>
      </c>
      <c r="AJ27" s="5">
        <f xml:space="preserve"> AVERAGE(AH27:AI27)</f>
        <v>39.5</v>
      </c>
      <c r="AK27">
        <f>3.14*((AH27+AI27)/2)^2*M27</f>
        <v>587902.20000000007</v>
      </c>
      <c r="AL27" s="79">
        <v>41</v>
      </c>
      <c r="AM27" s="79">
        <v>40</v>
      </c>
      <c r="AN27" s="168">
        <v>66</v>
      </c>
      <c r="AO27" s="168">
        <v>60</v>
      </c>
      <c r="AP27" s="116">
        <v>1</v>
      </c>
      <c r="AQ27" s="25" t="s">
        <v>17</v>
      </c>
      <c r="AR27" s="88">
        <v>1</v>
      </c>
      <c r="AS27" s="52" t="s">
        <v>17</v>
      </c>
      <c r="AT27" s="24" t="s">
        <v>13</v>
      </c>
      <c r="AU27" s="24">
        <v>1</v>
      </c>
      <c r="AV27" s="24" t="s">
        <v>15</v>
      </c>
      <c r="AW27" s="24">
        <v>1</v>
      </c>
      <c r="AX27" s="24" t="s">
        <v>17</v>
      </c>
      <c r="AY27" s="77" t="s">
        <v>489</v>
      </c>
      <c r="AZ27">
        <v>1</v>
      </c>
      <c r="BA27" s="77" t="s">
        <v>491</v>
      </c>
      <c r="BB27">
        <v>1</v>
      </c>
      <c r="BC27" s="77" t="s">
        <v>13</v>
      </c>
      <c r="BD27">
        <v>1</v>
      </c>
      <c r="BE27" s="77" t="s">
        <v>13</v>
      </c>
      <c r="BF27">
        <v>1</v>
      </c>
      <c r="BG27" s="77" t="s">
        <v>15</v>
      </c>
      <c r="BH27" s="175">
        <v>1</v>
      </c>
      <c r="BI27" s="171" t="s">
        <v>13</v>
      </c>
      <c r="BJ27" s="177">
        <v>1</v>
      </c>
      <c r="BK27" s="79">
        <v>60</v>
      </c>
      <c r="BL27" s="24">
        <v>50</v>
      </c>
      <c r="BM27" s="79">
        <v>0</v>
      </c>
      <c r="BN27" s="79">
        <v>0</v>
      </c>
      <c r="BO27" s="79">
        <v>5</v>
      </c>
      <c r="BP27" s="79">
        <v>10</v>
      </c>
      <c r="BQ27" s="79">
        <v>8</v>
      </c>
      <c r="BR27" s="168">
        <v>30</v>
      </c>
      <c r="BT27" s="136">
        <v>40</v>
      </c>
      <c r="BU27" s="136">
        <v>5</v>
      </c>
      <c r="BV27" s="136">
        <v>50</v>
      </c>
      <c r="BW27" s="136">
        <v>30</v>
      </c>
      <c r="BX27" s="132">
        <v>50</v>
      </c>
      <c r="BY27" s="136">
        <v>27</v>
      </c>
      <c r="BZ27" s="137" t="s">
        <v>392</v>
      </c>
      <c r="CA27" s="84"/>
      <c r="CB27" s="175" t="s">
        <v>581</v>
      </c>
      <c r="CC27" s="124" t="s">
        <v>30</v>
      </c>
      <c r="CD27" s="84">
        <v>9</v>
      </c>
      <c r="CE27" s="84">
        <v>5</v>
      </c>
      <c r="CF27" s="84" t="s">
        <v>40</v>
      </c>
    </row>
    <row r="28" spans="1:84" ht="50.1" x14ac:dyDescent="0.55000000000000004">
      <c r="A28" s="25">
        <v>4</v>
      </c>
      <c r="B28" s="25" t="s">
        <v>0</v>
      </c>
      <c r="C28" s="25">
        <v>27</v>
      </c>
      <c r="D28" s="25" t="s">
        <v>47</v>
      </c>
      <c r="E28" s="25">
        <v>2</v>
      </c>
      <c r="F28" s="25">
        <v>3.5</v>
      </c>
      <c r="G28" s="25">
        <v>0</v>
      </c>
      <c r="H28" s="24"/>
      <c r="I28" s="24"/>
      <c r="J28" s="79"/>
      <c r="K28" s="79"/>
      <c r="L28" s="79"/>
      <c r="M28" s="79"/>
      <c r="O28" s="168"/>
      <c r="P28">
        <f>J28-'data for JMP'!J28</f>
        <v>0</v>
      </c>
      <c r="Q28">
        <f t="shared" si="0"/>
        <v>0</v>
      </c>
      <c r="R28">
        <f t="shared" si="1"/>
        <v>0</v>
      </c>
      <c r="S28">
        <f t="shared" si="2"/>
        <v>0</v>
      </c>
      <c r="T28" s="116">
        <f t="shared" si="3"/>
        <v>0</v>
      </c>
      <c r="U28" s="116">
        <f t="shared" si="3"/>
        <v>0</v>
      </c>
      <c r="V28" s="24"/>
      <c r="W28" s="51"/>
      <c r="X28" s="79"/>
      <c r="Z28" s="79"/>
      <c r="AA28" s="79"/>
      <c r="AB28" s="5"/>
      <c r="AD28" s="79"/>
      <c r="AE28" s="79"/>
      <c r="AF28" s="5"/>
      <c r="AH28" s="79"/>
      <c r="AI28" s="79"/>
      <c r="AJ28" s="5"/>
      <c r="AN28" s="168"/>
      <c r="AO28" s="168"/>
      <c r="AP28" s="116">
        <v>1</v>
      </c>
      <c r="AQ28" s="25" t="s">
        <v>16</v>
      </c>
      <c r="AR28" s="25">
        <v>0</v>
      </c>
      <c r="AS28" s="25" t="s">
        <v>16</v>
      </c>
      <c r="AT28" s="24" t="s">
        <v>14</v>
      </c>
      <c r="AU28" s="24">
        <v>0</v>
      </c>
      <c r="AV28" s="24" t="s">
        <v>14</v>
      </c>
      <c r="AW28" s="24">
        <v>0</v>
      </c>
      <c r="AX28" s="24" t="s">
        <v>14</v>
      </c>
      <c r="AY28" s="77" t="s">
        <v>512</v>
      </c>
      <c r="AZ28">
        <v>0</v>
      </c>
      <c r="BA28" s="77" t="s">
        <v>512</v>
      </c>
      <c r="BB28">
        <v>0</v>
      </c>
      <c r="BC28" s="77" t="s">
        <v>512</v>
      </c>
      <c r="BD28">
        <v>0</v>
      </c>
      <c r="BE28" s="77" t="s">
        <v>512</v>
      </c>
      <c r="BF28">
        <v>0</v>
      </c>
      <c r="BH28" s="116">
        <v>0</v>
      </c>
      <c r="BI28" s="171"/>
      <c r="BJ28" s="116">
        <v>0</v>
      </c>
      <c r="BK28" s="79">
        <v>0</v>
      </c>
      <c r="BL28" s="79">
        <v>0</v>
      </c>
      <c r="BM28" s="24">
        <v>0</v>
      </c>
      <c r="BN28" s="24">
        <v>0</v>
      </c>
      <c r="BO28" s="24">
        <v>0</v>
      </c>
      <c r="BP28" s="24">
        <v>0</v>
      </c>
      <c r="BR28" s="168"/>
      <c r="BT28" s="136">
        <v>1</v>
      </c>
      <c r="BU28" s="136">
        <v>3</v>
      </c>
      <c r="BV28" s="136">
        <v>5</v>
      </c>
      <c r="BW28" s="136">
        <v>90</v>
      </c>
      <c r="BX28" s="132"/>
      <c r="BY28" s="136">
        <v>20</v>
      </c>
      <c r="BZ28" s="137" t="s">
        <v>391</v>
      </c>
      <c r="CA28" s="84"/>
      <c r="CB28" s="175" t="s">
        <v>581</v>
      </c>
      <c r="CC28" s="124" t="s">
        <v>30</v>
      </c>
      <c r="CD28" s="84">
        <v>3.5</v>
      </c>
      <c r="CE28" s="84">
        <v>0</v>
      </c>
      <c r="CF28" s="84" t="s">
        <v>40</v>
      </c>
    </row>
    <row r="29" spans="1:84" ht="50.1" x14ac:dyDescent="0.55000000000000004">
      <c r="A29" s="25">
        <v>4</v>
      </c>
      <c r="B29" s="25" t="s">
        <v>0</v>
      </c>
      <c r="C29" s="25">
        <v>28</v>
      </c>
      <c r="D29" s="25" t="s">
        <v>47</v>
      </c>
      <c r="E29" s="25">
        <v>1</v>
      </c>
      <c r="F29" s="25">
        <v>9</v>
      </c>
      <c r="G29" s="25">
        <v>14</v>
      </c>
      <c r="H29" s="24">
        <v>26</v>
      </c>
      <c r="I29" s="24">
        <v>26.5</v>
      </c>
      <c r="J29" s="79"/>
      <c r="K29" s="79">
        <v>23.5</v>
      </c>
      <c r="L29" s="79"/>
      <c r="M29" s="79"/>
      <c r="O29" s="168"/>
      <c r="P29">
        <f>J29-'data for JMP'!J29</f>
        <v>-26.5</v>
      </c>
      <c r="Q29">
        <f t="shared" si="0"/>
        <v>23.5</v>
      </c>
      <c r="R29">
        <f t="shared" si="1"/>
        <v>-23.5</v>
      </c>
      <c r="S29">
        <f t="shared" si="2"/>
        <v>0</v>
      </c>
      <c r="T29" s="116">
        <f t="shared" si="3"/>
        <v>0</v>
      </c>
      <c r="U29" s="116">
        <f t="shared" si="3"/>
        <v>0</v>
      </c>
      <c r="V29" s="24">
        <v>4</v>
      </c>
      <c r="W29" s="51">
        <f>3.14*(V29/2)^2*I29</f>
        <v>332.84000000000003</v>
      </c>
      <c r="X29" s="79"/>
      <c r="Z29" s="79">
        <v>6</v>
      </c>
      <c r="AA29" s="79">
        <v>4</v>
      </c>
      <c r="AB29" s="5">
        <f xml:space="preserve"> AVERAGE(Z29:AA29)</f>
        <v>5</v>
      </c>
      <c r="AC29">
        <f>3.14*((Z29+AA29)/2)^2*K29</f>
        <v>1844.75</v>
      </c>
      <c r="AD29" s="79"/>
      <c r="AE29" s="79"/>
      <c r="AF29" s="5"/>
      <c r="AH29" s="79"/>
      <c r="AI29" s="79"/>
      <c r="AJ29" s="5"/>
      <c r="AN29" s="168"/>
      <c r="AO29" s="168"/>
      <c r="AP29" s="116">
        <v>1</v>
      </c>
      <c r="AQ29" s="25" t="s">
        <v>15</v>
      </c>
      <c r="AR29" s="88">
        <v>1</v>
      </c>
      <c r="AS29" s="52" t="s">
        <v>13</v>
      </c>
      <c r="AT29" s="24" t="s">
        <v>13</v>
      </c>
      <c r="AU29" s="24">
        <v>1</v>
      </c>
      <c r="AV29" s="24" t="s">
        <v>14</v>
      </c>
      <c r="AW29" s="24">
        <v>0</v>
      </c>
      <c r="AX29" s="24" t="s">
        <v>14</v>
      </c>
      <c r="AY29" s="77" t="s">
        <v>487</v>
      </c>
      <c r="AZ29">
        <v>0</v>
      </c>
      <c r="BA29" s="77" t="s">
        <v>490</v>
      </c>
      <c r="BB29">
        <v>1</v>
      </c>
      <c r="BC29" s="77" t="s">
        <v>512</v>
      </c>
      <c r="BD29">
        <v>0</v>
      </c>
      <c r="BE29" s="80" t="s">
        <v>498</v>
      </c>
      <c r="BF29">
        <v>0</v>
      </c>
      <c r="BH29" s="116">
        <v>0</v>
      </c>
      <c r="BI29" s="171"/>
      <c r="BJ29" s="116">
        <v>0</v>
      </c>
      <c r="BK29" s="79">
        <v>8</v>
      </c>
      <c r="BL29" s="24">
        <v>5</v>
      </c>
      <c r="BM29" s="24">
        <v>0</v>
      </c>
      <c r="BN29" s="79">
        <v>25</v>
      </c>
      <c r="BO29" s="24">
        <v>0</v>
      </c>
      <c r="BP29" s="24">
        <v>0</v>
      </c>
      <c r="BR29" s="168"/>
      <c r="BT29" s="136">
        <v>2</v>
      </c>
      <c r="BU29" s="136">
        <v>10</v>
      </c>
      <c r="BV29" s="136">
        <v>5</v>
      </c>
      <c r="BW29" s="136">
        <v>10</v>
      </c>
      <c r="BX29" s="132">
        <v>5</v>
      </c>
      <c r="BY29" s="136">
        <v>30</v>
      </c>
      <c r="BZ29" s="137" t="s">
        <v>390</v>
      </c>
      <c r="CA29" s="84"/>
      <c r="CB29" s="175" t="s">
        <v>581</v>
      </c>
      <c r="CC29" s="124" t="s">
        <v>30</v>
      </c>
      <c r="CD29" s="84">
        <v>9</v>
      </c>
      <c r="CE29" s="84">
        <v>7</v>
      </c>
      <c r="CF29" s="84" t="s">
        <v>52</v>
      </c>
    </row>
    <row r="30" spans="1:84" ht="37.799999999999997" x14ac:dyDescent="0.55000000000000004">
      <c r="A30" s="25">
        <v>4</v>
      </c>
      <c r="B30" s="25" t="s">
        <v>0</v>
      </c>
      <c r="C30" s="25">
        <v>29</v>
      </c>
      <c r="D30" s="25" t="s">
        <v>47</v>
      </c>
      <c r="E30" s="25">
        <v>2</v>
      </c>
      <c r="F30" s="25">
        <v>7.5</v>
      </c>
      <c r="G30" s="25">
        <v>13</v>
      </c>
      <c r="H30" s="24">
        <v>22.5</v>
      </c>
      <c r="I30" s="24">
        <v>28.5</v>
      </c>
      <c r="J30" s="79">
        <v>36</v>
      </c>
      <c r="K30" s="79">
        <v>54.5</v>
      </c>
      <c r="L30" s="79">
        <v>66</v>
      </c>
      <c r="M30" s="79">
        <v>85</v>
      </c>
      <c r="N30" s="79">
        <v>75</v>
      </c>
      <c r="O30" s="168">
        <v>83</v>
      </c>
      <c r="P30">
        <f>J30-'data for JMP'!J30</f>
        <v>7.5</v>
      </c>
      <c r="Q30">
        <f t="shared" si="0"/>
        <v>18.5</v>
      </c>
      <c r="R30">
        <f t="shared" si="1"/>
        <v>11.5</v>
      </c>
      <c r="S30">
        <f t="shared" si="2"/>
        <v>19</v>
      </c>
      <c r="T30" s="116">
        <f t="shared" si="3"/>
        <v>-10</v>
      </c>
      <c r="U30" s="116">
        <f t="shared" si="3"/>
        <v>8</v>
      </c>
      <c r="V30" s="24">
        <v>7</v>
      </c>
      <c r="W30" s="51">
        <f>3.14*(V30/2)^2*I30</f>
        <v>1096.2525000000001</v>
      </c>
      <c r="X30" s="79">
        <v>11</v>
      </c>
      <c r="Y30">
        <f>3.14*(X30/2)^2*J30</f>
        <v>3419.46</v>
      </c>
      <c r="Z30" s="79">
        <v>13</v>
      </c>
      <c r="AA30" s="79">
        <v>10</v>
      </c>
      <c r="AB30" s="5">
        <f xml:space="preserve"> AVERAGE(Z30:AA30)</f>
        <v>11.5</v>
      </c>
      <c r="AC30">
        <f>3.14*((Z30+AA30)/2)^2*K30</f>
        <v>22631.942500000001</v>
      </c>
      <c r="AD30" s="79">
        <v>16</v>
      </c>
      <c r="AE30" s="79">
        <v>16</v>
      </c>
      <c r="AF30" s="5">
        <f xml:space="preserve"> AVERAGE(AD30:AE30)</f>
        <v>16</v>
      </c>
      <c r="AG30">
        <f>3.14*((AD30+AE30)/2)^2*L30</f>
        <v>53053.440000000002</v>
      </c>
      <c r="AH30" s="79">
        <v>25</v>
      </c>
      <c r="AI30" s="79">
        <v>25</v>
      </c>
      <c r="AJ30" s="5">
        <f xml:space="preserve"> AVERAGE(AH30:AI30)</f>
        <v>25</v>
      </c>
      <c r="AK30">
        <f>3.14*((AH30+AI30)/2)^2*M30</f>
        <v>166812.5</v>
      </c>
      <c r="AL30" s="79">
        <v>30</v>
      </c>
      <c r="AM30" s="79">
        <v>15</v>
      </c>
      <c r="AN30" s="168">
        <v>31</v>
      </c>
      <c r="AO30" s="168">
        <v>18</v>
      </c>
      <c r="AP30" s="116">
        <v>1</v>
      </c>
      <c r="AQ30" s="25" t="s">
        <v>13</v>
      </c>
      <c r="AR30" s="88">
        <v>1</v>
      </c>
      <c r="AS30" s="52" t="s">
        <v>15</v>
      </c>
      <c r="AT30" s="24" t="s">
        <v>13</v>
      </c>
      <c r="AU30" s="24">
        <v>1</v>
      </c>
      <c r="AV30" s="24" t="s">
        <v>13</v>
      </c>
      <c r="AW30" s="24">
        <v>1</v>
      </c>
      <c r="AX30" s="24" t="s">
        <v>13</v>
      </c>
      <c r="AY30" s="77" t="s">
        <v>491</v>
      </c>
      <c r="AZ30">
        <v>1</v>
      </c>
      <c r="BA30" s="77" t="s">
        <v>491</v>
      </c>
      <c r="BB30">
        <v>1</v>
      </c>
      <c r="BC30" s="77" t="s">
        <v>13</v>
      </c>
      <c r="BD30">
        <v>1</v>
      </c>
      <c r="BE30" s="77" t="s">
        <v>15</v>
      </c>
      <c r="BF30">
        <v>1</v>
      </c>
      <c r="BG30" s="77" t="s">
        <v>15</v>
      </c>
      <c r="BH30" s="175">
        <v>1</v>
      </c>
      <c r="BI30" s="171" t="s">
        <v>15</v>
      </c>
      <c r="BJ30" s="177">
        <v>1</v>
      </c>
      <c r="BK30" s="79">
        <v>10</v>
      </c>
      <c r="BL30" s="24">
        <v>3</v>
      </c>
      <c r="BM30" s="79">
        <v>30</v>
      </c>
      <c r="BN30" s="79">
        <v>30</v>
      </c>
      <c r="BO30" s="79">
        <v>35</v>
      </c>
      <c r="BP30" s="79">
        <v>25</v>
      </c>
      <c r="BQ30" s="79">
        <v>1</v>
      </c>
      <c r="BR30" s="168">
        <v>0</v>
      </c>
      <c r="BT30" s="136">
        <v>5</v>
      </c>
      <c r="BU30" s="136">
        <v>5</v>
      </c>
      <c r="BV30" s="136">
        <v>10</v>
      </c>
      <c r="BW30" s="136">
        <v>15</v>
      </c>
      <c r="BX30" s="132">
        <v>3</v>
      </c>
      <c r="BY30" s="136">
        <v>40</v>
      </c>
      <c r="BZ30" s="137" t="s">
        <v>389</v>
      </c>
      <c r="CA30" s="138" t="s">
        <v>388</v>
      </c>
      <c r="CB30" s="175" t="s">
        <v>581</v>
      </c>
      <c r="CC30" s="124" t="s">
        <v>30</v>
      </c>
      <c r="CD30" s="84">
        <v>7.5</v>
      </c>
      <c r="CE30" s="84">
        <v>8</v>
      </c>
      <c r="CF30" s="84" t="s">
        <v>40</v>
      </c>
    </row>
    <row r="31" spans="1:84" ht="50.1" x14ac:dyDescent="0.55000000000000004">
      <c r="A31" s="25">
        <v>4</v>
      </c>
      <c r="B31" s="25" t="s">
        <v>0</v>
      </c>
      <c r="C31" s="25">
        <v>30</v>
      </c>
      <c r="D31" s="25" t="s">
        <v>47</v>
      </c>
      <c r="E31" s="25">
        <v>2</v>
      </c>
      <c r="F31" s="25">
        <v>8.5</v>
      </c>
      <c r="G31" s="25">
        <v>13</v>
      </c>
      <c r="H31" s="24">
        <v>29</v>
      </c>
      <c r="I31" s="24">
        <v>34.5</v>
      </c>
      <c r="J31" s="79">
        <v>44</v>
      </c>
      <c r="K31" s="79">
        <v>66</v>
      </c>
      <c r="L31" s="79">
        <v>82</v>
      </c>
      <c r="M31" s="79">
        <v>105</v>
      </c>
      <c r="N31" s="79">
        <v>104</v>
      </c>
      <c r="O31" s="168">
        <v>130</v>
      </c>
      <c r="P31">
        <f>J31-'data for JMP'!J31</f>
        <v>9.5</v>
      </c>
      <c r="Q31">
        <f t="shared" si="0"/>
        <v>22</v>
      </c>
      <c r="R31">
        <f t="shared" si="1"/>
        <v>16</v>
      </c>
      <c r="S31">
        <f t="shared" si="2"/>
        <v>23</v>
      </c>
      <c r="T31" s="116">
        <f t="shared" si="3"/>
        <v>-1</v>
      </c>
      <c r="U31" s="116">
        <f t="shared" si="3"/>
        <v>26</v>
      </c>
      <c r="V31" s="24">
        <v>7</v>
      </c>
      <c r="W31" s="51">
        <f>3.14*(V31/2)^2*I31</f>
        <v>1327.0425</v>
      </c>
      <c r="X31" s="79">
        <v>13</v>
      </c>
      <c r="Y31">
        <f>3.14*(X31/2)^2*J31</f>
        <v>5837.2599999999993</v>
      </c>
      <c r="Z31" s="79">
        <v>18</v>
      </c>
      <c r="AA31" s="79">
        <v>16</v>
      </c>
      <c r="AB31" s="5">
        <f xml:space="preserve"> AVERAGE(Z31:AA31)</f>
        <v>17</v>
      </c>
      <c r="AC31">
        <f>3.14*((Z31+AA31)/2)^2*K31</f>
        <v>59892.36</v>
      </c>
      <c r="AD31" s="79">
        <v>25</v>
      </c>
      <c r="AE31" s="79">
        <v>25</v>
      </c>
      <c r="AF31" s="5">
        <f xml:space="preserve"> AVERAGE(AD31:AE31)</f>
        <v>25</v>
      </c>
      <c r="AG31">
        <f>3.14*((AD31+AE31)/2)^2*L31</f>
        <v>160925</v>
      </c>
      <c r="AH31" s="79">
        <v>38</v>
      </c>
      <c r="AI31" s="79">
        <v>30</v>
      </c>
      <c r="AJ31" s="5">
        <f xml:space="preserve"> AVERAGE(AH31:AI31)</f>
        <v>34</v>
      </c>
      <c r="AK31">
        <f>3.14*((AH31+AI31)/2)^2*M31</f>
        <v>381133.2</v>
      </c>
      <c r="AL31" s="79">
        <v>45</v>
      </c>
      <c r="AM31" s="79">
        <v>43</v>
      </c>
      <c r="AN31" s="168">
        <v>81</v>
      </c>
      <c r="AO31" s="168">
        <v>61</v>
      </c>
      <c r="AP31" s="116">
        <v>1</v>
      </c>
      <c r="AQ31" s="25" t="s">
        <v>17</v>
      </c>
      <c r="AR31" s="88">
        <v>1</v>
      </c>
      <c r="AS31" s="52" t="s">
        <v>17</v>
      </c>
      <c r="AT31" s="24" t="s">
        <v>13</v>
      </c>
      <c r="AU31" s="24">
        <v>1</v>
      </c>
      <c r="AV31" s="24" t="s">
        <v>13</v>
      </c>
      <c r="AW31" s="24">
        <v>1</v>
      </c>
      <c r="AX31" s="24" t="s">
        <v>13</v>
      </c>
      <c r="AY31" s="77" t="s">
        <v>491</v>
      </c>
      <c r="AZ31">
        <v>1</v>
      </c>
      <c r="BA31" s="77" t="s">
        <v>491</v>
      </c>
      <c r="BB31">
        <v>1</v>
      </c>
      <c r="BC31" s="77" t="s">
        <v>13</v>
      </c>
      <c r="BD31">
        <v>1</v>
      </c>
      <c r="BE31" s="77" t="s">
        <v>13</v>
      </c>
      <c r="BF31">
        <v>1</v>
      </c>
      <c r="BG31" s="77" t="s">
        <v>15</v>
      </c>
      <c r="BH31" s="175">
        <v>1</v>
      </c>
      <c r="BI31" s="171" t="s">
        <v>13</v>
      </c>
      <c r="BJ31" s="177">
        <v>1</v>
      </c>
      <c r="BK31" s="79">
        <v>10</v>
      </c>
      <c r="BL31" s="24">
        <v>5</v>
      </c>
      <c r="BM31" s="79">
        <v>35</v>
      </c>
      <c r="BN31" s="79">
        <v>20</v>
      </c>
      <c r="BO31" s="79">
        <v>45</v>
      </c>
      <c r="BP31" s="79">
        <v>12</v>
      </c>
      <c r="BQ31" s="79">
        <v>3</v>
      </c>
      <c r="BR31" s="168">
        <v>40</v>
      </c>
      <c r="BT31" s="136">
        <v>2</v>
      </c>
      <c r="BU31" s="136">
        <v>8</v>
      </c>
      <c r="BV31" s="136">
        <v>8</v>
      </c>
      <c r="BW31" s="136">
        <v>15</v>
      </c>
      <c r="BX31" s="132">
        <v>5</v>
      </c>
      <c r="BY31" s="136">
        <v>28</v>
      </c>
      <c r="BZ31" s="137" t="s">
        <v>387</v>
      </c>
      <c r="CA31" s="84"/>
      <c r="CB31" s="175" t="s">
        <v>581</v>
      </c>
      <c r="CC31" s="124" t="s">
        <v>30</v>
      </c>
      <c r="CD31" s="84">
        <v>8.5</v>
      </c>
      <c r="CE31" s="84">
        <v>8</v>
      </c>
      <c r="CF31" s="84" t="s">
        <v>40</v>
      </c>
    </row>
    <row r="32" spans="1:84" ht="50.1" x14ac:dyDescent="0.55000000000000004">
      <c r="A32" s="25">
        <v>4</v>
      </c>
      <c r="B32" s="25" t="s">
        <v>0</v>
      </c>
      <c r="C32" s="25">
        <v>31</v>
      </c>
      <c r="D32" s="25" t="s">
        <v>47</v>
      </c>
      <c r="E32" s="25">
        <v>1</v>
      </c>
      <c r="F32" s="25">
        <v>7</v>
      </c>
      <c r="G32" s="25">
        <v>17</v>
      </c>
      <c r="H32" s="24">
        <v>42</v>
      </c>
      <c r="I32" s="24">
        <v>45.5</v>
      </c>
      <c r="J32" s="79">
        <v>52</v>
      </c>
      <c r="K32" s="79">
        <v>65.5</v>
      </c>
      <c r="L32" s="79">
        <v>71</v>
      </c>
      <c r="M32" s="79">
        <v>90</v>
      </c>
      <c r="N32" s="159"/>
      <c r="O32" s="168"/>
      <c r="P32">
        <f>J32-'data for JMP'!J32</f>
        <v>6.5</v>
      </c>
      <c r="Q32">
        <f t="shared" si="0"/>
        <v>13.5</v>
      </c>
      <c r="R32">
        <f t="shared" si="1"/>
        <v>5.5</v>
      </c>
      <c r="S32">
        <f t="shared" si="2"/>
        <v>19</v>
      </c>
      <c r="T32" s="116">
        <f t="shared" si="3"/>
        <v>-90</v>
      </c>
      <c r="U32" s="116">
        <f t="shared" si="3"/>
        <v>0</v>
      </c>
      <c r="V32" s="24">
        <v>10</v>
      </c>
      <c r="W32" s="51">
        <f>3.14*(V32/2)^2*I32</f>
        <v>3571.75</v>
      </c>
      <c r="X32" s="79">
        <v>15</v>
      </c>
      <c r="Y32">
        <f>3.14*(X32/2)^2*J32</f>
        <v>9184.5</v>
      </c>
      <c r="Z32" s="79">
        <v>16</v>
      </c>
      <c r="AA32" s="79">
        <v>14</v>
      </c>
      <c r="AB32" s="5">
        <f xml:space="preserve"> AVERAGE(Z32:AA32)</f>
        <v>15</v>
      </c>
      <c r="AC32">
        <f>3.14*((Z32+AA32)/2)^2*K32</f>
        <v>46275.75</v>
      </c>
      <c r="AD32" s="79">
        <v>28</v>
      </c>
      <c r="AE32" s="79">
        <v>21</v>
      </c>
      <c r="AF32" s="5">
        <f xml:space="preserve"> AVERAGE(AD32:AE32)</f>
        <v>24.5</v>
      </c>
      <c r="AG32">
        <f>3.14*((AD32+AE32)/2)^2*L32</f>
        <v>133819.73500000002</v>
      </c>
      <c r="AH32" s="79">
        <v>49</v>
      </c>
      <c r="AI32" s="79">
        <v>36</v>
      </c>
      <c r="AJ32" s="5">
        <f xml:space="preserve"> AVERAGE(AH32:AI32)</f>
        <v>42.5</v>
      </c>
      <c r="AK32">
        <f>3.14*((AH32+AI32)/2)^2*M32</f>
        <v>510446.25</v>
      </c>
      <c r="AL32" s="159"/>
      <c r="AM32" s="159"/>
      <c r="AN32" s="168"/>
      <c r="AO32" s="168"/>
      <c r="AP32" s="116">
        <v>1</v>
      </c>
      <c r="AQ32" s="25" t="s">
        <v>15</v>
      </c>
      <c r="AR32" s="88">
        <v>1</v>
      </c>
      <c r="AS32" s="52" t="s">
        <v>15</v>
      </c>
      <c r="AT32" s="24" t="s">
        <v>13</v>
      </c>
      <c r="AU32" s="24">
        <v>1</v>
      </c>
      <c r="AV32" s="24" t="s">
        <v>15</v>
      </c>
      <c r="AW32" s="24">
        <v>1</v>
      </c>
      <c r="AX32" s="24" t="s">
        <v>17</v>
      </c>
      <c r="AY32" s="77" t="s">
        <v>489</v>
      </c>
      <c r="AZ32">
        <v>1</v>
      </c>
      <c r="BA32" s="77" t="s">
        <v>489</v>
      </c>
      <c r="BB32">
        <v>1</v>
      </c>
      <c r="BC32" s="77" t="s">
        <v>15</v>
      </c>
      <c r="BD32">
        <v>1</v>
      </c>
      <c r="BE32" s="77" t="s">
        <v>15</v>
      </c>
      <c r="BF32">
        <v>1</v>
      </c>
      <c r="BG32" s="164"/>
      <c r="BH32" s="116">
        <v>0</v>
      </c>
      <c r="BI32" s="171"/>
      <c r="BJ32" s="116">
        <v>0</v>
      </c>
      <c r="BK32" s="79">
        <v>5</v>
      </c>
      <c r="BL32" s="24">
        <v>5</v>
      </c>
      <c r="BM32" s="79">
        <v>0</v>
      </c>
      <c r="BN32" s="79">
        <v>2</v>
      </c>
      <c r="BO32" s="79">
        <v>3</v>
      </c>
      <c r="BP32" s="79">
        <v>5</v>
      </c>
      <c r="BQ32" s="159"/>
      <c r="BR32" s="168"/>
      <c r="BT32" s="136">
        <v>1</v>
      </c>
      <c r="BU32" s="136">
        <v>2</v>
      </c>
      <c r="BV32" s="143">
        <v>5</v>
      </c>
      <c r="BW32" s="136">
        <v>10</v>
      </c>
      <c r="BX32" s="132">
        <v>5</v>
      </c>
      <c r="BY32" s="136">
        <v>28</v>
      </c>
      <c r="BZ32" s="137" t="s">
        <v>386</v>
      </c>
      <c r="CA32" s="84"/>
      <c r="CB32" s="175" t="s">
        <v>581</v>
      </c>
      <c r="CC32" s="124" t="s">
        <v>30</v>
      </c>
      <c r="CD32" s="84">
        <v>7</v>
      </c>
      <c r="CE32" s="84">
        <v>4</v>
      </c>
      <c r="CF32" s="84" t="s">
        <v>40</v>
      </c>
    </row>
    <row r="33" spans="1:84" ht="62.4" x14ac:dyDescent="0.55000000000000004">
      <c r="A33" s="25">
        <v>4</v>
      </c>
      <c r="B33" s="25" t="s">
        <v>0</v>
      </c>
      <c r="C33" s="25">
        <v>32</v>
      </c>
      <c r="D33" s="25" t="s">
        <v>267</v>
      </c>
      <c r="E33" s="25">
        <v>1</v>
      </c>
      <c r="F33" s="25">
        <v>5</v>
      </c>
      <c r="G33" s="25">
        <v>0</v>
      </c>
      <c r="H33" s="24"/>
      <c r="I33" s="24"/>
      <c r="J33" s="79"/>
      <c r="K33" s="79"/>
      <c r="L33" s="79"/>
      <c r="M33" s="79"/>
      <c r="O33" s="168"/>
      <c r="P33">
        <f>J33-'data for JMP'!J33</f>
        <v>0</v>
      </c>
      <c r="Q33">
        <f t="shared" si="0"/>
        <v>0</v>
      </c>
      <c r="R33">
        <f t="shared" si="1"/>
        <v>0</v>
      </c>
      <c r="S33">
        <f t="shared" si="2"/>
        <v>0</v>
      </c>
      <c r="T33" s="116">
        <f t="shared" si="3"/>
        <v>0</v>
      </c>
      <c r="U33" s="116">
        <f t="shared" si="3"/>
        <v>0</v>
      </c>
      <c r="V33" s="24"/>
      <c r="W33" s="51"/>
      <c r="X33" s="79"/>
      <c r="Z33" s="79"/>
      <c r="AA33" s="79"/>
      <c r="AB33" s="5"/>
      <c r="AD33" s="79"/>
      <c r="AE33" s="79"/>
      <c r="AF33" s="5"/>
      <c r="AH33" s="79"/>
      <c r="AI33" s="79"/>
      <c r="AJ33" s="5"/>
      <c r="AN33" s="168"/>
      <c r="AO33" s="168"/>
      <c r="AP33" s="116">
        <v>1</v>
      </c>
      <c r="AQ33" s="25" t="s">
        <v>14</v>
      </c>
      <c r="AR33" s="25">
        <v>0</v>
      </c>
      <c r="AS33" s="25" t="s">
        <v>14</v>
      </c>
      <c r="AT33" s="24" t="s">
        <v>14</v>
      </c>
      <c r="AU33" s="24">
        <v>0</v>
      </c>
      <c r="AV33" s="24" t="s">
        <v>14</v>
      </c>
      <c r="AW33" s="24">
        <v>0</v>
      </c>
      <c r="AX33" s="24" t="s">
        <v>14</v>
      </c>
      <c r="AY33" s="77" t="s">
        <v>512</v>
      </c>
      <c r="AZ33">
        <v>0</v>
      </c>
      <c r="BA33" s="77" t="s">
        <v>512</v>
      </c>
      <c r="BB33">
        <v>0</v>
      </c>
      <c r="BC33" s="77" t="s">
        <v>512</v>
      </c>
      <c r="BD33">
        <v>0</v>
      </c>
      <c r="BE33" s="77" t="s">
        <v>512</v>
      </c>
      <c r="BF33">
        <v>0</v>
      </c>
      <c r="BH33" s="116">
        <v>0</v>
      </c>
      <c r="BI33" s="171"/>
      <c r="BJ33" s="116">
        <v>0</v>
      </c>
      <c r="BK33" s="79">
        <v>0</v>
      </c>
      <c r="BL33" s="79">
        <v>0</v>
      </c>
      <c r="BM33" s="24">
        <v>0</v>
      </c>
      <c r="BN33" s="24">
        <v>0</v>
      </c>
      <c r="BO33" s="24">
        <v>0</v>
      </c>
      <c r="BP33" s="24">
        <v>0</v>
      </c>
      <c r="BR33" s="168"/>
      <c r="BT33" s="136">
        <v>2</v>
      </c>
      <c r="BU33" s="136">
        <v>10</v>
      </c>
      <c r="BV33" s="136">
        <v>15</v>
      </c>
      <c r="BW33" s="136">
        <v>20</v>
      </c>
      <c r="BX33" s="132"/>
      <c r="BY33" s="136">
        <v>33</v>
      </c>
      <c r="BZ33" s="137" t="s">
        <v>385</v>
      </c>
      <c r="CA33" s="84"/>
      <c r="CB33" s="175" t="s">
        <v>581</v>
      </c>
      <c r="CC33" s="124" t="s">
        <v>30</v>
      </c>
      <c r="CD33" s="84">
        <v>5</v>
      </c>
      <c r="CE33" s="84">
        <v>1</v>
      </c>
      <c r="CF33" s="84" t="s">
        <v>40</v>
      </c>
    </row>
    <row r="34" spans="1:84" ht="50.1" x14ac:dyDescent="0.55000000000000004">
      <c r="A34" s="25">
        <v>4</v>
      </c>
      <c r="B34" s="25" t="s">
        <v>0</v>
      </c>
      <c r="C34" s="25">
        <v>33</v>
      </c>
      <c r="D34" s="25" t="s">
        <v>267</v>
      </c>
      <c r="E34" s="25">
        <v>1</v>
      </c>
      <c r="F34" s="25">
        <v>6.5</v>
      </c>
      <c r="G34" s="25">
        <v>0</v>
      </c>
      <c r="H34" s="24"/>
      <c r="I34" s="24"/>
      <c r="J34" s="79"/>
      <c r="K34" s="79"/>
      <c r="L34" s="79"/>
      <c r="M34" s="79"/>
      <c r="O34" s="168"/>
      <c r="P34">
        <f>J34-'data for JMP'!J34</f>
        <v>0</v>
      </c>
      <c r="Q34">
        <f t="shared" si="0"/>
        <v>0</v>
      </c>
      <c r="R34">
        <f t="shared" si="1"/>
        <v>0</v>
      </c>
      <c r="S34">
        <f t="shared" si="2"/>
        <v>0</v>
      </c>
      <c r="T34" s="116">
        <f t="shared" si="3"/>
        <v>0</v>
      </c>
      <c r="U34" s="116">
        <f t="shared" si="3"/>
        <v>0</v>
      </c>
      <c r="V34" s="24"/>
      <c r="W34" s="51"/>
      <c r="X34" s="79"/>
      <c r="Z34" s="79"/>
      <c r="AA34" s="79"/>
      <c r="AB34" s="5"/>
      <c r="AD34" s="79"/>
      <c r="AE34" s="79"/>
      <c r="AF34" s="5"/>
      <c r="AH34" s="79"/>
      <c r="AI34" s="79"/>
      <c r="AJ34" s="5"/>
      <c r="AN34" s="168"/>
      <c r="AO34" s="168"/>
      <c r="AP34" s="116">
        <v>1</v>
      </c>
      <c r="AQ34" s="25" t="s">
        <v>14</v>
      </c>
      <c r="AR34" s="25">
        <v>0</v>
      </c>
      <c r="AS34" s="25" t="s">
        <v>14</v>
      </c>
      <c r="AT34" s="24" t="s">
        <v>14</v>
      </c>
      <c r="AU34" s="24">
        <v>0</v>
      </c>
      <c r="AV34" s="24" t="s">
        <v>14</v>
      </c>
      <c r="AW34" s="24">
        <v>0</v>
      </c>
      <c r="AX34" s="24" t="s">
        <v>14</v>
      </c>
      <c r="AY34" s="77" t="s">
        <v>512</v>
      </c>
      <c r="AZ34">
        <v>0</v>
      </c>
      <c r="BA34" s="77" t="s">
        <v>512</v>
      </c>
      <c r="BB34">
        <v>0</v>
      </c>
      <c r="BC34" s="77" t="s">
        <v>512</v>
      </c>
      <c r="BD34">
        <v>0</v>
      </c>
      <c r="BE34" s="77" t="s">
        <v>512</v>
      </c>
      <c r="BF34">
        <v>0</v>
      </c>
      <c r="BH34" s="116">
        <v>0</v>
      </c>
      <c r="BI34" s="171"/>
      <c r="BJ34" s="116">
        <v>0</v>
      </c>
      <c r="BK34" s="79">
        <v>0</v>
      </c>
      <c r="BL34" s="79">
        <v>0</v>
      </c>
      <c r="BM34" s="24">
        <v>0</v>
      </c>
      <c r="BN34" s="24">
        <v>0</v>
      </c>
      <c r="BO34" s="24">
        <v>0</v>
      </c>
      <c r="BP34" s="24">
        <v>0</v>
      </c>
      <c r="BR34" s="168"/>
      <c r="BT34" s="137">
        <v>0.1</v>
      </c>
      <c r="BU34" s="137">
        <v>0.1</v>
      </c>
      <c r="BV34" s="144">
        <v>0.05</v>
      </c>
      <c r="BW34" s="144">
        <v>0.05</v>
      </c>
      <c r="BX34" s="132"/>
      <c r="BY34" s="136">
        <v>75</v>
      </c>
      <c r="BZ34" s="137" t="s">
        <v>384</v>
      </c>
      <c r="CA34" s="84"/>
      <c r="CB34" s="175" t="s">
        <v>581</v>
      </c>
      <c r="CC34" s="124" t="s">
        <v>30</v>
      </c>
      <c r="CD34" s="84">
        <v>6.5</v>
      </c>
      <c r="CE34" s="84">
        <v>4</v>
      </c>
      <c r="CF34" s="84" t="s">
        <v>40</v>
      </c>
    </row>
    <row r="35" spans="1:84" ht="25.5" x14ac:dyDescent="0.55000000000000004">
      <c r="A35" s="25">
        <v>4</v>
      </c>
      <c r="B35" s="25" t="s">
        <v>0</v>
      </c>
      <c r="C35" s="25">
        <v>34</v>
      </c>
      <c r="D35" s="25" t="s">
        <v>267</v>
      </c>
      <c r="E35" s="25">
        <v>2</v>
      </c>
      <c r="F35" s="25">
        <v>10</v>
      </c>
      <c r="G35" s="25">
        <v>12</v>
      </c>
      <c r="H35" s="24">
        <v>17</v>
      </c>
      <c r="I35" s="24">
        <v>18.5</v>
      </c>
      <c r="J35" s="79">
        <v>19</v>
      </c>
      <c r="K35" s="79">
        <v>29</v>
      </c>
      <c r="L35" s="79">
        <v>35</v>
      </c>
      <c r="M35" s="79">
        <v>62</v>
      </c>
      <c r="N35" s="79">
        <v>67</v>
      </c>
      <c r="O35" s="168">
        <v>83</v>
      </c>
      <c r="P35">
        <f>J35-'data for JMP'!J35</f>
        <v>0.5</v>
      </c>
      <c r="Q35">
        <f t="shared" si="0"/>
        <v>10</v>
      </c>
      <c r="R35">
        <f t="shared" si="1"/>
        <v>6</v>
      </c>
      <c r="S35">
        <f t="shared" si="2"/>
        <v>27</v>
      </c>
      <c r="T35" s="116">
        <f t="shared" si="3"/>
        <v>5</v>
      </c>
      <c r="U35" s="116">
        <f t="shared" si="3"/>
        <v>16</v>
      </c>
      <c r="V35" s="24">
        <v>5</v>
      </c>
      <c r="W35" s="51">
        <f>3.14*(V35/2)^2*I35</f>
        <v>363.0625</v>
      </c>
      <c r="X35" s="79">
        <v>8.5</v>
      </c>
      <c r="Y35">
        <f>3.14*(X35/2)^2*J35</f>
        <v>1077.6087500000001</v>
      </c>
      <c r="Z35" s="79">
        <v>9</v>
      </c>
      <c r="AA35" s="79">
        <v>9</v>
      </c>
      <c r="AB35" s="5">
        <f xml:space="preserve"> AVERAGE(Z35:AA35)</f>
        <v>9</v>
      </c>
      <c r="AC35">
        <f>3.14*((Z35+AA35)/2)^2*K35</f>
        <v>7375.86</v>
      </c>
      <c r="AD35" s="79">
        <v>12</v>
      </c>
      <c r="AE35" s="79">
        <v>9</v>
      </c>
      <c r="AF35" s="5">
        <f xml:space="preserve"> AVERAGE(AD35:AE35)</f>
        <v>10.5</v>
      </c>
      <c r="AG35">
        <f>3.14*((AD35+AE35)/2)^2*L35</f>
        <v>12116.475</v>
      </c>
      <c r="AH35" s="79">
        <v>15</v>
      </c>
      <c r="AI35" s="79">
        <v>10</v>
      </c>
      <c r="AJ35" s="5">
        <f xml:space="preserve"> AVERAGE(AH35:AI35)</f>
        <v>12.5</v>
      </c>
      <c r="AK35">
        <f>3.14*((AH35+AI35)/2)^2*M35</f>
        <v>30418.75</v>
      </c>
      <c r="AL35" s="79">
        <v>26</v>
      </c>
      <c r="AM35" s="79">
        <v>22</v>
      </c>
      <c r="AN35" s="168">
        <v>36</v>
      </c>
      <c r="AO35" s="168">
        <v>35</v>
      </c>
      <c r="AP35" s="116">
        <v>1</v>
      </c>
      <c r="AQ35" s="30" t="s">
        <v>17</v>
      </c>
      <c r="AR35" s="88">
        <v>1</v>
      </c>
      <c r="AS35" s="52" t="s">
        <v>15</v>
      </c>
      <c r="AT35" s="24" t="s">
        <v>15</v>
      </c>
      <c r="AU35" s="24">
        <v>1</v>
      </c>
      <c r="AV35" s="24" t="s">
        <v>15</v>
      </c>
      <c r="AW35" s="24">
        <v>1</v>
      </c>
      <c r="AX35" s="24" t="s">
        <v>15</v>
      </c>
      <c r="AY35" s="77" t="s">
        <v>488</v>
      </c>
      <c r="AZ35">
        <v>1</v>
      </c>
      <c r="BA35" s="77" t="s">
        <v>488</v>
      </c>
      <c r="BB35">
        <v>1</v>
      </c>
      <c r="BC35" s="77" t="s">
        <v>13</v>
      </c>
      <c r="BD35">
        <v>1</v>
      </c>
      <c r="BE35" s="77" t="s">
        <v>15</v>
      </c>
      <c r="BF35">
        <v>1</v>
      </c>
      <c r="BG35" s="77" t="s">
        <v>15</v>
      </c>
      <c r="BH35" s="175">
        <v>1</v>
      </c>
      <c r="BI35" s="171" t="s">
        <v>15</v>
      </c>
      <c r="BJ35" s="177">
        <v>1</v>
      </c>
      <c r="BK35" s="79">
        <v>0</v>
      </c>
      <c r="BL35" s="24">
        <v>0</v>
      </c>
      <c r="BM35" s="79">
        <v>0</v>
      </c>
      <c r="BN35" s="79">
        <v>0</v>
      </c>
      <c r="BO35" s="79">
        <v>2</v>
      </c>
      <c r="BP35" s="79">
        <v>10</v>
      </c>
      <c r="BQ35" s="79">
        <v>4</v>
      </c>
      <c r="BR35" s="168">
        <v>35</v>
      </c>
      <c r="BT35" s="136">
        <v>0</v>
      </c>
      <c r="BU35" s="144">
        <v>1</v>
      </c>
      <c r="BV35" s="136">
        <v>0</v>
      </c>
      <c r="BW35" s="136">
        <v>5</v>
      </c>
      <c r="BX35" s="132">
        <v>0</v>
      </c>
      <c r="BY35" s="136">
        <v>22</v>
      </c>
      <c r="BZ35" s="137" t="s">
        <v>383</v>
      </c>
      <c r="CA35" s="84"/>
      <c r="CB35" s="175" t="s">
        <v>581</v>
      </c>
      <c r="CC35" s="124" t="s">
        <v>30</v>
      </c>
      <c r="CD35" s="84">
        <v>10</v>
      </c>
      <c r="CE35" s="84">
        <v>6</v>
      </c>
      <c r="CF35" s="84" t="s">
        <v>40</v>
      </c>
    </row>
    <row r="36" spans="1:84" ht="25.5" x14ac:dyDescent="0.55000000000000004">
      <c r="A36" s="25">
        <v>4</v>
      </c>
      <c r="B36" s="25" t="s">
        <v>0</v>
      </c>
      <c r="C36" s="25">
        <v>35</v>
      </c>
      <c r="D36" s="25" t="s">
        <v>47</v>
      </c>
      <c r="E36" s="25">
        <v>2</v>
      </c>
      <c r="F36" s="25">
        <v>4.5</v>
      </c>
      <c r="G36" s="25">
        <v>7.5</v>
      </c>
      <c r="H36" s="24">
        <v>28</v>
      </c>
      <c r="I36" s="24">
        <v>38</v>
      </c>
      <c r="J36" s="79">
        <v>45</v>
      </c>
      <c r="K36" s="79">
        <v>58</v>
      </c>
      <c r="L36" s="79">
        <v>67.5</v>
      </c>
      <c r="M36" s="79">
        <v>96</v>
      </c>
      <c r="N36" s="79">
        <v>92</v>
      </c>
      <c r="O36" s="168">
        <v>135.5</v>
      </c>
      <c r="P36">
        <f>J36-'data for JMP'!J36</f>
        <v>7</v>
      </c>
      <c r="Q36">
        <f t="shared" si="0"/>
        <v>13</v>
      </c>
      <c r="R36">
        <f t="shared" si="1"/>
        <v>9.5</v>
      </c>
      <c r="S36">
        <f t="shared" si="2"/>
        <v>28.5</v>
      </c>
      <c r="T36" s="116">
        <f t="shared" si="3"/>
        <v>-4</v>
      </c>
      <c r="U36" s="116">
        <f t="shared" si="3"/>
        <v>43.5</v>
      </c>
      <c r="V36" s="24">
        <v>10</v>
      </c>
      <c r="W36" s="51">
        <f>3.14*(V36/2)^2*I36</f>
        <v>2983</v>
      </c>
      <c r="X36" s="79">
        <v>14</v>
      </c>
      <c r="Y36">
        <f>3.14*(X36/2)^2*J36</f>
        <v>6923.7000000000007</v>
      </c>
      <c r="Z36" s="79">
        <v>26</v>
      </c>
      <c r="AA36" s="79">
        <v>19</v>
      </c>
      <c r="AB36" s="5">
        <f xml:space="preserve"> AVERAGE(Z36:AA36)</f>
        <v>22.5</v>
      </c>
      <c r="AC36">
        <f>3.14*((Z36+AA36)/2)^2*K36</f>
        <v>92198.25</v>
      </c>
      <c r="AD36" s="79">
        <v>30</v>
      </c>
      <c r="AE36" s="79">
        <v>31</v>
      </c>
      <c r="AF36" s="5">
        <f xml:space="preserve"> AVERAGE(AD36:AE36)</f>
        <v>30.5</v>
      </c>
      <c r="AG36">
        <f>3.14*((AD36+AE36)/2)^2*L36</f>
        <v>197166.48750000002</v>
      </c>
      <c r="AH36" s="79">
        <v>50</v>
      </c>
      <c r="AI36" s="79">
        <v>38</v>
      </c>
      <c r="AJ36" s="5">
        <f xml:space="preserve"> AVERAGE(AH36:AI36)</f>
        <v>44</v>
      </c>
      <c r="AK36">
        <f>3.14*((AH36+AI36)/2)^2*M36</f>
        <v>583587.83999999997</v>
      </c>
      <c r="AL36" s="79">
        <v>50</v>
      </c>
      <c r="AM36" s="79">
        <v>38</v>
      </c>
      <c r="AN36" s="168">
        <v>78</v>
      </c>
      <c r="AO36" s="168">
        <v>73</v>
      </c>
      <c r="AP36" s="116">
        <v>1</v>
      </c>
      <c r="AQ36" s="30" t="s">
        <v>15</v>
      </c>
      <c r="AR36" s="88">
        <v>1</v>
      </c>
      <c r="AS36" s="52" t="s">
        <v>15</v>
      </c>
      <c r="AT36" s="24" t="s">
        <v>13</v>
      </c>
      <c r="AU36" s="24">
        <v>1</v>
      </c>
      <c r="AV36" s="24" t="s">
        <v>15</v>
      </c>
      <c r="AW36" s="24">
        <v>1</v>
      </c>
      <c r="AX36" s="24" t="s">
        <v>17</v>
      </c>
      <c r="AY36" s="77" t="s">
        <v>489</v>
      </c>
      <c r="AZ36">
        <v>1</v>
      </c>
      <c r="BA36" s="77" t="s">
        <v>488</v>
      </c>
      <c r="BB36">
        <v>1</v>
      </c>
      <c r="BC36" s="77" t="s">
        <v>13</v>
      </c>
      <c r="BD36">
        <v>1</v>
      </c>
      <c r="BE36" s="77" t="s">
        <v>15</v>
      </c>
      <c r="BF36">
        <v>1</v>
      </c>
      <c r="BG36" s="77" t="s">
        <v>15</v>
      </c>
      <c r="BH36" s="175">
        <v>1</v>
      </c>
      <c r="BI36" s="171" t="s">
        <v>15</v>
      </c>
      <c r="BJ36" s="177">
        <v>1</v>
      </c>
      <c r="BK36" s="79">
        <v>0</v>
      </c>
      <c r="BL36" s="24">
        <v>0</v>
      </c>
      <c r="BM36" s="79">
        <v>5</v>
      </c>
      <c r="BN36" s="79">
        <v>5</v>
      </c>
      <c r="BO36" s="79">
        <v>10</v>
      </c>
      <c r="BP36" s="79">
        <v>15</v>
      </c>
      <c r="BQ36" s="79">
        <v>0</v>
      </c>
      <c r="BR36" s="168">
        <v>40</v>
      </c>
      <c r="BT36" s="136">
        <v>0</v>
      </c>
      <c r="BU36" s="136">
        <v>1</v>
      </c>
      <c r="BV36" s="136">
        <v>0</v>
      </c>
      <c r="BW36" s="136">
        <v>25</v>
      </c>
      <c r="BX36" s="132">
        <v>0</v>
      </c>
      <c r="BY36" s="136">
        <v>28</v>
      </c>
      <c r="BZ36" s="137" t="s">
        <v>382</v>
      </c>
      <c r="CA36" s="138" t="s">
        <v>381</v>
      </c>
      <c r="CB36" s="175" t="s">
        <v>581</v>
      </c>
      <c r="CC36" s="124" t="s">
        <v>30</v>
      </c>
      <c r="CD36" s="84">
        <v>4.5</v>
      </c>
      <c r="CE36" s="84">
        <v>2</v>
      </c>
      <c r="CF36" s="84" t="s">
        <v>52</v>
      </c>
    </row>
    <row r="37" spans="1:84" ht="50.1" x14ac:dyDescent="0.55000000000000004">
      <c r="A37" s="25">
        <v>4</v>
      </c>
      <c r="B37" s="25" t="s">
        <v>0</v>
      </c>
      <c r="C37" s="25">
        <v>36</v>
      </c>
      <c r="D37" s="25" t="s">
        <v>267</v>
      </c>
      <c r="E37" s="25">
        <v>2</v>
      </c>
      <c r="F37" s="25">
        <v>4</v>
      </c>
      <c r="G37" s="30">
        <v>0</v>
      </c>
      <c r="H37" s="24">
        <v>7</v>
      </c>
      <c r="I37" s="24"/>
      <c r="J37" s="79"/>
      <c r="K37" s="79"/>
      <c r="L37" s="79"/>
      <c r="O37" s="168"/>
      <c r="P37">
        <f>J37-'data for JMP'!J37</f>
        <v>0</v>
      </c>
      <c r="Q37">
        <f t="shared" si="0"/>
        <v>0</v>
      </c>
      <c r="R37">
        <f t="shared" si="1"/>
        <v>0</v>
      </c>
      <c r="S37">
        <f t="shared" si="2"/>
        <v>0</v>
      </c>
      <c r="T37" s="116">
        <f t="shared" si="3"/>
        <v>0</v>
      </c>
      <c r="U37" s="116">
        <f t="shared" si="3"/>
        <v>0</v>
      </c>
      <c r="V37" s="24"/>
      <c r="W37" s="51"/>
      <c r="X37" s="79"/>
      <c r="Z37" s="79"/>
      <c r="AA37" s="79"/>
      <c r="AB37" s="5"/>
      <c r="AD37" s="79"/>
      <c r="AE37" s="79"/>
      <c r="AF37" s="5"/>
      <c r="AH37" s="79"/>
      <c r="AI37" s="79"/>
      <c r="AJ37" s="5"/>
      <c r="AN37" s="168"/>
      <c r="AO37" s="168"/>
      <c r="AP37" s="116">
        <v>1</v>
      </c>
      <c r="AQ37" s="30" t="s">
        <v>14</v>
      </c>
      <c r="AR37" s="25">
        <v>0</v>
      </c>
      <c r="AS37" s="30" t="s">
        <v>14</v>
      </c>
      <c r="AT37" s="24" t="s">
        <v>14</v>
      </c>
      <c r="AU37" s="24">
        <v>0</v>
      </c>
      <c r="AV37" s="24" t="s">
        <v>14</v>
      </c>
      <c r="AW37" s="24">
        <v>0</v>
      </c>
      <c r="AX37" s="24" t="s">
        <v>14</v>
      </c>
      <c r="AY37" s="77" t="s">
        <v>512</v>
      </c>
      <c r="AZ37">
        <v>0</v>
      </c>
      <c r="BA37" s="77" t="s">
        <v>512</v>
      </c>
      <c r="BB37">
        <v>0</v>
      </c>
      <c r="BC37" s="77" t="s">
        <v>512</v>
      </c>
      <c r="BD37">
        <v>0</v>
      </c>
      <c r="BE37" s="77" t="s">
        <v>512</v>
      </c>
      <c r="BF37">
        <v>0</v>
      </c>
      <c r="BH37" s="116">
        <v>0</v>
      </c>
      <c r="BI37" s="171"/>
      <c r="BJ37" s="116">
        <v>0</v>
      </c>
      <c r="BK37" s="79">
        <v>0</v>
      </c>
      <c r="BL37" s="79">
        <v>0</v>
      </c>
      <c r="BM37" s="24">
        <v>0</v>
      </c>
      <c r="BN37" s="24">
        <v>0</v>
      </c>
      <c r="BO37" s="24">
        <v>0</v>
      </c>
      <c r="BP37" s="24">
        <v>0</v>
      </c>
      <c r="BR37" s="168"/>
      <c r="BT37" s="136">
        <v>10</v>
      </c>
      <c r="BU37" s="136">
        <v>10</v>
      </c>
      <c r="BV37" s="136">
        <v>5</v>
      </c>
      <c r="BW37" s="136">
        <v>80</v>
      </c>
      <c r="BX37" s="132"/>
      <c r="BY37" s="136">
        <v>20</v>
      </c>
      <c r="BZ37" s="137" t="s">
        <v>380</v>
      </c>
      <c r="CA37" s="138" t="s">
        <v>96</v>
      </c>
      <c r="CB37" s="176" t="s">
        <v>577</v>
      </c>
      <c r="CC37" s="124" t="s">
        <v>30</v>
      </c>
      <c r="CD37" s="84">
        <v>4</v>
      </c>
      <c r="CE37" s="84">
        <v>0</v>
      </c>
      <c r="CF37" s="84" t="s">
        <v>52</v>
      </c>
    </row>
    <row r="38" spans="1:84" ht="50.1" x14ac:dyDescent="0.55000000000000004">
      <c r="A38" s="25">
        <v>4</v>
      </c>
      <c r="B38" s="25" t="s">
        <v>0</v>
      </c>
      <c r="C38" s="25">
        <v>37</v>
      </c>
      <c r="D38" s="25" t="s">
        <v>267</v>
      </c>
      <c r="E38" s="25">
        <v>2</v>
      </c>
      <c r="F38" s="25">
        <v>9</v>
      </c>
      <c r="G38" s="25">
        <v>18</v>
      </c>
      <c r="H38" s="24">
        <v>57</v>
      </c>
      <c r="I38" s="24">
        <v>77</v>
      </c>
      <c r="J38" s="79">
        <v>99</v>
      </c>
      <c r="K38" s="79">
        <v>119.5</v>
      </c>
      <c r="L38" s="79">
        <v>147</v>
      </c>
      <c r="M38" s="79">
        <v>189</v>
      </c>
      <c r="N38" s="79">
        <v>196</v>
      </c>
      <c r="O38" s="168">
        <v>240</v>
      </c>
      <c r="P38">
        <f>J38-'data for JMP'!J38</f>
        <v>22</v>
      </c>
      <c r="Q38">
        <f t="shared" si="0"/>
        <v>20.5</v>
      </c>
      <c r="R38">
        <f t="shared" si="1"/>
        <v>27.5</v>
      </c>
      <c r="S38">
        <f t="shared" si="2"/>
        <v>42</v>
      </c>
      <c r="T38" s="116">
        <f t="shared" si="3"/>
        <v>7</v>
      </c>
      <c r="U38" s="116">
        <f t="shared" si="3"/>
        <v>44</v>
      </c>
      <c r="V38" s="24">
        <v>20</v>
      </c>
      <c r="W38" s="51">
        <f>3.14*(V38/2)^2*I38</f>
        <v>24178</v>
      </c>
      <c r="X38" s="79">
        <v>22</v>
      </c>
      <c r="Y38">
        <f>3.14*(X38/2)^2*J38</f>
        <v>37614.06</v>
      </c>
      <c r="Z38" s="79">
        <v>34</v>
      </c>
      <c r="AA38" s="79">
        <v>33</v>
      </c>
      <c r="AB38" s="5">
        <f xml:space="preserve"> AVERAGE(Z38:AA38)</f>
        <v>33.5</v>
      </c>
      <c r="AC38">
        <f>3.14*((Z38+AA38)/2)^2*K38</f>
        <v>421101.86750000005</v>
      </c>
      <c r="AD38" s="79">
        <v>50</v>
      </c>
      <c r="AE38" s="79">
        <v>45</v>
      </c>
      <c r="AF38" s="5">
        <f xml:space="preserve"> AVERAGE(AD38:AE38)</f>
        <v>47.5</v>
      </c>
      <c r="AG38">
        <f>3.14*((AD38+AE38)/2)^2*L38</f>
        <v>1041439.875</v>
      </c>
      <c r="AH38" s="79">
        <v>68</v>
      </c>
      <c r="AI38" s="79">
        <v>64</v>
      </c>
      <c r="AJ38" s="5">
        <f xml:space="preserve"> AVERAGE(AH38:AI38)</f>
        <v>66</v>
      </c>
      <c r="AK38">
        <f>3.14*((AH38+AI38)/2)^2*M38</f>
        <v>2585111.7600000002</v>
      </c>
      <c r="AL38" s="79">
        <v>85</v>
      </c>
      <c r="AM38" s="79">
        <v>80</v>
      </c>
      <c r="AN38" s="168">
        <v>100</v>
      </c>
      <c r="AO38" s="168">
        <v>95</v>
      </c>
      <c r="AP38" s="116">
        <v>1</v>
      </c>
      <c r="AQ38" s="30" t="s">
        <v>13</v>
      </c>
      <c r="AR38" s="88">
        <v>1</v>
      </c>
      <c r="AS38" s="52" t="s">
        <v>13</v>
      </c>
      <c r="AT38" s="24" t="s">
        <v>13</v>
      </c>
      <c r="AU38" s="24">
        <v>1</v>
      </c>
      <c r="AV38" s="24" t="s">
        <v>13</v>
      </c>
      <c r="AW38" s="24">
        <v>1</v>
      </c>
      <c r="AX38" s="24" t="s">
        <v>13</v>
      </c>
      <c r="AY38" s="77" t="s">
        <v>491</v>
      </c>
      <c r="AZ38">
        <v>1</v>
      </c>
      <c r="BA38" s="77" t="s">
        <v>491</v>
      </c>
      <c r="BB38">
        <v>1</v>
      </c>
      <c r="BC38" s="77" t="s">
        <v>13</v>
      </c>
      <c r="BD38">
        <v>1</v>
      </c>
      <c r="BE38" s="77" t="s">
        <v>13</v>
      </c>
      <c r="BF38">
        <v>1</v>
      </c>
      <c r="BG38" s="77" t="s">
        <v>13</v>
      </c>
      <c r="BH38" s="175">
        <v>1</v>
      </c>
      <c r="BI38" s="171" t="s">
        <v>15</v>
      </c>
      <c r="BJ38" s="177">
        <v>1</v>
      </c>
      <c r="BK38" s="79">
        <v>30</v>
      </c>
      <c r="BL38" s="24">
        <v>30</v>
      </c>
      <c r="BM38" s="79">
        <v>20</v>
      </c>
      <c r="BN38" s="79">
        <v>50</v>
      </c>
      <c r="BO38" s="79">
        <v>30</v>
      </c>
      <c r="BP38" s="79">
        <v>25</v>
      </c>
      <c r="BQ38" s="79">
        <v>30</v>
      </c>
      <c r="BR38" s="168">
        <v>100</v>
      </c>
      <c r="BT38" s="136">
        <v>5</v>
      </c>
      <c r="BU38" s="136">
        <v>3</v>
      </c>
      <c r="BV38" s="136">
        <v>12</v>
      </c>
      <c r="BW38" s="136">
        <v>5</v>
      </c>
      <c r="BX38" s="132">
        <v>30</v>
      </c>
      <c r="BY38" s="136">
        <v>28</v>
      </c>
      <c r="BZ38" s="137" t="s">
        <v>379</v>
      </c>
      <c r="CA38" s="138" t="s">
        <v>378</v>
      </c>
      <c r="CB38" s="175" t="s">
        <v>581</v>
      </c>
      <c r="CC38" s="124" t="s">
        <v>30</v>
      </c>
      <c r="CD38" s="84">
        <v>9</v>
      </c>
      <c r="CE38" s="84">
        <v>5</v>
      </c>
      <c r="CF38" s="84" t="s">
        <v>40</v>
      </c>
    </row>
    <row r="39" spans="1:84" ht="37.799999999999997" x14ac:dyDescent="0.55000000000000004">
      <c r="A39" s="25">
        <v>4</v>
      </c>
      <c r="B39" s="25" t="s">
        <v>0</v>
      </c>
      <c r="C39" s="25">
        <v>38</v>
      </c>
      <c r="D39" s="25" t="s">
        <v>267</v>
      </c>
      <c r="E39" s="25">
        <v>1</v>
      </c>
      <c r="F39" s="25">
        <v>9</v>
      </c>
      <c r="G39" s="25">
        <v>14</v>
      </c>
      <c r="H39" s="24">
        <v>38.5</v>
      </c>
      <c r="I39" s="24">
        <v>54</v>
      </c>
      <c r="J39" s="79">
        <v>74</v>
      </c>
      <c r="K39" s="79">
        <v>74</v>
      </c>
      <c r="L39" s="79">
        <v>98</v>
      </c>
      <c r="M39" s="79">
        <v>160</v>
      </c>
      <c r="N39" s="79">
        <v>160</v>
      </c>
      <c r="O39" s="168">
        <v>100</v>
      </c>
      <c r="P39">
        <f>J39-'data for JMP'!J39</f>
        <v>20</v>
      </c>
      <c r="Q39">
        <f t="shared" si="0"/>
        <v>0</v>
      </c>
      <c r="R39">
        <f t="shared" si="1"/>
        <v>24</v>
      </c>
      <c r="S39">
        <f t="shared" si="2"/>
        <v>62</v>
      </c>
      <c r="T39" s="116">
        <f t="shared" si="3"/>
        <v>0</v>
      </c>
      <c r="U39" s="116">
        <f t="shared" si="3"/>
        <v>-60</v>
      </c>
      <c r="V39" s="24">
        <v>8</v>
      </c>
      <c r="W39" s="51">
        <f>3.14*(V39/2)^2*I39</f>
        <v>2712.96</v>
      </c>
      <c r="X39" s="79">
        <v>19</v>
      </c>
      <c r="Y39">
        <f>3.14*(X39/2)^2*J39</f>
        <v>20970.489999999998</v>
      </c>
      <c r="Z39" s="79">
        <v>28</v>
      </c>
      <c r="AA39" s="79">
        <v>24</v>
      </c>
      <c r="AB39" s="5">
        <f xml:space="preserve"> AVERAGE(Z39:AA39)</f>
        <v>26</v>
      </c>
      <c r="AC39">
        <f>3.14*((Z39+AA39)/2)^2*K39</f>
        <v>157075.35999999999</v>
      </c>
      <c r="AD39" s="79">
        <v>37</v>
      </c>
      <c r="AE39" s="79">
        <v>35</v>
      </c>
      <c r="AF39" s="5">
        <f xml:space="preserve"> AVERAGE(AD39:AE39)</f>
        <v>36</v>
      </c>
      <c r="AG39">
        <f>3.14*((AD39+AE39)/2)^2*L39</f>
        <v>398805.12</v>
      </c>
      <c r="AH39" s="79">
        <v>50</v>
      </c>
      <c r="AI39" s="79">
        <v>38</v>
      </c>
      <c r="AJ39" s="5">
        <f xml:space="preserve"> AVERAGE(AH39:AI39)</f>
        <v>44</v>
      </c>
      <c r="AK39">
        <f>3.14*((AH39+AI39)/2)^2*M39</f>
        <v>972646.40000000002</v>
      </c>
      <c r="AL39" s="79">
        <v>62</v>
      </c>
      <c r="AM39" s="79">
        <v>22</v>
      </c>
      <c r="AN39" s="168">
        <v>30</v>
      </c>
      <c r="AO39" s="168">
        <v>20</v>
      </c>
      <c r="AP39" s="116">
        <v>1</v>
      </c>
      <c r="AQ39" s="30" t="s">
        <v>15</v>
      </c>
      <c r="AR39" s="88">
        <v>1</v>
      </c>
      <c r="AS39" s="52" t="s">
        <v>15</v>
      </c>
      <c r="AT39" s="24" t="s">
        <v>13</v>
      </c>
      <c r="AU39" s="24">
        <v>1</v>
      </c>
      <c r="AV39" s="24" t="s">
        <v>15</v>
      </c>
      <c r="AW39" s="24">
        <v>1</v>
      </c>
      <c r="AX39" s="24" t="s">
        <v>17</v>
      </c>
      <c r="AY39" s="77" t="s">
        <v>488</v>
      </c>
      <c r="AZ39">
        <v>1</v>
      </c>
      <c r="BA39" s="77" t="s">
        <v>488</v>
      </c>
      <c r="BB39">
        <v>1</v>
      </c>
      <c r="BC39" s="77" t="s">
        <v>13</v>
      </c>
      <c r="BD39">
        <v>1</v>
      </c>
      <c r="BE39" s="77" t="s">
        <v>13</v>
      </c>
      <c r="BF39">
        <v>1</v>
      </c>
      <c r="BG39" s="77" t="s">
        <v>566</v>
      </c>
      <c r="BH39" s="175">
        <v>1</v>
      </c>
      <c r="BI39" s="171" t="s">
        <v>14</v>
      </c>
      <c r="BJ39" s="116">
        <v>0</v>
      </c>
      <c r="BK39" s="79">
        <v>1</v>
      </c>
      <c r="BL39" s="24">
        <v>2</v>
      </c>
      <c r="BM39" s="79">
        <v>7</v>
      </c>
      <c r="BN39" s="79">
        <v>10</v>
      </c>
      <c r="BO39" s="79">
        <v>8</v>
      </c>
      <c r="BP39" s="79">
        <v>10</v>
      </c>
      <c r="BQ39" s="79">
        <v>4</v>
      </c>
      <c r="BR39" s="168">
        <v>50</v>
      </c>
      <c r="BT39" s="137">
        <v>0.1</v>
      </c>
      <c r="BU39" s="136">
        <v>1</v>
      </c>
      <c r="BV39" s="136">
        <v>0</v>
      </c>
      <c r="BW39" s="136">
        <v>8</v>
      </c>
      <c r="BX39" s="132">
        <v>2</v>
      </c>
      <c r="BY39" s="136">
        <v>20</v>
      </c>
      <c r="BZ39" s="137" t="s">
        <v>377</v>
      </c>
      <c r="CA39" s="138" t="s">
        <v>210</v>
      </c>
      <c r="CB39" s="176" t="s">
        <v>577</v>
      </c>
      <c r="CC39" s="124" t="s">
        <v>30</v>
      </c>
      <c r="CD39" s="84">
        <v>9</v>
      </c>
      <c r="CE39" s="84">
        <v>2</v>
      </c>
      <c r="CF39" s="84" t="s">
        <v>52</v>
      </c>
    </row>
    <row r="40" spans="1:84" ht="37.799999999999997" x14ac:dyDescent="0.55000000000000004">
      <c r="A40" s="25">
        <v>4</v>
      </c>
      <c r="B40" s="25" t="s">
        <v>0</v>
      </c>
      <c r="C40" s="25">
        <v>39</v>
      </c>
      <c r="D40" s="25" t="s">
        <v>267</v>
      </c>
      <c r="E40" s="25">
        <v>3</v>
      </c>
      <c r="F40" s="25">
        <v>5.5</v>
      </c>
      <c r="G40" s="25">
        <v>6</v>
      </c>
      <c r="H40" s="24">
        <v>7</v>
      </c>
      <c r="I40" s="24">
        <v>5.5</v>
      </c>
      <c r="J40" s="79"/>
      <c r="K40" s="79"/>
      <c r="L40" s="79"/>
      <c r="M40" s="79"/>
      <c r="O40" s="168"/>
      <c r="P40">
        <f>J40-'data for JMP'!J40</f>
        <v>-5.5</v>
      </c>
      <c r="Q40">
        <f t="shared" si="0"/>
        <v>0</v>
      </c>
      <c r="R40">
        <f t="shared" si="1"/>
        <v>0</v>
      </c>
      <c r="S40">
        <f t="shared" si="2"/>
        <v>0</v>
      </c>
      <c r="T40" s="116">
        <f t="shared" si="3"/>
        <v>0</v>
      </c>
      <c r="U40" s="116">
        <f t="shared" si="3"/>
        <v>0</v>
      </c>
      <c r="V40" s="24">
        <v>1</v>
      </c>
      <c r="W40" s="51">
        <f>3.14*(V40/2)^2*I40</f>
        <v>4.3174999999999999</v>
      </c>
      <c r="X40" s="79"/>
      <c r="Z40" s="79"/>
      <c r="AA40" s="79"/>
      <c r="AB40" s="5"/>
      <c r="AD40" s="79"/>
      <c r="AE40" s="79"/>
      <c r="AF40" s="5"/>
      <c r="AH40" s="79"/>
      <c r="AI40" s="79"/>
      <c r="AJ40" s="5"/>
      <c r="AN40" s="168"/>
      <c r="AO40" s="168"/>
      <c r="AP40" s="116">
        <v>1</v>
      </c>
      <c r="AQ40" s="30" t="s">
        <v>17</v>
      </c>
      <c r="AR40" s="88">
        <v>1</v>
      </c>
      <c r="AS40" s="52" t="s">
        <v>17</v>
      </c>
      <c r="AT40" s="24" t="s">
        <v>15</v>
      </c>
      <c r="AU40" s="24">
        <v>1</v>
      </c>
      <c r="AV40" s="24" t="s">
        <v>14</v>
      </c>
      <c r="AW40" s="24">
        <v>0</v>
      </c>
      <c r="AX40" s="24" t="s">
        <v>14</v>
      </c>
      <c r="AY40" s="77" t="s">
        <v>487</v>
      </c>
      <c r="AZ40">
        <v>0</v>
      </c>
      <c r="BA40" s="77" t="s">
        <v>512</v>
      </c>
      <c r="BB40">
        <v>0</v>
      </c>
      <c r="BC40" s="77" t="s">
        <v>512</v>
      </c>
      <c r="BD40">
        <v>0</v>
      </c>
      <c r="BE40" s="77" t="s">
        <v>512</v>
      </c>
      <c r="BF40">
        <v>0</v>
      </c>
      <c r="BH40" s="116">
        <v>0</v>
      </c>
      <c r="BI40" s="171"/>
      <c r="BJ40" s="116">
        <v>0</v>
      </c>
      <c r="BK40" s="79">
        <v>2</v>
      </c>
      <c r="BL40" s="24">
        <v>0</v>
      </c>
      <c r="BM40" s="24">
        <v>0</v>
      </c>
      <c r="BN40" s="79">
        <v>5</v>
      </c>
      <c r="BO40" s="24">
        <v>0</v>
      </c>
      <c r="BP40" s="24">
        <v>0</v>
      </c>
      <c r="BR40" s="168"/>
      <c r="BT40" s="136">
        <v>1</v>
      </c>
      <c r="BU40" s="137">
        <v>0.1</v>
      </c>
      <c r="BV40" s="137">
        <v>0.1</v>
      </c>
      <c r="BW40" s="137">
        <v>0.1</v>
      </c>
      <c r="BX40" s="132">
        <v>0</v>
      </c>
      <c r="BY40" s="136">
        <v>22</v>
      </c>
      <c r="BZ40" s="137" t="s">
        <v>376</v>
      </c>
      <c r="CA40" s="84"/>
      <c r="CB40" s="175" t="s">
        <v>581</v>
      </c>
      <c r="CC40" s="124" t="s">
        <v>30</v>
      </c>
      <c r="CD40" s="84">
        <v>5.5</v>
      </c>
      <c r="CE40" s="84">
        <v>1</v>
      </c>
      <c r="CF40" s="84" t="s">
        <v>40</v>
      </c>
    </row>
    <row r="41" spans="1:84" ht="50.1" x14ac:dyDescent="0.55000000000000004">
      <c r="A41" s="25">
        <v>4</v>
      </c>
      <c r="B41" s="25" t="s">
        <v>0</v>
      </c>
      <c r="C41" s="25">
        <v>40</v>
      </c>
      <c r="D41" s="25" t="s">
        <v>267</v>
      </c>
      <c r="E41" s="25">
        <v>2</v>
      </c>
      <c r="F41" s="25">
        <v>9</v>
      </c>
      <c r="G41" s="30">
        <v>0</v>
      </c>
      <c r="H41" s="24"/>
      <c r="I41" s="24"/>
      <c r="J41" s="79"/>
      <c r="K41" s="79"/>
      <c r="L41" s="79"/>
      <c r="M41" s="79"/>
      <c r="O41" s="168"/>
      <c r="P41">
        <f>J41-'data for JMP'!J41</f>
        <v>0</v>
      </c>
      <c r="Q41">
        <f t="shared" si="0"/>
        <v>0</v>
      </c>
      <c r="R41">
        <f t="shared" si="1"/>
        <v>0</v>
      </c>
      <c r="S41">
        <f t="shared" si="2"/>
        <v>0</v>
      </c>
      <c r="T41" s="116">
        <f t="shared" si="3"/>
        <v>0</v>
      </c>
      <c r="U41" s="116">
        <f t="shared" si="3"/>
        <v>0</v>
      </c>
      <c r="V41" s="24"/>
      <c r="W41" s="51"/>
      <c r="X41" s="79"/>
      <c r="Z41" s="79"/>
      <c r="AA41" s="79"/>
      <c r="AB41" s="5"/>
      <c r="AD41" s="79"/>
      <c r="AE41" s="79"/>
      <c r="AF41" s="5"/>
      <c r="AH41" s="79"/>
      <c r="AI41" s="79"/>
      <c r="AJ41" s="5"/>
      <c r="AN41" s="168"/>
      <c r="AO41" s="168"/>
      <c r="AP41" s="116">
        <v>1</v>
      </c>
      <c r="AQ41" s="30" t="s">
        <v>16</v>
      </c>
      <c r="AR41" s="25">
        <v>0</v>
      </c>
      <c r="AS41" s="30" t="s">
        <v>16</v>
      </c>
      <c r="AT41" s="24" t="s">
        <v>14</v>
      </c>
      <c r="AU41" s="24">
        <v>0</v>
      </c>
      <c r="AV41" s="24" t="s">
        <v>14</v>
      </c>
      <c r="AW41" s="24">
        <v>0</v>
      </c>
      <c r="AX41" s="24" t="s">
        <v>14</v>
      </c>
      <c r="AY41" s="77" t="s">
        <v>512</v>
      </c>
      <c r="AZ41">
        <v>0</v>
      </c>
      <c r="BA41" s="77" t="s">
        <v>512</v>
      </c>
      <c r="BB41">
        <v>0</v>
      </c>
      <c r="BC41" s="77" t="s">
        <v>512</v>
      </c>
      <c r="BD41">
        <v>0</v>
      </c>
      <c r="BE41" s="77" t="s">
        <v>512</v>
      </c>
      <c r="BF41">
        <v>0</v>
      </c>
      <c r="BH41" s="116">
        <v>0</v>
      </c>
      <c r="BI41" s="171"/>
      <c r="BJ41" s="116">
        <v>0</v>
      </c>
      <c r="BK41" s="79">
        <v>0</v>
      </c>
      <c r="BL41" s="79">
        <v>0</v>
      </c>
      <c r="BM41" s="24">
        <v>0</v>
      </c>
      <c r="BN41" s="24">
        <v>0</v>
      </c>
      <c r="BO41" s="24">
        <v>0</v>
      </c>
      <c r="BP41" s="24">
        <v>0</v>
      </c>
      <c r="BR41" s="168"/>
      <c r="BT41" s="136">
        <v>15</v>
      </c>
      <c r="BU41" s="136">
        <v>1</v>
      </c>
      <c r="BV41" s="136">
        <v>25</v>
      </c>
      <c r="BW41" s="136">
        <v>5</v>
      </c>
      <c r="BX41" s="132"/>
      <c r="BY41" s="136">
        <v>50</v>
      </c>
      <c r="BZ41" s="145" t="s">
        <v>375</v>
      </c>
      <c r="CA41" s="138" t="s">
        <v>374</v>
      </c>
      <c r="CB41" s="176" t="s">
        <v>577</v>
      </c>
      <c r="CC41" s="124" t="s">
        <v>30</v>
      </c>
      <c r="CD41" s="84">
        <v>9</v>
      </c>
      <c r="CE41" s="84">
        <v>2</v>
      </c>
      <c r="CF41" s="84" t="s">
        <v>52</v>
      </c>
    </row>
    <row r="42" spans="1:84" ht="37.799999999999997" x14ac:dyDescent="0.55000000000000004">
      <c r="A42" s="25">
        <v>4</v>
      </c>
      <c r="B42" s="25" t="s">
        <v>0</v>
      </c>
      <c r="C42" s="25">
        <v>41</v>
      </c>
      <c r="D42" s="25" t="s">
        <v>47</v>
      </c>
      <c r="E42" s="25">
        <v>3</v>
      </c>
      <c r="F42" s="25">
        <v>10</v>
      </c>
      <c r="G42" s="25">
        <v>12</v>
      </c>
      <c r="H42" s="24">
        <v>24</v>
      </c>
      <c r="I42" s="24">
        <v>32</v>
      </c>
      <c r="J42" s="79">
        <v>38</v>
      </c>
      <c r="K42" s="79">
        <v>55</v>
      </c>
      <c r="L42" s="79">
        <v>68</v>
      </c>
      <c r="M42" s="79">
        <v>95</v>
      </c>
      <c r="N42" s="79">
        <v>98</v>
      </c>
      <c r="O42" s="168">
        <v>60</v>
      </c>
      <c r="P42">
        <f>J42-'data for JMP'!J42</f>
        <v>6</v>
      </c>
      <c r="Q42">
        <f t="shared" si="0"/>
        <v>17</v>
      </c>
      <c r="R42">
        <f t="shared" si="1"/>
        <v>13</v>
      </c>
      <c r="S42">
        <f t="shared" si="2"/>
        <v>27</v>
      </c>
      <c r="T42" s="116">
        <f t="shared" si="3"/>
        <v>3</v>
      </c>
      <c r="U42" s="116">
        <f t="shared" si="3"/>
        <v>-38</v>
      </c>
      <c r="V42" s="24">
        <v>8</v>
      </c>
      <c r="W42" s="51">
        <f>3.14*(V42/2)^2*I42</f>
        <v>1607.68</v>
      </c>
      <c r="X42" s="79">
        <v>11</v>
      </c>
      <c r="Y42">
        <f>3.14*(X42/2)^2*J42</f>
        <v>3609.43</v>
      </c>
      <c r="Z42" s="79">
        <v>15</v>
      </c>
      <c r="AA42" s="79">
        <v>13</v>
      </c>
      <c r="AB42" s="5">
        <f xml:space="preserve"> AVERAGE(Z42:AA42)</f>
        <v>14</v>
      </c>
      <c r="AC42">
        <f>3.14*((Z42+AA42)/2)^2*K42</f>
        <v>33849.200000000004</v>
      </c>
      <c r="AD42" s="79">
        <v>24</v>
      </c>
      <c r="AE42" s="79">
        <v>27</v>
      </c>
      <c r="AF42" s="5">
        <f xml:space="preserve"> AVERAGE(AD42:AE42)</f>
        <v>25.5</v>
      </c>
      <c r="AG42">
        <f>3.14*((AD42+AE42)/2)^2*L42</f>
        <v>138841.38</v>
      </c>
      <c r="AH42" s="79">
        <v>35</v>
      </c>
      <c r="AI42" s="79">
        <v>31</v>
      </c>
      <c r="AJ42" s="5">
        <f xml:space="preserve"> AVERAGE(AH42:AI42)</f>
        <v>33</v>
      </c>
      <c r="AK42">
        <f>3.14*((AH42+AI42)/2)^2*M42</f>
        <v>324848.7</v>
      </c>
      <c r="AL42" s="79">
        <v>34</v>
      </c>
      <c r="AM42" s="79">
        <v>29</v>
      </c>
      <c r="AN42" s="168">
        <v>16</v>
      </c>
      <c r="AO42" s="168">
        <v>42</v>
      </c>
      <c r="AP42" s="116">
        <v>1</v>
      </c>
      <c r="AQ42" s="30" t="s">
        <v>17</v>
      </c>
      <c r="AR42" s="88">
        <v>1</v>
      </c>
      <c r="AS42" s="52" t="s">
        <v>17</v>
      </c>
      <c r="AT42" s="24" t="s">
        <v>13</v>
      </c>
      <c r="AU42" s="24">
        <v>1</v>
      </c>
      <c r="AV42" s="24" t="s">
        <v>15</v>
      </c>
      <c r="AW42" s="24">
        <v>1</v>
      </c>
      <c r="AX42" s="24" t="s">
        <v>17</v>
      </c>
      <c r="AY42" s="77" t="s">
        <v>488</v>
      </c>
      <c r="AZ42">
        <v>1</v>
      </c>
      <c r="BA42" s="77" t="s">
        <v>491</v>
      </c>
      <c r="BB42">
        <v>1</v>
      </c>
      <c r="BC42" s="77" t="s">
        <v>13</v>
      </c>
      <c r="BD42">
        <v>1</v>
      </c>
      <c r="BE42" s="77" t="s">
        <v>13</v>
      </c>
      <c r="BF42">
        <v>1</v>
      </c>
      <c r="BG42" s="77" t="s">
        <v>15</v>
      </c>
      <c r="BH42" s="175">
        <v>1</v>
      </c>
      <c r="BI42" s="171" t="s">
        <v>13</v>
      </c>
      <c r="BJ42" s="177">
        <v>1</v>
      </c>
      <c r="BK42" s="79">
        <v>15</v>
      </c>
      <c r="BL42" s="24">
        <v>0</v>
      </c>
      <c r="BM42" s="79">
        <v>10</v>
      </c>
      <c r="BN42" s="79">
        <v>25</v>
      </c>
      <c r="BO42" s="79">
        <v>45</v>
      </c>
      <c r="BP42" s="79">
        <v>25</v>
      </c>
      <c r="BQ42" s="79">
        <v>5</v>
      </c>
      <c r="BR42" s="168">
        <v>50</v>
      </c>
      <c r="BT42" s="136">
        <v>5</v>
      </c>
      <c r="BU42" s="137">
        <v>0.1</v>
      </c>
      <c r="BV42" s="136">
        <v>15</v>
      </c>
      <c r="BW42" s="136">
        <v>9</v>
      </c>
      <c r="BX42" s="132">
        <v>0</v>
      </c>
      <c r="BY42" s="136">
        <v>150</v>
      </c>
      <c r="BZ42" s="137" t="s">
        <v>373</v>
      </c>
      <c r="CA42" s="84"/>
      <c r="CB42" s="175" t="s">
        <v>581</v>
      </c>
      <c r="CC42" s="124" t="s">
        <v>30</v>
      </c>
      <c r="CD42" s="84">
        <v>10</v>
      </c>
      <c r="CE42" s="84">
        <v>9</v>
      </c>
      <c r="CF42" s="84" t="s">
        <v>40</v>
      </c>
    </row>
    <row r="43" spans="1:84" x14ac:dyDescent="0.55000000000000004">
      <c r="A43" s="25">
        <v>4</v>
      </c>
      <c r="B43" s="25" t="s">
        <v>0</v>
      </c>
      <c r="C43" s="25">
        <v>42</v>
      </c>
      <c r="D43" s="25" t="s">
        <v>267</v>
      </c>
      <c r="E43" s="25">
        <v>4</v>
      </c>
      <c r="F43" s="25">
        <v>7</v>
      </c>
      <c r="G43" s="30">
        <v>0</v>
      </c>
      <c r="H43" s="24"/>
      <c r="I43" s="24"/>
      <c r="J43" s="79"/>
      <c r="K43" s="79"/>
      <c r="L43" s="79"/>
      <c r="M43" s="79"/>
      <c r="O43" s="168"/>
      <c r="P43">
        <f>J43-'data for JMP'!J43</f>
        <v>0</v>
      </c>
      <c r="Q43">
        <f t="shared" si="0"/>
        <v>0</v>
      </c>
      <c r="R43">
        <f t="shared" si="1"/>
        <v>0</v>
      </c>
      <c r="S43">
        <f t="shared" si="2"/>
        <v>0</v>
      </c>
      <c r="T43" s="116">
        <f t="shared" si="3"/>
        <v>0</v>
      </c>
      <c r="U43" s="116">
        <f t="shared" si="3"/>
        <v>0</v>
      </c>
      <c r="V43" s="24"/>
      <c r="W43" s="51"/>
      <c r="X43" s="79"/>
      <c r="Z43" s="79"/>
      <c r="AA43" s="79"/>
      <c r="AB43" s="5"/>
      <c r="AD43" s="79"/>
      <c r="AE43" s="79"/>
      <c r="AF43" s="5"/>
      <c r="AH43" s="79"/>
      <c r="AI43" s="79"/>
      <c r="AJ43" s="5"/>
      <c r="AN43" s="168"/>
      <c r="AO43" s="168"/>
      <c r="AP43" s="116">
        <v>1</v>
      </c>
      <c r="AQ43" s="30" t="s">
        <v>14</v>
      </c>
      <c r="AR43" s="25">
        <v>0</v>
      </c>
      <c r="AS43" s="30" t="s">
        <v>14</v>
      </c>
      <c r="AT43" s="31" t="s">
        <v>14</v>
      </c>
      <c r="AU43" s="31">
        <v>0</v>
      </c>
      <c r="AV43" s="24" t="s">
        <v>14</v>
      </c>
      <c r="AW43" s="24">
        <v>0</v>
      </c>
      <c r="AX43" s="24" t="s">
        <v>14</v>
      </c>
      <c r="AY43" s="77" t="s">
        <v>512</v>
      </c>
      <c r="AZ43">
        <v>0</v>
      </c>
      <c r="BA43" s="77" t="s">
        <v>512</v>
      </c>
      <c r="BB43">
        <v>0</v>
      </c>
      <c r="BC43" s="77" t="s">
        <v>512</v>
      </c>
      <c r="BD43">
        <v>0</v>
      </c>
      <c r="BE43" s="77" t="s">
        <v>512</v>
      </c>
      <c r="BF43">
        <v>0</v>
      </c>
      <c r="BH43" s="116">
        <v>0</v>
      </c>
      <c r="BI43" s="171"/>
      <c r="BJ43" s="116">
        <v>0</v>
      </c>
      <c r="BK43" s="79">
        <v>0</v>
      </c>
      <c r="BL43" s="79">
        <v>0</v>
      </c>
      <c r="BM43" s="24">
        <v>0</v>
      </c>
      <c r="BN43" s="24">
        <v>0</v>
      </c>
      <c r="BO43" s="24">
        <v>0</v>
      </c>
      <c r="BP43" s="24">
        <v>0</v>
      </c>
      <c r="BR43" s="168"/>
      <c r="BT43" s="136">
        <v>0</v>
      </c>
      <c r="BU43" s="137">
        <v>0.1</v>
      </c>
      <c r="BV43" s="136">
        <v>0</v>
      </c>
      <c r="BW43" s="136">
        <v>0</v>
      </c>
      <c r="BX43" s="132"/>
      <c r="BY43" s="137">
        <v>0</v>
      </c>
      <c r="BZ43" s="137" t="s">
        <v>372</v>
      </c>
      <c r="CA43" s="84"/>
      <c r="CB43" s="175" t="s">
        <v>581</v>
      </c>
      <c r="CC43" s="124" t="s">
        <v>30</v>
      </c>
      <c r="CD43" s="84">
        <v>7</v>
      </c>
      <c r="CE43" s="84">
        <v>2</v>
      </c>
      <c r="CF43" s="84" t="s">
        <v>40</v>
      </c>
    </row>
    <row r="44" spans="1:84" x14ac:dyDescent="0.55000000000000004">
      <c r="A44" s="25">
        <v>4</v>
      </c>
      <c r="B44" s="25" t="s">
        <v>0</v>
      </c>
      <c r="C44" s="25">
        <v>43</v>
      </c>
      <c r="D44" s="25" t="s">
        <v>47</v>
      </c>
      <c r="E44" s="25">
        <v>5</v>
      </c>
      <c r="F44" s="25">
        <v>7</v>
      </c>
      <c r="G44" s="25">
        <v>12.5</v>
      </c>
      <c r="H44" s="24">
        <v>17.5</v>
      </c>
      <c r="I44" s="24">
        <v>21.5</v>
      </c>
      <c r="J44" s="79">
        <v>23</v>
      </c>
      <c r="K44" s="79">
        <v>32</v>
      </c>
      <c r="L44" s="79">
        <v>35</v>
      </c>
      <c r="M44" s="79">
        <v>38</v>
      </c>
      <c r="N44" s="79">
        <v>50</v>
      </c>
      <c r="O44" s="168">
        <v>92</v>
      </c>
      <c r="P44">
        <f>J44-'data for JMP'!J44</f>
        <v>1.5</v>
      </c>
      <c r="Q44">
        <f t="shared" si="0"/>
        <v>9</v>
      </c>
      <c r="R44">
        <f t="shared" si="1"/>
        <v>3</v>
      </c>
      <c r="S44">
        <f t="shared" si="2"/>
        <v>3</v>
      </c>
      <c r="T44" s="116">
        <f t="shared" si="3"/>
        <v>12</v>
      </c>
      <c r="U44" s="116">
        <f t="shared" si="3"/>
        <v>42</v>
      </c>
      <c r="V44" s="24">
        <v>6</v>
      </c>
      <c r="W44" s="51">
        <f>3.14*(V44/2)^2*I44</f>
        <v>607.59</v>
      </c>
      <c r="X44" s="79">
        <v>8</v>
      </c>
      <c r="Y44">
        <f>3.14*(X44/2)^2*J44</f>
        <v>1155.52</v>
      </c>
      <c r="Z44" s="79">
        <v>11</v>
      </c>
      <c r="AA44" s="79">
        <v>10</v>
      </c>
      <c r="AB44" s="5">
        <f xml:space="preserve"> AVERAGE(Z44:AA44)</f>
        <v>10.5</v>
      </c>
      <c r="AC44">
        <f>3.14*((Z44+AA44)/2)^2*K44</f>
        <v>11077.92</v>
      </c>
      <c r="AD44" s="79">
        <v>12</v>
      </c>
      <c r="AE44" s="79">
        <v>11</v>
      </c>
      <c r="AF44" s="5">
        <f xml:space="preserve"> AVERAGE(AD44:AE44)</f>
        <v>11.5</v>
      </c>
      <c r="AG44">
        <f>3.14*((AD44+AE44)/2)^2*L44</f>
        <v>14534.275000000001</v>
      </c>
      <c r="AH44" s="79">
        <v>18</v>
      </c>
      <c r="AI44" s="79">
        <v>17</v>
      </c>
      <c r="AJ44" s="5">
        <f xml:space="preserve"> AVERAGE(AH44:AI44)</f>
        <v>17.5</v>
      </c>
      <c r="AK44">
        <f>3.14*((AH44+AI44)/2)^2*M44</f>
        <v>36541.75</v>
      </c>
      <c r="AL44" s="79">
        <v>21</v>
      </c>
      <c r="AM44" s="79">
        <v>22</v>
      </c>
      <c r="AN44" s="168">
        <v>42</v>
      </c>
      <c r="AO44" s="168">
        <v>37</v>
      </c>
      <c r="AP44" s="116">
        <v>1</v>
      </c>
      <c r="AQ44" s="30" t="s">
        <v>17</v>
      </c>
      <c r="AR44" s="88">
        <v>1</v>
      </c>
      <c r="AS44" s="52" t="s">
        <v>17</v>
      </c>
      <c r="AT44" s="24" t="s">
        <v>15</v>
      </c>
      <c r="AU44" s="24">
        <v>1</v>
      </c>
      <c r="AV44" s="24" t="s">
        <v>15</v>
      </c>
      <c r="AW44" s="24">
        <v>1</v>
      </c>
      <c r="AX44" s="24" t="s">
        <v>17</v>
      </c>
      <c r="AY44" s="77" t="s">
        <v>490</v>
      </c>
      <c r="AZ44">
        <v>1</v>
      </c>
      <c r="BA44" s="77" t="s">
        <v>490</v>
      </c>
      <c r="BB44">
        <v>1</v>
      </c>
      <c r="BC44" s="77" t="s">
        <v>497</v>
      </c>
      <c r="BD44">
        <v>1</v>
      </c>
      <c r="BE44" s="77" t="s">
        <v>13</v>
      </c>
      <c r="BF44">
        <v>1</v>
      </c>
      <c r="BG44" s="77" t="s">
        <v>566</v>
      </c>
      <c r="BH44" s="175">
        <v>1</v>
      </c>
      <c r="BI44" s="171" t="s">
        <v>13</v>
      </c>
      <c r="BJ44" s="177">
        <v>1</v>
      </c>
      <c r="BK44" s="79">
        <v>10</v>
      </c>
      <c r="BL44" s="24">
        <v>5</v>
      </c>
      <c r="BM44" s="79">
        <v>0</v>
      </c>
      <c r="BN44" s="79">
        <v>0</v>
      </c>
      <c r="BO44" s="79">
        <v>0</v>
      </c>
      <c r="BP44" s="79">
        <v>0</v>
      </c>
      <c r="BQ44" s="79">
        <v>0</v>
      </c>
      <c r="BR44" s="168">
        <v>0</v>
      </c>
      <c r="BT44" s="136">
        <v>2</v>
      </c>
      <c r="BU44" s="137">
        <v>0.1</v>
      </c>
      <c r="BV44" s="136">
        <v>10</v>
      </c>
      <c r="BW44" s="136">
        <v>0</v>
      </c>
      <c r="BX44" s="132">
        <v>5</v>
      </c>
      <c r="BY44" s="136">
        <v>25</v>
      </c>
      <c r="BZ44" s="137" t="s">
        <v>195</v>
      </c>
      <c r="CA44" s="84"/>
      <c r="CB44" s="175" t="s">
        <v>581</v>
      </c>
      <c r="CC44" s="124" t="s">
        <v>30</v>
      </c>
      <c r="CD44" s="84">
        <v>7</v>
      </c>
      <c r="CE44" s="84">
        <v>3</v>
      </c>
      <c r="CF44" s="84" t="s">
        <v>40</v>
      </c>
    </row>
    <row r="45" spans="1:84" ht="25.5" x14ac:dyDescent="0.55000000000000004">
      <c r="A45" s="25">
        <v>4</v>
      </c>
      <c r="B45" s="25" t="s">
        <v>0</v>
      </c>
      <c r="C45" s="25">
        <v>44</v>
      </c>
      <c r="D45" s="25" t="s">
        <v>267</v>
      </c>
      <c r="E45" s="25">
        <v>4</v>
      </c>
      <c r="F45" s="25">
        <v>8</v>
      </c>
      <c r="G45" s="25">
        <v>8.5</v>
      </c>
      <c r="H45" s="24">
        <v>11</v>
      </c>
      <c r="I45" s="24"/>
      <c r="J45" s="79"/>
      <c r="K45" s="79"/>
      <c r="L45" s="79"/>
      <c r="M45" s="79"/>
      <c r="O45" s="168"/>
      <c r="P45">
        <f>J45-'data for JMP'!J45</f>
        <v>0</v>
      </c>
      <c r="Q45">
        <f t="shared" si="0"/>
        <v>0</v>
      </c>
      <c r="R45">
        <f t="shared" si="1"/>
        <v>0</v>
      </c>
      <c r="S45">
        <f t="shared" si="2"/>
        <v>0</v>
      </c>
      <c r="T45" s="116">
        <f t="shared" si="3"/>
        <v>0</v>
      </c>
      <c r="U45" s="116">
        <f t="shared" si="3"/>
        <v>0</v>
      </c>
      <c r="V45" s="24"/>
      <c r="W45" s="51"/>
      <c r="X45" s="79"/>
      <c r="Z45" s="79"/>
      <c r="AA45" s="79"/>
      <c r="AB45" s="5"/>
      <c r="AD45" s="79"/>
      <c r="AE45" s="79"/>
      <c r="AF45" s="5"/>
      <c r="AH45" s="79"/>
      <c r="AI45" s="79"/>
      <c r="AJ45" s="5"/>
      <c r="AN45" s="168"/>
      <c r="AO45" s="168"/>
      <c r="AP45" s="116">
        <v>1</v>
      </c>
      <c r="AQ45" s="30" t="s">
        <v>17</v>
      </c>
      <c r="AR45" s="88">
        <v>1</v>
      </c>
      <c r="AS45" s="52" t="s">
        <v>17</v>
      </c>
      <c r="AT45" s="24" t="s">
        <v>17</v>
      </c>
      <c r="AU45" s="24">
        <v>1</v>
      </c>
      <c r="AV45" s="24" t="s">
        <v>14</v>
      </c>
      <c r="AW45" s="24">
        <v>0</v>
      </c>
      <c r="AX45" s="24" t="s">
        <v>14</v>
      </c>
      <c r="AY45" s="77" t="s">
        <v>512</v>
      </c>
      <c r="AZ45">
        <v>0</v>
      </c>
      <c r="BA45" s="77" t="s">
        <v>512</v>
      </c>
      <c r="BB45">
        <v>0</v>
      </c>
      <c r="BC45" s="77" t="s">
        <v>512</v>
      </c>
      <c r="BD45">
        <v>0</v>
      </c>
      <c r="BE45" s="77" t="s">
        <v>512</v>
      </c>
      <c r="BF45">
        <v>0</v>
      </c>
      <c r="BH45" s="116">
        <v>0</v>
      </c>
      <c r="BI45" s="171"/>
      <c r="BJ45" s="116">
        <v>0</v>
      </c>
      <c r="BK45" s="79">
        <v>10</v>
      </c>
      <c r="BL45" s="79">
        <v>0</v>
      </c>
      <c r="BM45" s="24">
        <v>0</v>
      </c>
      <c r="BN45" s="24">
        <v>0</v>
      </c>
      <c r="BO45" s="24">
        <v>0</v>
      </c>
      <c r="BP45" s="24">
        <v>0</v>
      </c>
      <c r="BR45" s="168"/>
      <c r="BT45" s="136">
        <v>10</v>
      </c>
      <c r="BU45" s="136">
        <v>1</v>
      </c>
      <c r="BV45" s="136">
        <v>45</v>
      </c>
      <c r="BW45" s="136">
        <v>1</v>
      </c>
      <c r="BX45" s="132"/>
      <c r="BY45" s="136">
        <v>25</v>
      </c>
      <c r="BZ45" s="137" t="s">
        <v>371</v>
      </c>
      <c r="CA45" s="84"/>
      <c r="CB45" s="175" t="s">
        <v>581</v>
      </c>
      <c r="CC45" s="124" t="s">
        <v>30</v>
      </c>
      <c r="CD45" s="84">
        <v>8</v>
      </c>
      <c r="CE45" s="84">
        <v>5</v>
      </c>
      <c r="CF45" s="84" t="s">
        <v>52</v>
      </c>
    </row>
    <row r="46" spans="1:84" ht="37.799999999999997" x14ac:dyDescent="0.55000000000000004">
      <c r="A46" s="25">
        <v>4</v>
      </c>
      <c r="B46" s="25" t="s">
        <v>0</v>
      </c>
      <c r="C46" s="25">
        <v>45</v>
      </c>
      <c r="D46" s="25" t="s">
        <v>47</v>
      </c>
      <c r="E46" s="25">
        <v>2</v>
      </c>
      <c r="F46" s="25">
        <v>6</v>
      </c>
      <c r="G46" s="25">
        <v>9</v>
      </c>
      <c r="H46" s="24">
        <v>15</v>
      </c>
      <c r="I46" s="24">
        <v>17</v>
      </c>
      <c r="J46" s="79">
        <v>19</v>
      </c>
      <c r="K46" s="79">
        <v>28.5</v>
      </c>
      <c r="L46" s="79">
        <v>31</v>
      </c>
      <c r="M46" s="79">
        <v>44</v>
      </c>
      <c r="N46" s="79">
        <v>43</v>
      </c>
      <c r="O46" s="168">
        <v>73</v>
      </c>
      <c r="P46">
        <f>J46-'data for JMP'!J46</f>
        <v>2</v>
      </c>
      <c r="Q46">
        <f t="shared" si="0"/>
        <v>9.5</v>
      </c>
      <c r="R46">
        <f t="shared" si="1"/>
        <v>2.5</v>
      </c>
      <c r="S46">
        <f t="shared" si="2"/>
        <v>13</v>
      </c>
      <c r="T46" s="116">
        <f t="shared" si="3"/>
        <v>-1</v>
      </c>
      <c r="U46" s="116">
        <f t="shared" si="3"/>
        <v>30</v>
      </c>
      <c r="V46" s="24">
        <v>3</v>
      </c>
      <c r="W46" s="51">
        <f>3.14*(V46/2)^2*I46</f>
        <v>120.105</v>
      </c>
      <c r="X46" s="79">
        <v>3</v>
      </c>
      <c r="Y46">
        <f>3.14*(X46/2)^2*J46</f>
        <v>134.23500000000001</v>
      </c>
      <c r="Z46" s="79">
        <v>7</v>
      </c>
      <c r="AA46" s="79">
        <v>4</v>
      </c>
      <c r="AB46" s="5">
        <f xml:space="preserve"> AVERAGE(Z46:AA46)</f>
        <v>5.5</v>
      </c>
      <c r="AC46">
        <f>3.14*((Z46+AA46)/2)^2*K46</f>
        <v>2707.0724999999998</v>
      </c>
      <c r="AD46" s="79">
        <v>10</v>
      </c>
      <c r="AE46" s="79">
        <v>7</v>
      </c>
      <c r="AF46" s="5">
        <f xml:space="preserve"> AVERAGE(AD46:AE46)</f>
        <v>8.5</v>
      </c>
      <c r="AG46">
        <f>3.14*((AD46+AE46)/2)^2*L46</f>
        <v>7032.8150000000005</v>
      </c>
      <c r="AH46" s="79">
        <v>13</v>
      </c>
      <c r="AI46" s="79">
        <v>13</v>
      </c>
      <c r="AJ46" s="5">
        <f xml:space="preserve"> AVERAGE(AH46:AI46)</f>
        <v>13</v>
      </c>
      <c r="AK46">
        <f>3.14*((AH46+AI46)/2)^2*M46</f>
        <v>23349.039999999997</v>
      </c>
      <c r="AL46" s="79">
        <v>17</v>
      </c>
      <c r="AM46" s="79">
        <v>10</v>
      </c>
      <c r="AN46" s="168">
        <v>48</v>
      </c>
      <c r="AO46" s="168">
        <v>42</v>
      </c>
      <c r="AP46" s="116">
        <v>1</v>
      </c>
      <c r="AQ46" s="30" t="s">
        <v>15</v>
      </c>
      <c r="AR46" s="88">
        <v>1</v>
      </c>
      <c r="AS46" s="52" t="s">
        <v>17</v>
      </c>
      <c r="AT46" s="24" t="s">
        <v>15</v>
      </c>
      <c r="AU46" s="24">
        <v>1</v>
      </c>
      <c r="AV46" s="24" t="s">
        <v>17</v>
      </c>
      <c r="AW46" s="24">
        <v>1</v>
      </c>
      <c r="AX46" s="24" t="s">
        <v>18</v>
      </c>
      <c r="AY46" s="77" t="s">
        <v>490</v>
      </c>
      <c r="AZ46">
        <v>1</v>
      </c>
      <c r="BA46" s="77" t="s">
        <v>489</v>
      </c>
      <c r="BB46">
        <v>1</v>
      </c>
      <c r="BC46" s="77" t="s">
        <v>497</v>
      </c>
      <c r="BD46">
        <v>1</v>
      </c>
      <c r="BE46" s="77" t="s">
        <v>15</v>
      </c>
      <c r="BF46">
        <v>1</v>
      </c>
      <c r="BG46" s="77" t="s">
        <v>15</v>
      </c>
      <c r="BH46" s="175">
        <v>1</v>
      </c>
      <c r="BI46" s="171" t="s">
        <v>15</v>
      </c>
      <c r="BJ46" s="177">
        <v>1</v>
      </c>
      <c r="BK46" s="79">
        <v>10</v>
      </c>
      <c r="BL46" s="24">
        <v>1</v>
      </c>
      <c r="BM46" s="79">
        <v>5</v>
      </c>
      <c r="BN46" s="79">
        <v>15</v>
      </c>
      <c r="BO46" s="79">
        <v>50</v>
      </c>
      <c r="BP46" s="79">
        <v>60</v>
      </c>
      <c r="BQ46" s="79">
        <v>60</v>
      </c>
      <c r="BR46" s="168">
        <v>100</v>
      </c>
      <c r="BT46" s="136">
        <v>20</v>
      </c>
      <c r="BU46" s="137">
        <v>0.1</v>
      </c>
      <c r="BV46" s="136">
        <v>15</v>
      </c>
      <c r="BW46" s="136">
        <v>0</v>
      </c>
      <c r="BX46" s="132">
        <v>1</v>
      </c>
      <c r="BY46" s="136">
        <v>60</v>
      </c>
      <c r="BZ46" s="137" t="s">
        <v>370</v>
      </c>
      <c r="CA46" s="138" t="s">
        <v>369</v>
      </c>
      <c r="CB46" s="175" t="s">
        <v>581</v>
      </c>
      <c r="CC46" s="124" t="s">
        <v>30</v>
      </c>
      <c r="CD46" s="84">
        <v>6</v>
      </c>
      <c r="CE46" s="84">
        <v>3</v>
      </c>
      <c r="CF46" s="84" t="s">
        <v>52</v>
      </c>
    </row>
    <row r="47" spans="1:84" x14ac:dyDescent="0.55000000000000004">
      <c r="A47" s="25">
        <v>4</v>
      </c>
      <c r="B47" s="25" t="s">
        <v>0</v>
      </c>
      <c r="C47" s="25">
        <v>46</v>
      </c>
      <c r="D47" s="25" t="s">
        <v>47</v>
      </c>
      <c r="E47" s="25">
        <v>4</v>
      </c>
      <c r="F47" s="25">
        <v>8.5</v>
      </c>
      <c r="G47" s="30">
        <v>0</v>
      </c>
      <c r="H47" s="24"/>
      <c r="I47" s="57"/>
      <c r="J47" s="79"/>
      <c r="K47" s="79"/>
      <c r="L47" s="79"/>
      <c r="M47" s="79"/>
      <c r="O47" s="168"/>
      <c r="P47">
        <f>J47-'data for JMP'!J47</f>
        <v>0</v>
      </c>
      <c r="Q47">
        <f t="shared" si="0"/>
        <v>0</v>
      </c>
      <c r="R47">
        <f t="shared" si="1"/>
        <v>0</v>
      </c>
      <c r="S47">
        <f t="shared" si="2"/>
        <v>0</v>
      </c>
      <c r="T47" s="116">
        <f t="shared" si="3"/>
        <v>0</v>
      </c>
      <c r="U47" s="116">
        <f t="shared" si="3"/>
        <v>0</v>
      </c>
      <c r="V47" s="24"/>
      <c r="W47" s="51"/>
      <c r="X47" s="79"/>
      <c r="Z47" s="79"/>
      <c r="AA47" s="79"/>
      <c r="AB47" s="5"/>
      <c r="AD47" s="79"/>
      <c r="AE47" s="79"/>
      <c r="AF47" s="5"/>
      <c r="AH47" s="79"/>
      <c r="AI47" s="79"/>
      <c r="AJ47" s="5"/>
      <c r="AN47" s="168"/>
      <c r="AO47" s="168"/>
      <c r="AP47" s="116">
        <v>1</v>
      </c>
      <c r="AQ47" s="30" t="s">
        <v>16</v>
      </c>
      <c r="AR47" s="25">
        <v>0</v>
      </c>
      <c r="AS47" s="30" t="s">
        <v>16</v>
      </c>
      <c r="AT47" s="24" t="s">
        <v>14</v>
      </c>
      <c r="AU47" s="24">
        <v>0</v>
      </c>
      <c r="AV47" s="24" t="s">
        <v>14</v>
      </c>
      <c r="AW47" s="24">
        <v>0</v>
      </c>
      <c r="AX47" s="24" t="s">
        <v>14</v>
      </c>
      <c r="AY47" s="77" t="s">
        <v>512</v>
      </c>
      <c r="AZ47">
        <v>0</v>
      </c>
      <c r="BA47" s="77" t="s">
        <v>512</v>
      </c>
      <c r="BB47">
        <v>0</v>
      </c>
      <c r="BC47" s="77" t="s">
        <v>512</v>
      </c>
      <c r="BD47">
        <v>0</v>
      </c>
      <c r="BE47" s="77" t="s">
        <v>512</v>
      </c>
      <c r="BF47">
        <v>0</v>
      </c>
      <c r="BH47" s="116">
        <v>0</v>
      </c>
      <c r="BI47" s="171"/>
      <c r="BJ47" s="116">
        <v>0</v>
      </c>
      <c r="BK47" s="79">
        <v>0</v>
      </c>
      <c r="BL47" s="79">
        <v>0</v>
      </c>
      <c r="BM47" s="24">
        <v>0</v>
      </c>
      <c r="BN47" s="24">
        <v>0</v>
      </c>
      <c r="BO47" s="24">
        <v>0</v>
      </c>
      <c r="BP47" s="24">
        <v>0</v>
      </c>
      <c r="BR47" s="168"/>
      <c r="BT47" s="136">
        <v>15</v>
      </c>
      <c r="BU47" s="136">
        <v>4</v>
      </c>
      <c r="BV47" s="136">
        <v>15</v>
      </c>
      <c r="BW47" s="136">
        <v>0</v>
      </c>
      <c r="BX47" s="132"/>
      <c r="BY47" s="136">
        <v>40</v>
      </c>
      <c r="BZ47" s="137" t="s">
        <v>195</v>
      </c>
      <c r="CA47" s="84"/>
      <c r="CB47" s="175" t="s">
        <v>581</v>
      </c>
      <c r="CC47" s="124" t="s">
        <v>30</v>
      </c>
      <c r="CD47" s="84">
        <v>8.5</v>
      </c>
      <c r="CE47" s="84">
        <v>6</v>
      </c>
      <c r="CF47" s="84" t="s">
        <v>52</v>
      </c>
    </row>
    <row r="48" spans="1:84" ht="25.5" x14ac:dyDescent="0.55000000000000004">
      <c r="A48" s="25">
        <v>4</v>
      </c>
      <c r="B48" s="25" t="s">
        <v>0</v>
      </c>
      <c r="C48" s="25">
        <v>47</v>
      </c>
      <c r="D48" s="25" t="s">
        <v>267</v>
      </c>
      <c r="E48" s="25">
        <v>3</v>
      </c>
      <c r="F48" s="25">
        <v>8</v>
      </c>
      <c r="G48" s="25">
        <v>10</v>
      </c>
      <c r="H48" s="24">
        <v>17.5</v>
      </c>
      <c r="I48" s="24">
        <v>25.5</v>
      </c>
      <c r="J48" s="79">
        <v>31</v>
      </c>
      <c r="K48" s="79">
        <v>42</v>
      </c>
      <c r="L48" s="79">
        <v>49</v>
      </c>
      <c r="M48" s="79">
        <v>72</v>
      </c>
      <c r="N48" s="79">
        <v>79</v>
      </c>
      <c r="O48" s="168">
        <v>132.5</v>
      </c>
      <c r="P48">
        <f>J48-'data for JMP'!J48</f>
        <v>5.5</v>
      </c>
      <c r="Q48">
        <f t="shared" si="0"/>
        <v>11</v>
      </c>
      <c r="R48">
        <f t="shared" si="1"/>
        <v>7</v>
      </c>
      <c r="S48">
        <f t="shared" si="2"/>
        <v>23</v>
      </c>
      <c r="T48" s="116">
        <f t="shared" si="3"/>
        <v>7</v>
      </c>
      <c r="U48" s="116">
        <f t="shared" si="3"/>
        <v>53.5</v>
      </c>
      <c r="V48" s="24">
        <v>5</v>
      </c>
      <c r="W48" s="51">
        <f>3.14*(V48/2)^2*I48</f>
        <v>500.4375</v>
      </c>
      <c r="X48" s="79">
        <v>8</v>
      </c>
      <c r="Y48">
        <f>3.14*(X48/2)^2*J48</f>
        <v>1557.44</v>
      </c>
      <c r="Z48" s="79">
        <v>9</v>
      </c>
      <c r="AA48" s="79">
        <v>11</v>
      </c>
      <c r="AB48" s="5">
        <f xml:space="preserve"> AVERAGE(Z48:AA48)</f>
        <v>10</v>
      </c>
      <c r="AC48">
        <f>3.14*((Z48+AA48)/2)^2*K48</f>
        <v>13188</v>
      </c>
      <c r="AD48" s="79">
        <v>21</v>
      </c>
      <c r="AE48" s="79">
        <v>16</v>
      </c>
      <c r="AF48" s="5">
        <f xml:space="preserve"> AVERAGE(AD48:AE48)</f>
        <v>18.5</v>
      </c>
      <c r="AG48">
        <f>3.14*((AD48+AE48)/2)^2*L48</f>
        <v>52658.584999999999</v>
      </c>
      <c r="AH48" s="79">
        <v>35</v>
      </c>
      <c r="AI48" s="79">
        <v>28</v>
      </c>
      <c r="AJ48" s="5">
        <f xml:space="preserve"> AVERAGE(AH48:AI48)</f>
        <v>31.5</v>
      </c>
      <c r="AK48">
        <f>3.14*((AH48+AI48)/2)^2*M48</f>
        <v>224327.88</v>
      </c>
      <c r="AL48" s="79">
        <v>31</v>
      </c>
      <c r="AM48" s="79">
        <v>30</v>
      </c>
      <c r="AN48" s="168">
        <v>53</v>
      </c>
      <c r="AO48" s="168">
        <v>40</v>
      </c>
      <c r="AP48" s="116">
        <v>1</v>
      </c>
      <c r="AQ48" s="30" t="s">
        <v>18</v>
      </c>
      <c r="AR48" s="88">
        <v>1</v>
      </c>
      <c r="AS48" s="52" t="s">
        <v>17</v>
      </c>
      <c r="AT48" s="24" t="s">
        <v>15</v>
      </c>
      <c r="AU48" s="24">
        <v>1</v>
      </c>
      <c r="AV48" s="24" t="s">
        <v>15</v>
      </c>
      <c r="AW48" s="24">
        <v>1</v>
      </c>
      <c r="AX48" s="24" t="s">
        <v>15</v>
      </c>
      <c r="AY48" s="77" t="s">
        <v>488</v>
      </c>
      <c r="AZ48">
        <v>1</v>
      </c>
      <c r="BA48" s="77" t="s">
        <v>491</v>
      </c>
      <c r="BB48">
        <v>1</v>
      </c>
      <c r="BC48" s="77" t="s">
        <v>497</v>
      </c>
      <c r="BD48">
        <v>1</v>
      </c>
      <c r="BE48" s="77" t="s">
        <v>13</v>
      </c>
      <c r="BF48">
        <v>1</v>
      </c>
      <c r="BG48" s="77" t="s">
        <v>15</v>
      </c>
      <c r="BH48" s="175">
        <v>1</v>
      </c>
      <c r="BI48" s="171" t="s">
        <v>15</v>
      </c>
      <c r="BJ48" s="177">
        <v>1</v>
      </c>
      <c r="BK48" s="79">
        <v>20</v>
      </c>
      <c r="BL48" s="24">
        <v>35</v>
      </c>
      <c r="BM48" s="79">
        <v>35</v>
      </c>
      <c r="BN48" s="79">
        <v>15</v>
      </c>
      <c r="BO48" s="79">
        <v>15</v>
      </c>
      <c r="BP48" s="79">
        <v>20</v>
      </c>
      <c r="BQ48" s="79">
        <v>10</v>
      </c>
      <c r="BR48" s="168">
        <v>10</v>
      </c>
      <c r="BT48" s="136">
        <v>4</v>
      </c>
      <c r="BU48" s="136">
        <v>0</v>
      </c>
      <c r="BV48" s="136">
        <v>5</v>
      </c>
      <c r="BW48" s="136">
        <v>0</v>
      </c>
      <c r="BX48" s="132">
        <v>35</v>
      </c>
      <c r="BY48" s="136">
        <v>75</v>
      </c>
      <c r="BZ48" s="137" t="s">
        <v>198</v>
      </c>
      <c r="CA48" s="84"/>
      <c r="CB48" s="175" t="s">
        <v>581</v>
      </c>
      <c r="CC48" s="124" t="s">
        <v>30</v>
      </c>
      <c r="CD48" s="84">
        <v>8</v>
      </c>
      <c r="CE48" s="84">
        <v>6</v>
      </c>
      <c r="CF48" s="84" t="s">
        <v>52</v>
      </c>
    </row>
    <row r="49" spans="1:84" ht="37.799999999999997" x14ac:dyDescent="0.55000000000000004">
      <c r="A49" s="25">
        <v>4</v>
      </c>
      <c r="B49" s="25" t="s">
        <v>0</v>
      </c>
      <c r="C49" s="25">
        <v>48</v>
      </c>
      <c r="D49" s="25" t="s">
        <v>267</v>
      </c>
      <c r="E49" s="25">
        <v>2</v>
      </c>
      <c r="F49" s="25">
        <v>6.5</v>
      </c>
      <c r="G49" s="25">
        <v>9</v>
      </c>
      <c r="H49" s="24">
        <v>13</v>
      </c>
      <c r="I49" s="24"/>
      <c r="J49" s="79"/>
      <c r="K49" s="79"/>
      <c r="L49" s="78"/>
      <c r="M49" s="78"/>
      <c r="O49" s="169"/>
      <c r="P49">
        <f>J49-'data for JMP'!J49</f>
        <v>0</v>
      </c>
      <c r="Q49">
        <f t="shared" si="0"/>
        <v>0</v>
      </c>
      <c r="R49">
        <f t="shared" si="1"/>
        <v>0</v>
      </c>
      <c r="S49">
        <f t="shared" si="2"/>
        <v>0</v>
      </c>
      <c r="T49" s="116">
        <f t="shared" si="3"/>
        <v>0</v>
      </c>
      <c r="U49" s="116">
        <f t="shared" si="3"/>
        <v>0</v>
      </c>
      <c r="V49" s="24"/>
      <c r="W49" s="51"/>
      <c r="X49" s="79"/>
      <c r="Z49" s="79"/>
      <c r="AA49" s="79"/>
      <c r="AB49" s="5"/>
      <c r="AD49" s="78"/>
      <c r="AE49" s="78"/>
      <c r="AF49" s="5"/>
      <c r="AH49" s="78"/>
      <c r="AI49" s="78"/>
      <c r="AJ49" s="5"/>
      <c r="AN49" s="169"/>
      <c r="AO49" s="169"/>
      <c r="AP49" s="116">
        <v>1</v>
      </c>
      <c r="AQ49" s="30" t="s">
        <v>18</v>
      </c>
      <c r="AR49" s="88">
        <v>1</v>
      </c>
      <c r="AS49" s="52" t="s">
        <v>17</v>
      </c>
      <c r="AT49" s="24" t="s">
        <v>17</v>
      </c>
      <c r="AU49" s="24">
        <v>1</v>
      </c>
      <c r="AV49" s="24" t="s">
        <v>14</v>
      </c>
      <c r="AW49" s="24">
        <v>0</v>
      </c>
      <c r="AX49" s="24" t="s">
        <v>14</v>
      </c>
      <c r="AY49" s="77" t="s">
        <v>487</v>
      </c>
      <c r="AZ49">
        <v>0</v>
      </c>
      <c r="BA49" s="77" t="s">
        <v>512</v>
      </c>
      <c r="BB49">
        <v>0</v>
      </c>
      <c r="BC49" s="77" t="s">
        <v>512</v>
      </c>
      <c r="BD49">
        <v>0</v>
      </c>
      <c r="BE49" s="77" t="s">
        <v>512</v>
      </c>
      <c r="BF49">
        <v>0</v>
      </c>
      <c r="BH49" s="116">
        <v>0</v>
      </c>
      <c r="BI49" s="171"/>
      <c r="BJ49" s="116">
        <v>0</v>
      </c>
      <c r="BK49" s="79">
        <v>0</v>
      </c>
      <c r="BL49" s="79">
        <v>0</v>
      </c>
      <c r="BM49" s="24">
        <v>0</v>
      </c>
      <c r="BN49" s="79">
        <v>10</v>
      </c>
      <c r="BO49" s="24">
        <v>0</v>
      </c>
      <c r="BP49" s="24">
        <v>0</v>
      </c>
      <c r="BR49" s="169"/>
      <c r="BT49" s="136">
        <v>4</v>
      </c>
      <c r="BU49" s="136">
        <v>5</v>
      </c>
      <c r="BV49" s="136">
        <v>17</v>
      </c>
      <c r="BW49" s="136">
        <v>25</v>
      </c>
      <c r="BX49" s="132"/>
      <c r="BY49" s="136">
        <v>45</v>
      </c>
      <c r="BZ49" s="137" t="s">
        <v>368</v>
      </c>
      <c r="CA49" s="84"/>
      <c r="CB49" s="175" t="s">
        <v>581</v>
      </c>
      <c r="CC49" s="124" t="s">
        <v>30</v>
      </c>
      <c r="CD49" s="84">
        <v>6.5</v>
      </c>
      <c r="CE49" s="84">
        <v>3</v>
      </c>
      <c r="CF49" s="84" t="s">
        <v>40</v>
      </c>
    </row>
    <row r="50" spans="1:84" ht="25.5" x14ac:dyDescent="0.55000000000000004">
      <c r="A50" s="25">
        <v>4</v>
      </c>
      <c r="B50" s="25" t="s">
        <v>0</v>
      </c>
      <c r="C50" s="25">
        <v>49</v>
      </c>
      <c r="D50" s="25" t="s">
        <v>47</v>
      </c>
      <c r="E50" s="25">
        <v>3</v>
      </c>
      <c r="F50" s="25">
        <v>11.5</v>
      </c>
      <c r="G50" s="25">
        <v>24.5</v>
      </c>
      <c r="H50" s="24">
        <v>42</v>
      </c>
      <c r="I50" s="24">
        <v>41</v>
      </c>
      <c r="J50" s="79"/>
      <c r="K50" s="79"/>
      <c r="L50" s="78"/>
      <c r="M50" s="78"/>
      <c r="O50" s="169"/>
      <c r="P50" s="11">
        <f>J50-'data for JMP'!J50</f>
        <v>-41</v>
      </c>
      <c r="Q50">
        <f t="shared" si="0"/>
        <v>0</v>
      </c>
      <c r="R50">
        <f t="shared" si="1"/>
        <v>0</v>
      </c>
      <c r="S50">
        <f t="shared" si="2"/>
        <v>0</v>
      </c>
      <c r="T50" s="116">
        <f t="shared" si="3"/>
        <v>0</v>
      </c>
      <c r="U50" s="116">
        <f t="shared" si="3"/>
        <v>0</v>
      </c>
      <c r="V50" s="24">
        <v>4.5</v>
      </c>
      <c r="W50" s="51">
        <f>3.14*(V50/2)^2*I50</f>
        <v>651.74625000000003</v>
      </c>
      <c r="X50" s="79"/>
      <c r="Z50" s="79"/>
      <c r="AA50" s="79"/>
      <c r="AB50" s="5"/>
      <c r="AD50" s="78"/>
      <c r="AE50" s="78"/>
      <c r="AF50" s="5"/>
      <c r="AH50" s="78"/>
      <c r="AI50" s="78"/>
      <c r="AJ50" s="5"/>
      <c r="AN50" s="169"/>
      <c r="AO50" s="169"/>
      <c r="AP50" s="116">
        <v>1</v>
      </c>
      <c r="AQ50" s="30" t="s">
        <v>17</v>
      </c>
      <c r="AR50" s="88">
        <v>1</v>
      </c>
      <c r="AS50" s="52" t="s">
        <v>15</v>
      </c>
      <c r="AT50" s="24" t="s">
        <v>13</v>
      </c>
      <c r="AU50" s="24">
        <v>1</v>
      </c>
      <c r="AV50" s="24" t="s">
        <v>14</v>
      </c>
      <c r="AW50" s="24">
        <v>0</v>
      </c>
      <c r="AX50" s="24" t="s">
        <v>14</v>
      </c>
      <c r="AY50" s="77" t="s">
        <v>487</v>
      </c>
      <c r="AZ50">
        <v>0</v>
      </c>
      <c r="BA50" s="77" t="s">
        <v>512</v>
      </c>
      <c r="BB50">
        <v>0</v>
      </c>
      <c r="BC50" s="77" t="s">
        <v>512</v>
      </c>
      <c r="BD50">
        <v>0</v>
      </c>
      <c r="BE50" s="77" t="s">
        <v>512</v>
      </c>
      <c r="BF50">
        <v>0</v>
      </c>
      <c r="BH50" s="116">
        <v>0</v>
      </c>
      <c r="BI50" s="171"/>
      <c r="BJ50" s="116">
        <v>0</v>
      </c>
      <c r="BK50" s="79">
        <v>5</v>
      </c>
      <c r="BL50" s="24">
        <v>0</v>
      </c>
      <c r="BM50" s="24">
        <v>0</v>
      </c>
      <c r="BN50" s="24">
        <v>0</v>
      </c>
      <c r="BO50" s="24">
        <v>0</v>
      </c>
      <c r="BP50" s="24">
        <v>0</v>
      </c>
      <c r="BR50" s="169"/>
      <c r="BT50" s="136">
        <v>2</v>
      </c>
      <c r="BU50" s="137">
        <v>0.1</v>
      </c>
      <c r="BV50" s="136">
        <v>6</v>
      </c>
      <c r="BW50" s="136">
        <v>0</v>
      </c>
      <c r="BX50" s="132">
        <v>0</v>
      </c>
      <c r="BY50" s="136">
        <v>10</v>
      </c>
      <c r="BZ50" s="137" t="s">
        <v>367</v>
      </c>
      <c r="CA50" s="84"/>
      <c r="CB50" s="175" t="s">
        <v>581</v>
      </c>
      <c r="CC50" s="124" t="s">
        <v>30</v>
      </c>
      <c r="CD50" s="84">
        <v>11.5</v>
      </c>
      <c r="CE50" s="84">
        <v>7</v>
      </c>
      <c r="CF50" s="84" t="s">
        <v>52</v>
      </c>
    </row>
    <row r="51" spans="1:84" x14ac:dyDescent="0.55000000000000004">
      <c r="A51" s="25">
        <v>4</v>
      </c>
      <c r="B51" s="25" t="s">
        <v>0</v>
      </c>
      <c r="C51" s="25">
        <v>50</v>
      </c>
      <c r="D51" s="25" t="s">
        <v>267</v>
      </c>
      <c r="E51" s="25">
        <v>1</v>
      </c>
      <c r="F51" s="25">
        <v>8</v>
      </c>
      <c r="G51" s="25">
        <v>13</v>
      </c>
      <c r="H51" s="24"/>
      <c r="I51" s="57"/>
      <c r="J51" s="79"/>
      <c r="K51" s="79"/>
      <c r="L51" s="78"/>
      <c r="M51" s="78"/>
      <c r="O51" s="169"/>
      <c r="P51">
        <f>J51-'data for JMP'!J51</f>
        <v>0</v>
      </c>
      <c r="Q51">
        <f t="shared" si="0"/>
        <v>0</v>
      </c>
      <c r="R51">
        <f t="shared" si="1"/>
        <v>0</v>
      </c>
      <c r="S51">
        <f t="shared" si="2"/>
        <v>0</v>
      </c>
      <c r="T51" s="116">
        <f t="shared" si="3"/>
        <v>0</v>
      </c>
      <c r="U51" s="116">
        <f t="shared" si="3"/>
        <v>0</v>
      </c>
      <c r="V51" s="24"/>
      <c r="W51" s="51"/>
      <c r="X51" s="79"/>
      <c r="Z51" s="79"/>
      <c r="AA51" s="79"/>
      <c r="AB51" s="5"/>
      <c r="AD51" s="78"/>
      <c r="AE51" s="78"/>
      <c r="AF51" s="5"/>
      <c r="AH51" s="78"/>
      <c r="AI51" s="78"/>
      <c r="AJ51" s="5"/>
      <c r="AN51" s="169"/>
      <c r="AO51" s="169"/>
      <c r="AP51" s="116">
        <v>1</v>
      </c>
      <c r="AQ51" s="30" t="s">
        <v>17</v>
      </c>
      <c r="AR51" s="88">
        <v>1</v>
      </c>
      <c r="AS51" s="52" t="s">
        <v>14</v>
      </c>
      <c r="AT51" s="24" t="s">
        <v>14</v>
      </c>
      <c r="AU51" s="24">
        <v>0</v>
      </c>
      <c r="AV51" s="24" t="s">
        <v>14</v>
      </c>
      <c r="AW51" s="24">
        <v>0</v>
      </c>
      <c r="AX51" s="24" t="s">
        <v>14</v>
      </c>
      <c r="AY51" s="77" t="s">
        <v>512</v>
      </c>
      <c r="AZ51">
        <v>0</v>
      </c>
      <c r="BA51" s="77" t="s">
        <v>512</v>
      </c>
      <c r="BB51">
        <v>0</v>
      </c>
      <c r="BC51" s="77" t="s">
        <v>512</v>
      </c>
      <c r="BD51">
        <v>0</v>
      </c>
      <c r="BE51" s="77" t="s">
        <v>512</v>
      </c>
      <c r="BF51">
        <v>0</v>
      </c>
      <c r="BH51" s="116">
        <v>0</v>
      </c>
      <c r="BI51" s="171"/>
      <c r="BJ51" s="116">
        <v>0</v>
      </c>
      <c r="BK51" s="79">
        <v>0</v>
      </c>
      <c r="BL51" s="79">
        <v>0</v>
      </c>
      <c r="BM51" s="24">
        <v>0</v>
      </c>
      <c r="BN51" s="24">
        <v>0</v>
      </c>
      <c r="BO51" s="24">
        <v>0</v>
      </c>
      <c r="BP51" s="24">
        <v>0</v>
      </c>
      <c r="BR51" s="169"/>
      <c r="BT51" s="136">
        <v>3</v>
      </c>
      <c r="BU51" s="136">
        <v>0</v>
      </c>
      <c r="BV51" s="136">
        <v>2</v>
      </c>
      <c r="BW51" s="136">
        <v>0</v>
      </c>
      <c r="BX51" s="132"/>
      <c r="BY51" s="136">
        <v>40</v>
      </c>
      <c r="BZ51" s="137" t="s">
        <v>245</v>
      </c>
      <c r="CA51" s="84"/>
      <c r="CB51" s="175" t="s">
        <v>581</v>
      </c>
      <c r="CC51" s="124" t="s">
        <v>30</v>
      </c>
      <c r="CD51" s="84">
        <v>8</v>
      </c>
      <c r="CE51" s="84">
        <v>3</v>
      </c>
      <c r="CF51" s="84" t="s">
        <v>40</v>
      </c>
    </row>
    <row r="52" spans="1:84" ht="50.1" x14ac:dyDescent="0.55000000000000004">
      <c r="A52" s="25">
        <v>4</v>
      </c>
      <c r="B52" s="25" t="s">
        <v>0</v>
      </c>
      <c r="C52" s="25">
        <v>51</v>
      </c>
      <c r="D52" s="25" t="s">
        <v>267</v>
      </c>
      <c r="E52" s="25">
        <v>2</v>
      </c>
      <c r="F52" s="25">
        <v>7</v>
      </c>
      <c r="G52" s="25">
        <v>16.5</v>
      </c>
      <c r="H52" s="50">
        <v>37</v>
      </c>
      <c r="I52" s="24">
        <v>44.5</v>
      </c>
      <c r="J52" s="78">
        <v>50</v>
      </c>
      <c r="K52" s="78">
        <v>64.5</v>
      </c>
      <c r="L52" s="78">
        <v>69</v>
      </c>
      <c r="M52" s="78">
        <v>98</v>
      </c>
      <c r="N52" s="78">
        <v>100</v>
      </c>
      <c r="O52" s="169">
        <v>117.5</v>
      </c>
      <c r="P52">
        <f>J52-'data for JMP'!J52</f>
        <v>5.5</v>
      </c>
      <c r="Q52">
        <f t="shared" si="0"/>
        <v>14.5</v>
      </c>
      <c r="R52">
        <f t="shared" si="1"/>
        <v>4.5</v>
      </c>
      <c r="S52">
        <f t="shared" si="2"/>
        <v>29</v>
      </c>
      <c r="T52" s="116">
        <f t="shared" si="3"/>
        <v>2</v>
      </c>
      <c r="U52" s="116">
        <f t="shared" si="3"/>
        <v>17.5</v>
      </c>
      <c r="V52" s="24">
        <v>8</v>
      </c>
      <c r="W52" s="51">
        <f>3.14*(V52/2)^2*I52</f>
        <v>2235.6800000000003</v>
      </c>
      <c r="X52" s="78">
        <v>13</v>
      </c>
      <c r="Y52">
        <f>3.14*(X52/2)^2*J52</f>
        <v>6633.25</v>
      </c>
      <c r="Z52" s="78">
        <v>18</v>
      </c>
      <c r="AA52" s="78">
        <v>17</v>
      </c>
      <c r="AB52" s="5">
        <f xml:space="preserve"> AVERAGE(Z52:AA52)</f>
        <v>17.5</v>
      </c>
      <c r="AC52">
        <f>3.14*((Z52+AA52)/2)^2*K52</f>
        <v>62024.8125</v>
      </c>
      <c r="AD52" s="78">
        <v>27</v>
      </c>
      <c r="AE52" s="78">
        <v>20</v>
      </c>
      <c r="AF52" s="5">
        <f xml:space="preserve"> AVERAGE(AD52:AE52)</f>
        <v>23.5</v>
      </c>
      <c r="AG52">
        <f>3.14*((AD52+AE52)/2)^2*L52</f>
        <v>119650.485</v>
      </c>
      <c r="AH52" s="78">
        <v>39</v>
      </c>
      <c r="AI52" s="78">
        <v>25</v>
      </c>
      <c r="AJ52" s="5">
        <f xml:space="preserve"> AVERAGE(AH52:AI52)</f>
        <v>32</v>
      </c>
      <c r="AK52">
        <f>3.14*((AH52+AI52)/2)^2*M52</f>
        <v>315105.28000000003</v>
      </c>
      <c r="AL52" s="78">
        <v>43</v>
      </c>
      <c r="AM52" s="78">
        <v>46</v>
      </c>
      <c r="AN52" s="169">
        <v>57</v>
      </c>
      <c r="AO52" s="169">
        <v>38</v>
      </c>
      <c r="AP52" s="116">
        <v>1</v>
      </c>
      <c r="AQ52" s="30" t="s">
        <v>13</v>
      </c>
      <c r="AR52" s="88">
        <v>1</v>
      </c>
      <c r="AS52" s="52" t="s">
        <v>15</v>
      </c>
      <c r="AT52" s="24" t="s">
        <v>13</v>
      </c>
      <c r="AU52" s="50">
        <v>1</v>
      </c>
      <c r="AV52" s="24" t="s">
        <v>17</v>
      </c>
      <c r="AW52" s="24">
        <v>1</v>
      </c>
      <c r="AX52" s="24" t="s">
        <v>15</v>
      </c>
      <c r="AY52" s="77" t="s">
        <v>489</v>
      </c>
      <c r="AZ52">
        <v>1</v>
      </c>
      <c r="BA52" s="77" t="s">
        <v>488</v>
      </c>
      <c r="BB52">
        <v>1</v>
      </c>
      <c r="BC52" s="77" t="s">
        <v>15</v>
      </c>
      <c r="BD52">
        <v>1</v>
      </c>
      <c r="BE52" s="77" t="s">
        <v>15</v>
      </c>
      <c r="BF52">
        <v>1</v>
      </c>
      <c r="BG52" s="77" t="s">
        <v>566</v>
      </c>
      <c r="BH52" s="175">
        <v>1</v>
      </c>
      <c r="BI52" s="171" t="s">
        <v>13</v>
      </c>
      <c r="BJ52" s="177">
        <v>1</v>
      </c>
      <c r="BK52" s="78">
        <v>5</v>
      </c>
      <c r="BL52" s="24">
        <v>15</v>
      </c>
      <c r="BM52" s="78">
        <v>10</v>
      </c>
      <c r="BN52" s="78">
        <v>0</v>
      </c>
      <c r="BO52" s="78">
        <v>10</v>
      </c>
      <c r="BP52" s="78">
        <v>20</v>
      </c>
      <c r="BQ52" s="78">
        <v>15</v>
      </c>
      <c r="BR52" s="169">
        <v>40</v>
      </c>
      <c r="BT52" s="146">
        <v>1E-3</v>
      </c>
      <c r="BU52" s="144">
        <v>0.01</v>
      </c>
      <c r="BV52" s="144">
        <v>0.03</v>
      </c>
      <c r="BW52" s="144">
        <v>0.02</v>
      </c>
      <c r="BX52" s="132">
        <v>15</v>
      </c>
      <c r="BY52" s="136">
        <v>25</v>
      </c>
      <c r="BZ52" s="137" t="s">
        <v>366</v>
      </c>
      <c r="CA52" s="84"/>
      <c r="CB52" s="175" t="s">
        <v>581</v>
      </c>
      <c r="CC52" s="124" t="s">
        <v>30</v>
      </c>
      <c r="CD52" s="84">
        <v>7</v>
      </c>
      <c r="CE52" s="84">
        <v>4</v>
      </c>
      <c r="CF52" s="84" t="s">
        <v>49</v>
      </c>
    </row>
    <row r="53" spans="1:84" ht="50.1" x14ac:dyDescent="0.55000000000000004">
      <c r="A53" s="25">
        <v>4</v>
      </c>
      <c r="B53" s="25" t="s">
        <v>0</v>
      </c>
      <c r="C53" s="25">
        <v>52</v>
      </c>
      <c r="D53" s="25" t="s">
        <v>47</v>
      </c>
      <c r="E53" s="25">
        <v>2</v>
      </c>
      <c r="F53" s="25">
        <v>9</v>
      </c>
      <c r="G53" s="25">
        <v>16</v>
      </c>
      <c r="H53" s="24"/>
      <c r="I53" s="24"/>
      <c r="J53" s="79"/>
      <c r="K53" s="79"/>
      <c r="L53" s="78"/>
      <c r="M53" s="78"/>
      <c r="P53">
        <f>J53-'data for JMP'!J53</f>
        <v>0</v>
      </c>
      <c r="Q53">
        <f t="shared" si="0"/>
        <v>0</v>
      </c>
      <c r="R53">
        <f t="shared" si="1"/>
        <v>0</v>
      </c>
      <c r="S53">
        <f t="shared" si="2"/>
        <v>0</v>
      </c>
      <c r="T53" s="116">
        <f t="shared" si="3"/>
        <v>0</v>
      </c>
      <c r="U53" s="116">
        <f t="shared" si="3"/>
        <v>0</v>
      </c>
      <c r="V53" s="24"/>
      <c r="W53" s="51"/>
      <c r="X53" s="79"/>
      <c r="Z53" s="79"/>
      <c r="AA53" s="79"/>
      <c r="AB53" s="5"/>
      <c r="AD53" s="78"/>
      <c r="AE53" s="78"/>
      <c r="AF53" s="5"/>
      <c r="AH53" s="78"/>
      <c r="AI53" s="78"/>
      <c r="AJ53" s="5"/>
      <c r="AP53" s="116">
        <v>1</v>
      </c>
      <c r="AQ53" s="30" t="s">
        <v>15</v>
      </c>
      <c r="AR53" s="88">
        <v>1</v>
      </c>
      <c r="AS53" s="52" t="s">
        <v>14</v>
      </c>
      <c r="AT53" s="24" t="s">
        <v>14</v>
      </c>
      <c r="AU53" s="24">
        <v>0</v>
      </c>
      <c r="AV53" s="24" t="s">
        <v>14</v>
      </c>
      <c r="AW53" s="24">
        <v>0</v>
      </c>
      <c r="AX53" s="24" t="s">
        <v>14</v>
      </c>
      <c r="AY53" s="77" t="s">
        <v>512</v>
      </c>
      <c r="AZ53">
        <v>0</v>
      </c>
      <c r="BA53" s="77" t="s">
        <v>512</v>
      </c>
      <c r="BB53">
        <v>0</v>
      </c>
      <c r="BC53" s="77" t="s">
        <v>512</v>
      </c>
      <c r="BD53">
        <v>0</v>
      </c>
      <c r="BE53" s="77" t="s">
        <v>512</v>
      </c>
      <c r="BF53">
        <v>0</v>
      </c>
      <c r="BH53" s="116">
        <v>0</v>
      </c>
      <c r="BJ53" s="116">
        <v>0</v>
      </c>
      <c r="BK53" s="79">
        <v>0</v>
      </c>
      <c r="BL53" s="79">
        <v>0</v>
      </c>
      <c r="BM53" s="24">
        <v>0</v>
      </c>
      <c r="BN53" s="24">
        <v>0</v>
      </c>
      <c r="BO53" s="24">
        <v>0</v>
      </c>
      <c r="BP53" s="24">
        <v>0</v>
      </c>
      <c r="BT53" s="144">
        <v>0.01</v>
      </c>
      <c r="BU53" s="147">
        <v>1E-3</v>
      </c>
      <c r="BV53" s="148">
        <v>0.2</v>
      </c>
      <c r="BW53" s="149">
        <v>0.1</v>
      </c>
      <c r="BX53" s="132"/>
      <c r="BY53" s="150">
        <v>25</v>
      </c>
      <c r="BZ53" s="137" t="s">
        <v>365</v>
      </c>
      <c r="CA53" s="151" t="s">
        <v>364</v>
      </c>
      <c r="CB53" s="176" t="s">
        <v>577</v>
      </c>
      <c r="CC53" s="124" t="s">
        <v>30</v>
      </c>
      <c r="CD53" s="84">
        <v>9</v>
      </c>
      <c r="CE53" s="84">
        <v>6</v>
      </c>
      <c r="CF53" s="84">
        <v>0</v>
      </c>
    </row>
    <row r="54" spans="1:84" ht="50.1" x14ac:dyDescent="0.55000000000000004">
      <c r="A54" s="25">
        <v>4</v>
      </c>
      <c r="B54" s="25" t="s">
        <v>0</v>
      </c>
      <c r="C54" s="25">
        <v>53</v>
      </c>
      <c r="D54" s="25" t="s">
        <v>267</v>
      </c>
      <c r="E54" s="25">
        <v>2</v>
      </c>
      <c r="F54" s="25">
        <v>8</v>
      </c>
      <c r="G54" s="30">
        <v>0</v>
      </c>
      <c r="H54" s="24"/>
      <c r="I54" s="24"/>
      <c r="J54" s="79"/>
      <c r="K54" s="79"/>
      <c r="L54" s="78"/>
      <c r="M54" s="78"/>
      <c r="P54">
        <f>J54-'data for JMP'!J54</f>
        <v>0</v>
      </c>
      <c r="Q54">
        <f t="shared" si="0"/>
        <v>0</v>
      </c>
      <c r="R54">
        <f t="shared" si="1"/>
        <v>0</v>
      </c>
      <c r="S54">
        <f t="shared" si="2"/>
        <v>0</v>
      </c>
      <c r="T54" s="116">
        <f t="shared" si="3"/>
        <v>0</v>
      </c>
      <c r="U54" s="116">
        <f t="shared" si="3"/>
        <v>0</v>
      </c>
      <c r="V54" s="24"/>
      <c r="W54" s="51"/>
      <c r="X54" s="79"/>
      <c r="Z54" s="79"/>
      <c r="AA54" s="79"/>
      <c r="AB54" s="5"/>
      <c r="AD54" s="78"/>
      <c r="AE54" s="78"/>
      <c r="AF54" s="5"/>
      <c r="AH54" s="78"/>
      <c r="AI54" s="78"/>
      <c r="AJ54" s="5"/>
      <c r="AP54" s="116">
        <v>1</v>
      </c>
      <c r="AQ54" s="30" t="s">
        <v>14</v>
      </c>
      <c r="AR54" s="25">
        <v>0</v>
      </c>
      <c r="AS54" s="30" t="s">
        <v>14</v>
      </c>
      <c r="AT54" s="24" t="s">
        <v>14</v>
      </c>
      <c r="AU54" s="24">
        <v>0</v>
      </c>
      <c r="AV54" s="24" t="s">
        <v>14</v>
      </c>
      <c r="AW54" s="24">
        <v>0</v>
      </c>
      <c r="AX54" s="24" t="s">
        <v>14</v>
      </c>
      <c r="AY54" s="77" t="s">
        <v>512</v>
      </c>
      <c r="AZ54">
        <v>0</v>
      </c>
      <c r="BA54" s="77" t="s">
        <v>512</v>
      </c>
      <c r="BB54">
        <v>0</v>
      </c>
      <c r="BC54" s="77" t="s">
        <v>512</v>
      </c>
      <c r="BD54">
        <v>0</v>
      </c>
      <c r="BE54" s="77" t="s">
        <v>512</v>
      </c>
      <c r="BF54">
        <v>0</v>
      </c>
      <c r="BH54" s="116">
        <v>0</v>
      </c>
      <c r="BJ54" s="116">
        <v>0</v>
      </c>
      <c r="BK54" s="79">
        <v>0</v>
      </c>
      <c r="BL54" s="79">
        <v>0</v>
      </c>
      <c r="BM54" s="24">
        <v>0</v>
      </c>
      <c r="BN54" s="24">
        <v>0</v>
      </c>
      <c r="BO54" s="24">
        <v>0</v>
      </c>
      <c r="BP54" s="24">
        <v>0</v>
      </c>
      <c r="BT54" s="136">
        <v>2</v>
      </c>
      <c r="BU54" s="136">
        <v>1</v>
      </c>
      <c r="BV54" s="136">
        <v>7</v>
      </c>
      <c r="BW54" s="137">
        <v>0.1</v>
      </c>
      <c r="BX54" s="132"/>
      <c r="BY54" s="136">
        <v>25</v>
      </c>
      <c r="BZ54" s="149" t="s">
        <v>363</v>
      </c>
      <c r="CA54" s="138" t="s">
        <v>76</v>
      </c>
      <c r="CB54" s="176" t="s">
        <v>577</v>
      </c>
      <c r="CC54" s="124" t="s">
        <v>30</v>
      </c>
      <c r="CD54" s="84">
        <v>8</v>
      </c>
      <c r="CE54" s="84">
        <v>3</v>
      </c>
      <c r="CF54" s="84" t="s">
        <v>49</v>
      </c>
    </row>
    <row r="55" spans="1:84" ht="50.1" x14ac:dyDescent="0.55000000000000004">
      <c r="A55" s="25">
        <v>4</v>
      </c>
      <c r="B55" s="25" t="s">
        <v>0</v>
      </c>
      <c r="C55" s="25">
        <v>54</v>
      </c>
      <c r="D55" s="25" t="s">
        <v>267</v>
      </c>
      <c r="E55" s="25">
        <v>2</v>
      </c>
      <c r="F55" s="25">
        <v>9</v>
      </c>
      <c r="G55" s="25">
        <v>11.5</v>
      </c>
      <c r="H55" s="24">
        <v>15.5</v>
      </c>
      <c r="I55" s="24">
        <v>16.5</v>
      </c>
      <c r="J55" s="79">
        <v>20</v>
      </c>
      <c r="K55" s="79">
        <v>31.5</v>
      </c>
      <c r="L55" s="79">
        <v>45</v>
      </c>
      <c r="M55" s="79">
        <v>71</v>
      </c>
      <c r="N55" s="159"/>
      <c r="P55">
        <f>J55-'data for JMP'!J55</f>
        <v>3.5</v>
      </c>
      <c r="Q55">
        <f t="shared" si="0"/>
        <v>11.5</v>
      </c>
      <c r="R55">
        <f t="shared" si="1"/>
        <v>13.5</v>
      </c>
      <c r="S55">
        <f t="shared" si="2"/>
        <v>26</v>
      </c>
      <c r="T55" s="116">
        <f t="shared" si="3"/>
        <v>-71</v>
      </c>
      <c r="U55" s="116">
        <f t="shared" si="3"/>
        <v>0</v>
      </c>
      <c r="V55" s="24">
        <v>5.5</v>
      </c>
      <c r="W55" s="51">
        <f>3.14*(V55/2)^2*I55</f>
        <v>391.81312500000001</v>
      </c>
      <c r="X55" s="79">
        <v>6.5</v>
      </c>
      <c r="Y55">
        <f>3.14*(X55/2)^2*J55</f>
        <v>663.32499999999993</v>
      </c>
      <c r="Z55" s="79">
        <v>11</v>
      </c>
      <c r="AA55" s="79">
        <v>8</v>
      </c>
      <c r="AB55" s="5">
        <f xml:space="preserve"> AVERAGE(Z55:AA55)</f>
        <v>9.5</v>
      </c>
      <c r="AC55">
        <f>3.14*((Z55+AA55)/2)^2*K55</f>
        <v>8926.6275000000005</v>
      </c>
      <c r="AD55" s="79">
        <v>16</v>
      </c>
      <c r="AE55" s="79">
        <v>18</v>
      </c>
      <c r="AF55" s="5">
        <f xml:space="preserve"> AVERAGE(AD55:AE55)</f>
        <v>17</v>
      </c>
      <c r="AG55">
        <f>3.14*((AD55+AE55)/2)^2*L55</f>
        <v>40835.700000000004</v>
      </c>
      <c r="AH55" s="79">
        <v>26.5</v>
      </c>
      <c r="AI55" s="79">
        <v>28</v>
      </c>
      <c r="AJ55" s="5">
        <f xml:space="preserve"> AVERAGE(AH55:AI55)</f>
        <v>27.25</v>
      </c>
      <c r="AK55">
        <f>3.14*((AH55+AI55)/2)^2*M55</f>
        <v>165546.88375000001</v>
      </c>
      <c r="AL55" s="159"/>
      <c r="AM55" s="159"/>
      <c r="AP55" s="116">
        <v>1</v>
      </c>
      <c r="AQ55" s="30" t="s">
        <v>17</v>
      </c>
      <c r="AR55" s="88">
        <v>1</v>
      </c>
      <c r="AS55" s="52" t="s">
        <v>17</v>
      </c>
      <c r="AT55" s="24" t="s">
        <v>15</v>
      </c>
      <c r="AU55" s="24">
        <v>1</v>
      </c>
      <c r="AV55" s="24" t="s">
        <v>17</v>
      </c>
      <c r="AW55" s="24">
        <v>1</v>
      </c>
      <c r="AX55" s="24" t="s">
        <v>14</v>
      </c>
      <c r="AY55" s="77" t="s">
        <v>489</v>
      </c>
      <c r="AZ55">
        <v>1</v>
      </c>
      <c r="BA55" s="77" t="s">
        <v>491</v>
      </c>
      <c r="BB55">
        <v>1</v>
      </c>
      <c r="BC55" s="77" t="s">
        <v>15</v>
      </c>
      <c r="BD55">
        <v>1</v>
      </c>
      <c r="BE55" s="77" t="s">
        <v>13</v>
      </c>
      <c r="BF55">
        <v>1</v>
      </c>
      <c r="BG55" s="164"/>
      <c r="BH55" s="116">
        <v>0</v>
      </c>
      <c r="BJ55" s="116">
        <v>0</v>
      </c>
      <c r="BK55" s="79">
        <v>5</v>
      </c>
      <c r="BL55" s="24">
        <v>0</v>
      </c>
      <c r="BM55" s="79">
        <v>0</v>
      </c>
      <c r="BN55" s="79">
        <v>0</v>
      </c>
      <c r="BO55" s="79">
        <v>2</v>
      </c>
      <c r="BP55" s="79">
        <v>0</v>
      </c>
      <c r="BQ55" s="159"/>
      <c r="BT55" s="136">
        <v>2</v>
      </c>
      <c r="BU55" s="136">
        <v>10</v>
      </c>
      <c r="BV55" s="136">
        <v>3</v>
      </c>
      <c r="BW55" s="136">
        <v>10</v>
      </c>
      <c r="BX55" s="132">
        <v>0</v>
      </c>
      <c r="BY55" s="136">
        <v>18</v>
      </c>
      <c r="BZ55" s="137" t="s">
        <v>362</v>
      </c>
      <c r="CA55" s="84"/>
      <c r="CB55" s="175" t="s">
        <v>581</v>
      </c>
      <c r="CC55" s="124" t="s">
        <v>30</v>
      </c>
      <c r="CD55" s="84">
        <v>9</v>
      </c>
      <c r="CE55" s="84">
        <v>5</v>
      </c>
      <c r="CF55" s="84">
        <v>0</v>
      </c>
    </row>
    <row r="56" spans="1:84" ht="50.1" x14ac:dyDescent="0.55000000000000004">
      <c r="A56" s="25">
        <v>4</v>
      </c>
      <c r="B56" s="25" t="s">
        <v>0</v>
      </c>
      <c r="C56" s="25">
        <v>55</v>
      </c>
      <c r="D56" s="25" t="s">
        <v>47</v>
      </c>
      <c r="E56" s="25">
        <v>1</v>
      </c>
      <c r="F56" s="25">
        <v>5</v>
      </c>
      <c r="G56" s="25">
        <v>11</v>
      </c>
      <c r="H56" s="24">
        <v>18.5</v>
      </c>
      <c r="I56" s="24">
        <v>23.5</v>
      </c>
      <c r="J56" s="79">
        <v>27</v>
      </c>
      <c r="K56" s="79">
        <v>39</v>
      </c>
      <c r="L56" s="79">
        <v>48</v>
      </c>
      <c r="M56" s="79">
        <v>42</v>
      </c>
      <c r="P56">
        <f>J56-'data for JMP'!J56</f>
        <v>3.5</v>
      </c>
      <c r="Q56">
        <f t="shared" si="0"/>
        <v>12</v>
      </c>
      <c r="R56">
        <f t="shared" si="1"/>
        <v>9</v>
      </c>
      <c r="S56" s="11">
        <f t="shared" si="2"/>
        <v>-6</v>
      </c>
      <c r="T56" s="116">
        <f t="shared" si="3"/>
        <v>-42</v>
      </c>
      <c r="U56" s="116">
        <f t="shared" si="3"/>
        <v>0</v>
      </c>
      <c r="V56" s="24">
        <v>4.5</v>
      </c>
      <c r="W56" s="51">
        <f>3.14*(V56/2)^2*I56</f>
        <v>373.56187499999999</v>
      </c>
      <c r="X56" s="79">
        <v>8</v>
      </c>
      <c r="Y56">
        <f>3.14*(X56/2)^2*J56</f>
        <v>1356.48</v>
      </c>
      <c r="Z56" s="79">
        <v>8</v>
      </c>
      <c r="AA56" s="79">
        <v>9</v>
      </c>
      <c r="AB56" s="5">
        <f xml:space="preserve"> AVERAGE(Z56:AA56)</f>
        <v>8.5</v>
      </c>
      <c r="AC56">
        <f>3.14*((Z56+AA56)/2)^2*K56</f>
        <v>8847.7350000000006</v>
      </c>
      <c r="AD56" s="79">
        <v>12</v>
      </c>
      <c r="AE56" s="79">
        <v>10</v>
      </c>
      <c r="AF56" s="5">
        <f xml:space="preserve"> AVERAGE(AD56:AE56)</f>
        <v>11</v>
      </c>
      <c r="AG56">
        <f>3.14*((AD56+AE56)/2)^2*L56</f>
        <v>18237.12</v>
      </c>
      <c r="AH56" s="79"/>
      <c r="AI56" s="79"/>
      <c r="AJ56" s="5"/>
      <c r="AP56" s="116">
        <v>1</v>
      </c>
      <c r="AQ56" s="30" t="s">
        <v>15</v>
      </c>
      <c r="AR56" s="88">
        <v>1</v>
      </c>
      <c r="AS56" s="52" t="s">
        <v>15</v>
      </c>
      <c r="AT56" s="24" t="s">
        <v>13</v>
      </c>
      <c r="AU56" s="24">
        <v>1</v>
      </c>
      <c r="AV56" s="24" t="s">
        <v>17</v>
      </c>
      <c r="AW56" s="24">
        <v>1</v>
      </c>
      <c r="AX56" s="24" t="s">
        <v>17</v>
      </c>
      <c r="AY56" s="77" t="s">
        <v>490</v>
      </c>
      <c r="AZ56">
        <v>1</v>
      </c>
      <c r="BA56" s="77" t="s">
        <v>489</v>
      </c>
      <c r="BB56">
        <v>1</v>
      </c>
      <c r="BC56" s="77" t="s">
        <v>497</v>
      </c>
      <c r="BD56">
        <v>1</v>
      </c>
      <c r="BE56" s="77" t="s">
        <v>487</v>
      </c>
      <c r="BF56">
        <v>0</v>
      </c>
      <c r="BH56" s="116">
        <v>0</v>
      </c>
      <c r="BJ56" s="116">
        <v>0</v>
      </c>
      <c r="BK56" s="79">
        <v>30</v>
      </c>
      <c r="BL56" s="24">
        <v>20</v>
      </c>
      <c r="BM56" s="79">
        <v>12</v>
      </c>
      <c r="BN56" s="79">
        <v>35</v>
      </c>
      <c r="BO56" s="79">
        <v>35</v>
      </c>
      <c r="BP56" s="24">
        <v>0</v>
      </c>
      <c r="BT56" s="136">
        <v>15</v>
      </c>
      <c r="BU56" s="136">
        <v>2</v>
      </c>
      <c r="BV56" s="136">
        <v>50</v>
      </c>
      <c r="BW56" s="136">
        <v>5</v>
      </c>
      <c r="BX56" s="132">
        <v>20</v>
      </c>
      <c r="BY56" s="136">
        <v>50</v>
      </c>
      <c r="BZ56" s="137" t="s">
        <v>361</v>
      </c>
      <c r="CA56" s="138" t="s">
        <v>76</v>
      </c>
      <c r="CB56" s="176" t="s">
        <v>577</v>
      </c>
      <c r="CC56" s="124" t="s">
        <v>30</v>
      </c>
      <c r="CD56" s="84">
        <v>5</v>
      </c>
      <c r="CE56" s="84">
        <v>1</v>
      </c>
      <c r="CF56" s="84">
        <v>0</v>
      </c>
    </row>
    <row r="57" spans="1:84" ht="37.799999999999997" x14ac:dyDescent="0.55000000000000004">
      <c r="A57" s="25">
        <v>4</v>
      </c>
      <c r="B57" s="25" t="s">
        <v>0</v>
      </c>
      <c r="C57" s="25">
        <v>56</v>
      </c>
      <c r="D57" s="25" t="s">
        <v>267</v>
      </c>
      <c r="E57" s="25">
        <v>1</v>
      </c>
      <c r="F57" s="25">
        <v>10</v>
      </c>
      <c r="G57" s="25">
        <v>17</v>
      </c>
      <c r="H57" s="24">
        <v>30.5</v>
      </c>
      <c r="I57" s="24">
        <v>26.5</v>
      </c>
      <c r="J57" s="79"/>
      <c r="K57" s="79">
        <v>25</v>
      </c>
      <c r="L57" s="79"/>
      <c r="M57" s="79"/>
      <c r="P57">
        <f>J57-'data for JMP'!J57</f>
        <v>-26.5</v>
      </c>
      <c r="Q57">
        <f t="shared" si="0"/>
        <v>25</v>
      </c>
      <c r="R57">
        <f t="shared" si="1"/>
        <v>-25</v>
      </c>
      <c r="S57">
        <f t="shared" si="2"/>
        <v>0</v>
      </c>
      <c r="T57" s="116">
        <f t="shared" si="3"/>
        <v>0</v>
      </c>
      <c r="U57" s="116">
        <f t="shared" si="3"/>
        <v>0</v>
      </c>
      <c r="V57" s="24">
        <v>3.5</v>
      </c>
      <c r="W57" s="51">
        <f>3.14*(V57/2)^2*I57</f>
        <v>254.83062500000003</v>
      </c>
      <c r="X57" s="79"/>
      <c r="Z57" s="79">
        <v>4</v>
      </c>
      <c r="AA57" s="79">
        <v>4</v>
      </c>
      <c r="AB57" s="5">
        <f xml:space="preserve"> AVERAGE(Z57:AA57)</f>
        <v>4</v>
      </c>
      <c r="AC57">
        <f>3.14*((Z57+AA57)/2)^2*K57</f>
        <v>1256</v>
      </c>
      <c r="AD57" s="79"/>
      <c r="AE57" s="79"/>
      <c r="AF57" s="5"/>
      <c r="AH57" s="79"/>
      <c r="AI57" s="79"/>
      <c r="AJ57" s="5"/>
      <c r="AP57" s="116">
        <v>1</v>
      </c>
      <c r="AQ57" s="30" t="s">
        <v>15</v>
      </c>
      <c r="AR57" s="88">
        <v>1</v>
      </c>
      <c r="AS57" s="52" t="s">
        <v>15</v>
      </c>
      <c r="AT57" s="24" t="s">
        <v>15</v>
      </c>
      <c r="AU57" s="24">
        <v>1</v>
      </c>
      <c r="AV57" s="24" t="s">
        <v>14</v>
      </c>
      <c r="AW57" s="24">
        <v>0</v>
      </c>
      <c r="AX57" s="24" t="s">
        <v>14</v>
      </c>
      <c r="AY57" s="77" t="s">
        <v>487</v>
      </c>
      <c r="AZ57">
        <v>0</v>
      </c>
      <c r="BA57" s="77" t="s">
        <v>490</v>
      </c>
      <c r="BB57">
        <v>1</v>
      </c>
      <c r="BC57" s="77" t="s">
        <v>512</v>
      </c>
      <c r="BD57">
        <v>0</v>
      </c>
      <c r="BE57" s="80" t="s">
        <v>498</v>
      </c>
      <c r="BF57">
        <v>0</v>
      </c>
      <c r="BH57" s="116">
        <v>0</v>
      </c>
      <c r="BJ57" s="116">
        <v>0</v>
      </c>
      <c r="BK57" s="79">
        <v>10</v>
      </c>
      <c r="BL57" s="24">
        <v>2</v>
      </c>
      <c r="BM57" s="24">
        <v>0</v>
      </c>
      <c r="BN57" s="79">
        <v>30</v>
      </c>
      <c r="BO57" s="24">
        <v>0</v>
      </c>
      <c r="BP57" s="24">
        <v>0</v>
      </c>
      <c r="BT57" s="136">
        <v>0</v>
      </c>
      <c r="BU57" s="136">
        <v>5</v>
      </c>
      <c r="BV57" s="136">
        <v>5</v>
      </c>
      <c r="BW57" s="136">
        <v>15</v>
      </c>
      <c r="BX57" s="132">
        <v>2</v>
      </c>
      <c r="BY57" s="136">
        <v>22</v>
      </c>
      <c r="BZ57" s="137" t="s">
        <v>360</v>
      </c>
      <c r="CA57" s="84"/>
      <c r="CB57" s="175" t="s">
        <v>581</v>
      </c>
      <c r="CC57" s="124" t="s">
        <v>30</v>
      </c>
      <c r="CD57" s="84">
        <v>10</v>
      </c>
      <c r="CE57" s="84">
        <v>4</v>
      </c>
      <c r="CF57" s="84" t="s">
        <v>49</v>
      </c>
    </row>
    <row r="58" spans="1:84" ht="50.1" x14ac:dyDescent="0.55000000000000004">
      <c r="A58" s="25">
        <v>4</v>
      </c>
      <c r="B58" s="25" t="s">
        <v>0</v>
      </c>
      <c r="C58" s="25">
        <v>57</v>
      </c>
      <c r="D58" s="25" t="s">
        <v>267</v>
      </c>
      <c r="E58" s="25">
        <v>1</v>
      </c>
      <c r="F58" s="25">
        <v>4</v>
      </c>
      <c r="G58" s="25">
        <v>8.5</v>
      </c>
      <c r="H58" s="24"/>
      <c r="I58" s="24"/>
      <c r="J58" s="79"/>
      <c r="K58" s="79"/>
      <c r="L58" s="79"/>
      <c r="M58" s="79"/>
      <c r="P58">
        <f>J58-'data for JMP'!J58</f>
        <v>0</v>
      </c>
      <c r="Q58">
        <f t="shared" si="0"/>
        <v>0</v>
      </c>
      <c r="R58">
        <f t="shared" si="1"/>
        <v>0</v>
      </c>
      <c r="S58">
        <f t="shared" si="2"/>
        <v>0</v>
      </c>
      <c r="T58" s="116">
        <f t="shared" si="3"/>
        <v>0</v>
      </c>
      <c r="U58" s="116">
        <f t="shared" si="3"/>
        <v>0</v>
      </c>
      <c r="V58" s="24"/>
      <c r="W58" s="51"/>
      <c r="X58" s="79"/>
      <c r="Z58" s="79"/>
      <c r="AA58" s="79"/>
      <c r="AB58" s="5"/>
      <c r="AD58" s="79"/>
      <c r="AE58" s="79"/>
      <c r="AF58" s="5"/>
      <c r="AH58" s="79"/>
      <c r="AI58" s="79"/>
      <c r="AJ58" s="5"/>
      <c r="AP58" s="116">
        <v>1</v>
      </c>
      <c r="AQ58" s="30" t="s">
        <v>15</v>
      </c>
      <c r="AR58" s="88">
        <v>1</v>
      </c>
      <c r="AS58" s="52" t="s">
        <v>14</v>
      </c>
      <c r="AT58" s="24" t="s">
        <v>14</v>
      </c>
      <c r="AU58" s="24">
        <v>0</v>
      </c>
      <c r="AV58" s="24" t="s">
        <v>14</v>
      </c>
      <c r="AW58" s="24">
        <v>0</v>
      </c>
      <c r="AX58" s="24" t="s">
        <v>14</v>
      </c>
      <c r="AY58" s="77" t="s">
        <v>512</v>
      </c>
      <c r="AZ58">
        <v>0</v>
      </c>
      <c r="BA58" s="77" t="s">
        <v>512</v>
      </c>
      <c r="BB58">
        <v>0</v>
      </c>
      <c r="BC58" s="77" t="s">
        <v>512</v>
      </c>
      <c r="BD58">
        <v>0</v>
      </c>
      <c r="BE58" s="77" t="s">
        <v>512</v>
      </c>
      <c r="BF58">
        <v>0</v>
      </c>
      <c r="BH58" s="116">
        <v>0</v>
      </c>
      <c r="BJ58" s="116">
        <v>0</v>
      </c>
      <c r="BK58" s="79">
        <v>0</v>
      </c>
      <c r="BL58" s="79">
        <v>0</v>
      </c>
      <c r="BM58" s="24">
        <v>0</v>
      </c>
      <c r="BN58" s="24">
        <v>0</v>
      </c>
      <c r="BO58" s="24">
        <v>0</v>
      </c>
      <c r="BP58" s="24">
        <v>0</v>
      </c>
      <c r="BT58" s="136">
        <v>2</v>
      </c>
      <c r="BU58" s="136">
        <v>1</v>
      </c>
      <c r="BV58" s="136">
        <v>8</v>
      </c>
      <c r="BW58" s="136">
        <v>5</v>
      </c>
      <c r="BX58" s="132"/>
      <c r="BY58" s="136">
        <v>25</v>
      </c>
      <c r="BZ58" s="137" t="s">
        <v>359</v>
      </c>
      <c r="CA58" s="84"/>
      <c r="CB58" s="175" t="s">
        <v>581</v>
      </c>
      <c r="CC58" s="124" t="s">
        <v>30</v>
      </c>
      <c r="CD58" s="84">
        <v>4</v>
      </c>
      <c r="CE58" s="84">
        <v>0</v>
      </c>
      <c r="CF58" s="84">
        <v>0</v>
      </c>
    </row>
    <row r="59" spans="1:84" ht="37.799999999999997" x14ac:dyDescent="0.55000000000000004">
      <c r="A59" s="25">
        <v>4</v>
      </c>
      <c r="B59" s="25" t="s">
        <v>0</v>
      </c>
      <c r="C59" s="25">
        <v>58</v>
      </c>
      <c r="D59" s="25" t="s">
        <v>267</v>
      </c>
      <c r="E59" s="25">
        <v>1</v>
      </c>
      <c r="F59" s="25">
        <v>5</v>
      </c>
      <c r="G59" s="25">
        <v>9.5</v>
      </c>
      <c r="H59" s="24">
        <v>21</v>
      </c>
      <c r="I59" s="24">
        <v>26</v>
      </c>
      <c r="J59" s="79">
        <v>36</v>
      </c>
      <c r="K59" s="79">
        <v>56.5</v>
      </c>
      <c r="L59" s="79">
        <v>64.5</v>
      </c>
      <c r="M59" s="79">
        <v>90.5</v>
      </c>
      <c r="N59" s="159"/>
      <c r="O59" s="169">
        <v>122</v>
      </c>
      <c r="P59">
        <f>J59-'data for JMP'!J59</f>
        <v>10</v>
      </c>
      <c r="Q59">
        <f t="shared" si="0"/>
        <v>20.5</v>
      </c>
      <c r="R59">
        <f t="shared" si="1"/>
        <v>8</v>
      </c>
      <c r="S59">
        <f t="shared" si="2"/>
        <v>26</v>
      </c>
      <c r="T59" s="116">
        <f t="shared" si="3"/>
        <v>-90.5</v>
      </c>
      <c r="U59" s="116">
        <f t="shared" si="3"/>
        <v>122</v>
      </c>
      <c r="V59" s="24">
        <v>6</v>
      </c>
      <c r="W59" s="51">
        <f>3.14*(V59/2)^2*I59</f>
        <v>734.76</v>
      </c>
      <c r="X59" s="79">
        <v>9</v>
      </c>
      <c r="Y59">
        <f>3.14*(X59/2)^2*J59</f>
        <v>2289.06</v>
      </c>
      <c r="Z59" s="79">
        <v>10</v>
      </c>
      <c r="AA59" s="79">
        <v>9</v>
      </c>
      <c r="AB59" s="5">
        <f xml:space="preserve"> AVERAGE(Z59:AA59)</f>
        <v>9.5</v>
      </c>
      <c r="AC59">
        <f>3.14*((Z59+AA59)/2)^2*K59</f>
        <v>16011.252499999999</v>
      </c>
      <c r="AD59" s="79">
        <v>24</v>
      </c>
      <c r="AE59" s="79">
        <v>21</v>
      </c>
      <c r="AF59" s="5">
        <f xml:space="preserve"> AVERAGE(AD59:AE59)</f>
        <v>22.5</v>
      </c>
      <c r="AG59">
        <f>3.14*((AD59+AE59)/2)^2*L59</f>
        <v>102530.8125</v>
      </c>
      <c r="AH59" s="79">
        <v>35</v>
      </c>
      <c r="AI59" s="79">
        <v>22</v>
      </c>
      <c r="AJ59" s="5">
        <f xml:space="preserve"> AVERAGE(AH59:AI59)</f>
        <v>28.5</v>
      </c>
      <c r="AK59">
        <f>3.14*((AH59+AI59)/2)^2*M59</f>
        <v>230817.08250000002</v>
      </c>
      <c r="AL59" s="159"/>
      <c r="AM59" s="159"/>
      <c r="AN59" s="169">
        <v>56</v>
      </c>
      <c r="AO59" s="169">
        <v>52</v>
      </c>
      <c r="AP59" s="116">
        <v>1</v>
      </c>
      <c r="AQ59" s="30" t="s">
        <v>15</v>
      </c>
      <c r="AR59" s="88">
        <v>1</v>
      </c>
      <c r="AS59" s="52" t="s">
        <v>15</v>
      </c>
      <c r="AT59" s="24" t="s">
        <v>13</v>
      </c>
      <c r="AU59" s="24">
        <v>1</v>
      </c>
      <c r="AV59" s="24" t="s">
        <v>15</v>
      </c>
      <c r="AW59" s="24">
        <v>1</v>
      </c>
      <c r="AX59" s="24" t="s">
        <v>17</v>
      </c>
      <c r="AY59" s="77" t="s">
        <v>488</v>
      </c>
      <c r="AZ59">
        <v>1</v>
      </c>
      <c r="BA59" s="77" t="s">
        <v>491</v>
      </c>
      <c r="BB59">
        <v>1</v>
      </c>
      <c r="BC59" s="77" t="s">
        <v>13</v>
      </c>
      <c r="BD59">
        <v>1</v>
      </c>
      <c r="BE59" s="77" t="s">
        <v>13</v>
      </c>
      <c r="BF59">
        <v>1</v>
      </c>
      <c r="BG59" s="164"/>
      <c r="BH59" s="116">
        <v>0</v>
      </c>
      <c r="BI59" s="171" t="s">
        <v>13</v>
      </c>
      <c r="BJ59" s="177">
        <v>1</v>
      </c>
      <c r="BK59" s="79">
        <v>0</v>
      </c>
      <c r="BL59" s="24">
        <v>1</v>
      </c>
      <c r="BM59" s="79">
        <v>1</v>
      </c>
      <c r="BN59" s="79">
        <v>2</v>
      </c>
      <c r="BO59" s="79">
        <v>10</v>
      </c>
      <c r="BP59" s="79">
        <v>2</v>
      </c>
      <c r="BQ59" s="159"/>
      <c r="BR59" s="169">
        <v>10</v>
      </c>
      <c r="BT59" s="136">
        <v>10</v>
      </c>
      <c r="BU59" s="136">
        <v>5</v>
      </c>
      <c r="BV59" s="136">
        <v>10</v>
      </c>
      <c r="BW59" s="136">
        <v>8</v>
      </c>
      <c r="BX59" s="132">
        <v>1</v>
      </c>
      <c r="BY59" s="136">
        <v>22</v>
      </c>
      <c r="BZ59" s="137" t="s">
        <v>287</v>
      </c>
      <c r="CA59" s="84"/>
      <c r="CB59" s="175" t="s">
        <v>581</v>
      </c>
      <c r="CC59" s="124" t="s">
        <v>30</v>
      </c>
      <c r="CD59" s="84">
        <v>5</v>
      </c>
      <c r="CE59" s="84">
        <v>0</v>
      </c>
      <c r="CF59" s="84" t="s">
        <v>49</v>
      </c>
    </row>
    <row r="60" spans="1:84" ht="50.1" x14ac:dyDescent="0.55000000000000004">
      <c r="A60" s="25">
        <v>4</v>
      </c>
      <c r="B60" s="25" t="s">
        <v>0</v>
      </c>
      <c r="C60" s="25">
        <v>59</v>
      </c>
      <c r="D60" s="25" t="s">
        <v>47</v>
      </c>
      <c r="E60" s="25">
        <v>1</v>
      </c>
      <c r="F60" s="25">
        <v>7</v>
      </c>
      <c r="G60" s="25">
        <v>11</v>
      </c>
      <c r="H60" s="24">
        <v>14</v>
      </c>
      <c r="I60" s="24">
        <v>14.5</v>
      </c>
      <c r="J60" s="79"/>
      <c r="K60" s="79">
        <v>13</v>
      </c>
      <c r="L60" s="79"/>
      <c r="M60" s="79"/>
      <c r="O60" s="169"/>
      <c r="P60">
        <f>J60-'data for JMP'!J60</f>
        <v>-14.5</v>
      </c>
      <c r="Q60">
        <f t="shared" si="0"/>
        <v>13</v>
      </c>
      <c r="R60">
        <f t="shared" si="1"/>
        <v>-13</v>
      </c>
      <c r="S60">
        <f t="shared" si="2"/>
        <v>0</v>
      </c>
      <c r="T60" s="116">
        <f t="shared" si="3"/>
        <v>0</v>
      </c>
      <c r="U60" s="116">
        <f t="shared" si="3"/>
        <v>0</v>
      </c>
      <c r="V60" s="24">
        <v>1.5</v>
      </c>
      <c r="W60" s="51">
        <f>3.14*(V60/2)^2*I60</f>
        <v>25.610625000000002</v>
      </c>
      <c r="X60" s="79"/>
      <c r="Z60" s="79">
        <v>3</v>
      </c>
      <c r="AA60" s="79">
        <v>2</v>
      </c>
      <c r="AB60" s="5">
        <f xml:space="preserve"> AVERAGE(Z60:AA60)</f>
        <v>2.5</v>
      </c>
      <c r="AC60">
        <f>3.14*((Z60+AA60)/2)^2*K60</f>
        <v>255.125</v>
      </c>
      <c r="AD60" s="79"/>
      <c r="AE60" s="79"/>
      <c r="AF60" s="5"/>
      <c r="AH60" s="79"/>
      <c r="AI60" s="79"/>
      <c r="AJ60" s="5"/>
      <c r="AN60" s="169"/>
      <c r="AO60" s="169"/>
      <c r="AP60" s="116">
        <v>1</v>
      </c>
      <c r="AQ60" s="30" t="s">
        <v>17</v>
      </c>
      <c r="AR60" s="88">
        <v>1</v>
      </c>
      <c r="AS60" s="52" t="s">
        <v>18</v>
      </c>
      <c r="AT60" s="24" t="s">
        <v>13</v>
      </c>
      <c r="AU60" s="24">
        <v>1</v>
      </c>
      <c r="AV60" s="24" t="s">
        <v>18</v>
      </c>
      <c r="AW60" s="24">
        <v>1</v>
      </c>
      <c r="AX60" s="24" t="s">
        <v>14</v>
      </c>
      <c r="AY60" s="77" t="s">
        <v>487</v>
      </c>
      <c r="AZ60">
        <v>0</v>
      </c>
      <c r="BA60" s="77" t="s">
        <v>490</v>
      </c>
      <c r="BB60">
        <v>1</v>
      </c>
      <c r="BC60" s="77" t="s">
        <v>512</v>
      </c>
      <c r="BD60">
        <v>0</v>
      </c>
      <c r="BE60" s="80" t="s">
        <v>498</v>
      </c>
      <c r="BF60">
        <v>0</v>
      </c>
      <c r="BH60" s="116">
        <v>0</v>
      </c>
      <c r="BI60" s="171"/>
      <c r="BJ60" s="116">
        <v>0</v>
      </c>
      <c r="BK60" s="79">
        <v>0</v>
      </c>
      <c r="BL60" s="24">
        <v>0</v>
      </c>
      <c r="BM60" s="24">
        <v>0</v>
      </c>
      <c r="BN60" s="79">
        <v>0</v>
      </c>
      <c r="BO60" s="24">
        <v>0</v>
      </c>
      <c r="BP60" s="24">
        <v>0</v>
      </c>
      <c r="BR60" s="169"/>
      <c r="BT60" s="137">
        <v>0.1</v>
      </c>
      <c r="BU60" s="136">
        <v>8</v>
      </c>
      <c r="BV60" s="136">
        <v>30</v>
      </c>
      <c r="BW60" s="136">
        <v>30</v>
      </c>
      <c r="BX60" s="132">
        <v>0</v>
      </c>
      <c r="BY60" s="136">
        <v>25</v>
      </c>
      <c r="BZ60" s="137" t="s">
        <v>358</v>
      </c>
      <c r="CA60" s="138" t="s">
        <v>76</v>
      </c>
      <c r="CB60" s="176" t="s">
        <v>577</v>
      </c>
      <c r="CC60" s="124" t="s">
        <v>30</v>
      </c>
      <c r="CD60" s="84">
        <v>7</v>
      </c>
      <c r="CE60" s="84">
        <v>3</v>
      </c>
      <c r="CF60" s="84">
        <v>0</v>
      </c>
    </row>
    <row r="61" spans="1:84" ht="50.1" x14ac:dyDescent="0.55000000000000004">
      <c r="A61" s="25">
        <v>4</v>
      </c>
      <c r="B61" s="25" t="s">
        <v>0</v>
      </c>
      <c r="C61" s="25">
        <v>60</v>
      </c>
      <c r="D61" s="25" t="s">
        <v>47</v>
      </c>
      <c r="E61" s="25">
        <v>2</v>
      </c>
      <c r="F61" s="25">
        <v>9</v>
      </c>
      <c r="G61" s="25">
        <v>12</v>
      </c>
      <c r="H61" s="24">
        <v>15.5</v>
      </c>
      <c r="I61" s="24">
        <v>18.5</v>
      </c>
      <c r="J61" s="79">
        <v>23</v>
      </c>
      <c r="K61" s="79">
        <v>30.5</v>
      </c>
      <c r="L61" s="79">
        <v>44</v>
      </c>
      <c r="M61" s="79">
        <v>69</v>
      </c>
      <c r="N61" s="79">
        <v>74</v>
      </c>
      <c r="O61" s="168">
        <v>100</v>
      </c>
      <c r="P61">
        <f>J61-'data for JMP'!J61</f>
        <v>4.5</v>
      </c>
      <c r="Q61">
        <f t="shared" si="0"/>
        <v>7.5</v>
      </c>
      <c r="R61">
        <f t="shared" si="1"/>
        <v>13.5</v>
      </c>
      <c r="S61">
        <f t="shared" si="2"/>
        <v>25</v>
      </c>
      <c r="T61" s="116">
        <f t="shared" si="3"/>
        <v>5</v>
      </c>
      <c r="U61" s="116">
        <f t="shared" si="3"/>
        <v>26</v>
      </c>
      <c r="V61" s="24">
        <v>4</v>
      </c>
      <c r="W61" s="51">
        <f>3.14*(V61/2)^2*I61</f>
        <v>232.36</v>
      </c>
      <c r="X61" s="79">
        <v>5</v>
      </c>
      <c r="Y61">
        <f>3.14*(X61/2)^2*J61</f>
        <v>451.375</v>
      </c>
      <c r="Z61" s="79">
        <v>8</v>
      </c>
      <c r="AA61" s="79">
        <v>7</v>
      </c>
      <c r="AB61" s="5">
        <f xml:space="preserve"> AVERAGE(Z61:AA61)</f>
        <v>7.5</v>
      </c>
      <c r="AC61">
        <f>3.14*((Z61+AA61)/2)^2*K61</f>
        <v>5387.0625</v>
      </c>
      <c r="AD61" s="79">
        <v>11</v>
      </c>
      <c r="AE61" s="79">
        <v>11</v>
      </c>
      <c r="AF61" s="5">
        <f xml:space="preserve"> AVERAGE(AD61:AE61)</f>
        <v>11</v>
      </c>
      <c r="AG61">
        <f>3.14*((AD61+AE61)/2)^2*L61</f>
        <v>16717.36</v>
      </c>
      <c r="AH61" s="79">
        <v>21</v>
      </c>
      <c r="AI61" s="79">
        <v>15</v>
      </c>
      <c r="AJ61" s="5">
        <f xml:space="preserve"> AVERAGE(AH61:AI61)</f>
        <v>18</v>
      </c>
      <c r="AK61">
        <f>3.14*((AH61+AI61)/2)^2*M61</f>
        <v>70197.84</v>
      </c>
      <c r="AL61" s="79">
        <v>25</v>
      </c>
      <c r="AM61" s="79">
        <v>22</v>
      </c>
      <c r="AN61" s="168">
        <v>100</v>
      </c>
      <c r="AO61" s="168">
        <v>100</v>
      </c>
      <c r="AP61" s="116">
        <v>1</v>
      </c>
      <c r="AQ61" s="30" t="s">
        <v>17</v>
      </c>
      <c r="AR61" s="88">
        <v>1</v>
      </c>
      <c r="AS61" s="52" t="s">
        <v>17</v>
      </c>
      <c r="AT61" s="24" t="s">
        <v>15</v>
      </c>
      <c r="AU61" s="24">
        <v>1</v>
      </c>
      <c r="AV61" s="24" t="s">
        <v>17</v>
      </c>
      <c r="AW61" s="24">
        <v>1</v>
      </c>
      <c r="AX61" s="24" t="s">
        <v>18</v>
      </c>
      <c r="AY61" s="77" t="s">
        <v>488</v>
      </c>
      <c r="AZ61">
        <v>1</v>
      </c>
      <c r="BA61" s="77" t="s">
        <v>491</v>
      </c>
      <c r="BB61">
        <v>1</v>
      </c>
      <c r="BC61" s="77" t="s">
        <v>13</v>
      </c>
      <c r="BD61">
        <v>1</v>
      </c>
      <c r="BE61" s="77" t="s">
        <v>13</v>
      </c>
      <c r="BF61">
        <v>1</v>
      </c>
      <c r="BG61" s="77" t="s">
        <v>15</v>
      </c>
      <c r="BH61" s="175">
        <v>1</v>
      </c>
      <c r="BI61" s="171" t="s">
        <v>13</v>
      </c>
      <c r="BJ61" s="177">
        <v>1</v>
      </c>
      <c r="BK61" s="79">
        <v>25</v>
      </c>
      <c r="BL61" s="24">
        <v>5</v>
      </c>
      <c r="BM61" s="79">
        <v>40</v>
      </c>
      <c r="BN61" s="79">
        <v>50</v>
      </c>
      <c r="BO61" s="79">
        <v>30</v>
      </c>
      <c r="BP61" s="79">
        <v>10</v>
      </c>
      <c r="BQ61" s="79">
        <v>7</v>
      </c>
      <c r="BR61" s="168">
        <v>80</v>
      </c>
      <c r="BT61" s="136">
        <v>2</v>
      </c>
      <c r="BU61" s="137">
        <v>0.1</v>
      </c>
      <c r="BV61" s="136">
        <v>10</v>
      </c>
      <c r="BW61" s="136">
        <v>15</v>
      </c>
      <c r="BX61" s="132">
        <v>5</v>
      </c>
      <c r="BY61" s="136">
        <v>40</v>
      </c>
      <c r="BZ61" s="137" t="s">
        <v>357</v>
      </c>
      <c r="CA61" s="138" t="s">
        <v>356</v>
      </c>
      <c r="CB61" s="176" t="s">
        <v>577</v>
      </c>
      <c r="CC61" s="124" t="s">
        <v>30</v>
      </c>
      <c r="CD61" s="84">
        <v>9</v>
      </c>
      <c r="CE61" s="84">
        <v>4</v>
      </c>
      <c r="CF61" s="84">
        <v>0</v>
      </c>
    </row>
    <row r="62" spans="1:84" ht="50.1" x14ac:dyDescent="0.55000000000000004">
      <c r="A62" s="25">
        <v>4</v>
      </c>
      <c r="B62" s="25" t="s">
        <v>0</v>
      </c>
      <c r="C62" s="25">
        <v>61</v>
      </c>
      <c r="D62" s="25" t="s">
        <v>267</v>
      </c>
      <c r="E62" s="25">
        <v>2</v>
      </c>
      <c r="F62" s="25">
        <v>9</v>
      </c>
      <c r="G62" s="25">
        <v>18</v>
      </c>
      <c r="H62" s="24">
        <v>17.5</v>
      </c>
      <c r="I62" s="24">
        <v>10.5</v>
      </c>
      <c r="J62" s="79">
        <v>22</v>
      </c>
      <c r="K62" s="79">
        <v>28.5</v>
      </c>
      <c r="L62" s="79">
        <v>34</v>
      </c>
      <c r="M62" s="79">
        <v>53</v>
      </c>
      <c r="N62" s="79">
        <v>51</v>
      </c>
      <c r="O62" s="168">
        <v>85</v>
      </c>
      <c r="P62">
        <f>J62-'data for JMP'!J62</f>
        <v>11.5</v>
      </c>
      <c r="Q62">
        <f t="shared" si="0"/>
        <v>6.5</v>
      </c>
      <c r="R62">
        <f t="shared" si="1"/>
        <v>5.5</v>
      </c>
      <c r="S62">
        <f t="shared" si="2"/>
        <v>19</v>
      </c>
      <c r="T62" s="116">
        <f t="shared" si="3"/>
        <v>-2</v>
      </c>
      <c r="U62" s="116">
        <f t="shared" si="3"/>
        <v>34</v>
      </c>
      <c r="V62" s="24">
        <v>5</v>
      </c>
      <c r="W62" s="51">
        <f>3.14*(V62/2)^2*I62</f>
        <v>206.0625</v>
      </c>
      <c r="X62" s="79">
        <v>6</v>
      </c>
      <c r="Y62">
        <f>3.14*(X62/2)^2*J62</f>
        <v>621.72</v>
      </c>
      <c r="Z62" s="79">
        <v>8</v>
      </c>
      <c r="AA62" s="79">
        <v>6</v>
      </c>
      <c r="AB62" s="5">
        <f xml:space="preserve"> AVERAGE(Z62:AA62)</f>
        <v>7</v>
      </c>
      <c r="AC62">
        <f>3.14*((Z62+AA62)/2)^2*K62</f>
        <v>4385.01</v>
      </c>
      <c r="AD62" s="79">
        <v>9</v>
      </c>
      <c r="AE62" s="79">
        <v>8</v>
      </c>
      <c r="AF62" s="5">
        <f xml:space="preserve"> AVERAGE(AD62:AE62)</f>
        <v>8.5</v>
      </c>
      <c r="AG62">
        <f>3.14*((AD62+AE62)/2)^2*L62</f>
        <v>7713.41</v>
      </c>
      <c r="AH62" s="79">
        <v>17</v>
      </c>
      <c r="AI62" s="79">
        <v>12</v>
      </c>
      <c r="AJ62" s="5">
        <f xml:space="preserve"> AVERAGE(AH62:AI62)</f>
        <v>14.5</v>
      </c>
      <c r="AK62">
        <f>3.14*((AH62+AI62)/2)^2*M62</f>
        <v>34989.805</v>
      </c>
      <c r="AL62" s="79">
        <v>16</v>
      </c>
      <c r="AM62" s="79">
        <v>12</v>
      </c>
      <c r="AN62" s="168">
        <v>28</v>
      </c>
      <c r="AO62" s="168">
        <v>31</v>
      </c>
      <c r="AP62" s="116">
        <v>1</v>
      </c>
      <c r="AQ62" s="30" t="s">
        <v>15</v>
      </c>
      <c r="AR62" s="88">
        <v>1</v>
      </c>
      <c r="AS62" s="52" t="s">
        <v>17</v>
      </c>
      <c r="AT62" s="24" t="s">
        <v>13</v>
      </c>
      <c r="AU62" s="24">
        <v>1</v>
      </c>
      <c r="AV62" s="24" t="s">
        <v>15</v>
      </c>
      <c r="AW62" s="24">
        <v>1</v>
      </c>
      <c r="AX62" s="24" t="s">
        <v>18</v>
      </c>
      <c r="AY62" s="77" t="s">
        <v>489</v>
      </c>
      <c r="AZ62">
        <v>1</v>
      </c>
      <c r="BA62" s="77" t="s">
        <v>489</v>
      </c>
      <c r="BB62">
        <v>1</v>
      </c>
      <c r="BC62" s="77" t="s">
        <v>13</v>
      </c>
      <c r="BD62">
        <v>1</v>
      </c>
      <c r="BE62" s="77" t="s">
        <v>13</v>
      </c>
      <c r="BF62">
        <v>1</v>
      </c>
      <c r="BG62" s="77" t="s">
        <v>15</v>
      </c>
      <c r="BH62" s="175">
        <v>1</v>
      </c>
      <c r="BI62" s="171" t="s">
        <v>15</v>
      </c>
      <c r="BJ62" s="177">
        <v>1</v>
      </c>
      <c r="BK62" s="79">
        <v>1</v>
      </c>
      <c r="BL62" s="24">
        <v>0</v>
      </c>
      <c r="BM62" s="79">
        <v>3</v>
      </c>
      <c r="BN62" s="79">
        <v>10</v>
      </c>
      <c r="BO62" s="79">
        <v>12</v>
      </c>
      <c r="BP62" s="79">
        <v>15</v>
      </c>
      <c r="BQ62" s="79">
        <v>15</v>
      </c>
      <c r="BR62" s="168">
        <v>100</v>
      </c>
      <c r="BT62" s="136">
        <v>8</v>
      </c>
      <c r="BU62" s="137">
        <v>0.1</v>
      </c>
      <c r="BV62" s="136">
        <v>40</v>
      </c>
      <c r="BW62" s="136">
        <v>3</v>
      </c>
      <c r="BX62" s="132">
        <v>0</v>
      </c>
      <c r="BY62" s="136">
        <v>40</v>
      </c>
      <c r="BZ62" s="137" t="s">
        <v>355</v>
      </c>
      <c r="CA62" s="84"/>
      <c r="CB62" s="175" t="s">
        <v>581</v>
      </c>
      <c r="CC62" s="124" t="s">
        <v>30</v>
      </c>
      <c r="CD62" s="84">
        <v>9</v>
      </c>
      <c r="CE62" s="84">
        <v>6</v>
      </c>
      <c r="CF62" s="84">
        <v>0</v>
      </c>
    </row>
    <row r="63" spans="1:84" ht="37.799999999999997" x14ac:dyDescent="0.55000000000000004">
      <c r="A63" s="25">
        <v>4</v>
      </c>
      <c r="B63" s="25" t="s">
        <v>0</v>
      </c>
      <c r="C63" s="25">
        <v>62</v>
      </c>
      <c r="D63" s="25" t="s">
        <v>267</v>
      </c>
      <c r="E63" s="25">
        <v>2</v>
      </c>
      <c r="F63" s="25">
        <v>7</v>
      </c>
      <c r="G63" s="25">
        <v>10</v>
      </c>
      <c r="H63" s="24">
        <v>14</v>
      </c>
      <c r="I63" s="24">
        <v>15</v>
      </c>
      <c r="J63" s="79">
        <v>16</v>
      </c>
      <c r="K63" s="79">
        <v>19.5</v>
      </c>
      <c r="L63" s="79">
        <v>23.5</v>
      </c>
      <c r="M63" s="79">
        <v>32</v>
      </c>
      <c r="N63" s="79">
        <v>35</v>
      </c>
      <c r="O63" s="168">
        <v>71</v>
      </c>
      <c r="P63">
        <f>J63-'data for JMP'!J63</f>
        <v>1</v>
      </c>
      <c r="Q63">
        <f t="shared" si="0"/>
        <v>3.5</v>
      </c>
      <c r="R63">
        <f t="shared" si="1"/>
        <v>4</v>
      </c>
      <c r="S63">
        <f t="shared" si="2"/>
        <v>8.5</v>
      </c>
      <c r="T63" s="116">
        <f t="shared" si="3"/>
        <v>3</v>
      </c>
      <c r="U63" s="116">
        <f t="shared" si="3"/>
        <v>36</v>
      </c>
      <c r="V63" s="24">
        <v>3</v>
      </c>
      <c r="W63" s="51">
        <f>3.14*(V63/2)^2*I63</f>
        <v>105.97500000000001</v>
      </c>
      <c r="X63" s="79">
        <v>4</v>
      </c>
      <c r="Y63">
        <f>3.14*(X63/2)^2*J63</f>
        <v>200.96</v>
      </c>
      <c r="Z63" s="79">
        <v>6</v>
      </c>
      <c r="AA63" s="79">
        <v>5</v>
      </c>
      <c r="AB63" s="5">
        <f xml:space="preserve"> AVERAGE(Z63:AA63)</f>
        <v>5.5</v>
      </c>
      <c r="AC63">
        <f>3.14*((Z63+AA63)/2)^2*K63</f>
        <v>1852.2075</v>
      </c>
      <c r="AD63" s="79">
        <v>7</v>
      </c>
      <c r="AE63" s="79">
        <v>6</v>
      </c>
      <c r="AF63" s="5">
        <f xml:space="preserve"> AVERAGE(AD63:AE63)</f>
        <v>6.5</v>
      </c>
      <c r="AG63">
        <f>3.14*((AD63+AE63)/2)^2*L63</f>
        <v>3117.6274999999996</v>
      </c>
      <c r="AH63" s="79">
        <v>14</v>
      </c>
      <c r="AI63" s="79">
        <v>11</v>
      </c>
      <c r="AJ63" s="5">
        <f xml:space="preserve"> AVERAGE(AH63:AI63)</f>
        <v>12.5</v>
      </c>
      <c r="AK63">
        <f>3.14*((AH63+AI63)/2)^2*M63</f>
        <v>15700</v>
      </c>
      <c r="AL63" s="79">
        <v>17</v>
      </c>
      <c r="AM63" s="79">
        <v>16</v>
      </c>
      <c r="AN63" s="168">
        <v>45</v>
      </c>
      <c r="AO63" s="168">
        <v>30</v>
      </c>
      <c r="AP63" s="116">
        <v>1</v>
      </c>
      <c r="AQ63" s="30" t="s">
        <v>15</v>
      </c>
      <c r="AR63" s="88">
        <v>1</v>
      </c>
      <c r="AS63" s="52" t="s">
        <v>17</v>
      </c>
      <c r="AT63" s="24" t="s">
        <v>15</v>
      </c>
      <c r="AU63" s="24">
        <v>1</v>
      </c>
      <c r="AV63" s="24" t="s">
        <v>18</v>
      </c>
      <c r="AW63" s="24">
        <v>1</v>
      </c>
      <c r="AX63" s="24" t="s">
        <v>18</v>
      </c>
      <c r="AY63" s="77" t="s">
        <v>490</v>
      </c>
      <c r="AZ63">
        <v>1</v>
      </c>
      <c r="BA63" s="77" t="s">
        <v>488</v>
      </c>
      <c r="BB63">
        <v>1</v>
      </c>
      <c r="BC63" s="77" t="s">
        <v>15</v>
      </c>
      <c r="BD63">
        <v>1</v>
      </c>
      <c r="BE63" s="77" t="s">
        <v>15</v>
      </c>
      <c r="BF63">
        <v>1</v>
      </c>
      <c r="BG63" s="77" t="s">
        <v>15</v>
      </c>
      <c r="BH63" s="175">
        <v>1</v>
      </c>
      <c r="BI63" s="171" t="s">
        <v>15</v>
      </c>
      <c r="BJ63" s="177">
        <v>1</v>
      </c>
      <c r="BK63" s="79">
        <v>0</v>
      </c>
      <c r="BL63" s="24">
        <v>0</v>
      </c>
      <c r="BM63" s="79">
        <v>0</v>
      </c>
      <c r="BN63" s="79">
        <v>10</v>
      </c>
      <c r="BO63" s="79">
        <v>10</v>
      </c>
      <c r="BP63" s="79">
        <v>10</v>
      </c>
      <c r="BQ63" s="79">
        <v>0</v>
      </c>
      <c r="BR63" s="168">
        <v>100</v>
      </c>
      <c r="BT63" s="136">
        <v>0</v>
      </c>
      <c r="BU63" s="136">
        <v>2</v>
      </c>
      <c r="BV63" s="136">
        <v>0</v>
      </c>
      <c r="BW63" s="136">
        <v>10</v>
      </c>
      <c r="BX63" s="132">
        <v>0</v>
      </c>
      <c r="BY63" s="136">
        <v>25</v>
      </c>
      <c r="BZ63" s="137" t="s">
        <v>354</v>
      </c>
      <c r="CA63" s="138" t="s">
        <v>353</v>
      </c>
      <c r="CB63" s="176" t="s">
        <v>577</v>
      </c>
      <c r="CC63" s="124" t="s">
        <v>30</v>
      </c>
      <c r="CD63" s="84">
        <v>7</v>
      </c>
      <c r="CE63" s="84">
        <v>6</v>
      </c>
      <c r="CF63" s="84" t="s">
        <v>49</v>
      </c>
    </row>
    <row r="64" spans="1:84" ht="50.1" x14ac:dyDescent="0.55000000000000004">
      <c r="A64" s="25">
        <v>4</v>
      </c>
      <c r="B64" s="25" t="s">
        <v>0</v>
      </c>
      <c r="C64" s="25">
        <v>63</v>
      </c>
      <c r="D64" s="25" t="s">
        <v>267</v>
      </c>
      <c r="E64" s="25">
        <v>2</v>
      </c>
      <c r="F64" s="25">
        <v>8</v>
      </c>
      <c r="G64" s="30">
        <v>0</v>
      </c>
      <c r="H64" s="24"/>
      <c r="I64" s="24"/>
      <c r="J64" s="79"/>
      <c r="K64" s="79"/>
      <c r="L64" s="79"/>
      <c r="M64" s="79"/>
      <c r="P64">
        <f>J64-'data for JMP'!J64</f>
        <v>0</v>
      </c>
      <c r="Q64">
        <f t="shared" si="0"/>
        <v>0</v>
      </c>
      <c r="R64">
        <f t="shared" si="1"/>
        <v>0</v>
      </c>
      <c r="S64">
        <f t="shared" si="2"/>
        <v>0</v>
      </c>
      <c r="T64" s="116">
        <f t="shared" si="3"/>
        <v>0</v>
      </c>
      <c r="U64" s="116">
        <f t="shared" si="3"/>
        <v>0</v>
      </c>
      <c r="V64" s="24"/>
      <c r="W64" s="51"/>
      <c r="X64" s="79"/>
      <c r="Z64" s="79"/>
      <c r="AA64" s="79"/>
      <c r="AB64" s="5"/>
      <c r="AD64" s="79"/>
      <c r="AE64" s="79"/>
      <c r="AF64" s="5"/>
      <c r="AH64" s="79"/>
      <c r="AI64" s="79"/>
      <c r="AJ64" s="5"/>
      <c r="AP64" s="116">
        <v>1</v>
      </c>
      <c r="AQ64" s="30" t="s">
        <v>14</v>
      </c>
      <c r="AR64" s="25">
        <v>0</v>
      </c>
      <c r="AS64" s="30" t="s">
        <v>14</v>
      </c>
      <c r="AT64" s="24" t="s">
        <v>14</v>
      </c>
      <c r="AU64" s="24">
        <v>0</v>
      </c>
      <c r="AV64" s="24" t="s">
        <v>14</v>
      </c>
      <c r="AW64" s="24">
        <v>0</v>
      </c>
      <c r="AX64" s="24" t="s">
        <v>14</v>
      </c>
      <c r="AY64" s="77" t="s">
        <v>512</v>
      </c>
      <c r="AZ64">
        <v>0</v>
      </c>
      <c r="BA64" s="77" t="s">
        <v>512</v>
      </c>
      <c r="BB64">
        <v>0</v>
      </c>
      <c r="BC64" s="77" t="s">
        <v>512</v>
      </c>
      <c r="BD64">
        <v>0</v>
      </c>
      <c r="BE64" s="77" t="s">
        <v>512</v>
      </c>
      <c r="BF64">
        <v>0</v>
      </c>
      <c r="BH64" s="116">
        <v>0</v>
      </c>
      <c r="BJ64" s="116">
        <v>0</v>
      </c>
      <c r="BK64" s="79">
        <v>0</v>
      </c>
      <c r="BL64" s="79">
        <v>0</v>
      </c>
      <c r="BM64" s="24">
        <v>0</v>
      </c>
      <c r="BN64" s="24">
        <v>0</v>
      </c>
      <c r="BO64" s="24">
        <v>0</v>
      </c>
      <c r="BP64" s="24">
        <v>0</v>
      </c>
      <c r="BT64" s="136">
        <v>2</v>
      </c>
      <c r="BU64" s="136">
        <v>2</v>
      </c>
      <c r="BV64" s="136">
        <v>8</v>
      </c>
      <c r="BW64" s="136">
        <v>1</v>
      </c>
      <c r="BX64" s="132"/>
      <c r="BY64" s="136">
        <v>50</v>
      </c>
      <c r="BZ64" s="137" t="s">
        <v>352</v>
      </c>
      <c r="CA64" s="84"/>
      <c r="CB64" s="175" t="s">
        <v>581</v>
      </c>
      <c r="CC64" s="124" t="s">
        <v>30</v>
      </c>
      <c r="CD64" s="84">
        <v>8</v>
      </c>
      <c r="CE64" s="84">
        <v>2</v>
      </c>
      <c r="CF64" s="84">
        <v>0</v>
      </c>
    </row>
    <row r="65" spans="1:84" ht="50.1" x14ac:dyDescent="0.55000000000000004">
      <c r="A65" s="25">
        <v>4</v>
      </c>
      <c r="B65" s="25" t="s">
        <v>0</v>
      </c>
      <c r="C65" s="25">
        <v>64</v>
      </c>
      <c r="D65" s="25" t="s">
        <v>47</v>
      </c>
      <c r="E65" s="25">
        <v>2</v>
      </c>
      <c r="F65" s="25">
        <v>4</v>
      </c>
      <c r="G65" s="25">
        <v>5.5</v>
      </c>
      <c r="H65" s="24">
        <v>6.5</v>
      </c>
      <c r="I65" s="24">
        <v>7</v>
      </c>
      <c r="J65" s="79"/>
      <c r="K65" s="79">
        <v>4</v>
      </c>
      <c r="L65" s="79"/>
      <c r="M65" s="79"/>
      <c r="P65">
        <f>J65-'data for JMP'!J65</f>
        <v>-7</v>
      </c>
      <c r="Q65">
        <f t="shared" si="0"/>
        <v>4</v>
      </c>
      <c r="R65">
        <f t="shared" si="1"/>
        <v>-4</v>
      </c>
      <c r="S65">
        <f t="shared" si="2"/>
        <v>0</v>
      </c>
      <c r="T65" s="116">
        <f t="shared" si="3"/>
        <v>0</v>
      </c>
      <c r="U65" s="116">
        <f t="shared" si="3"/>
        <v>0</v>
      </c>
      <c r="V65" s="24">
        <v>1</v>
      </c>
      <c r="W65" s="51">
        <f>3.14*(V65/2)^2*I65</f>
        <v>5.4950000000000001</v>
      </c>
      <c r="X65" s="79"/>
      <c r="Z65" s="79">
        <v>2</v>
      </c>
      <c r="AA65" s="79">
        <v>2</v>
      </c>
      <c r="AB65" s="5">
        <f xml:space="preserve"> AVERAGE(Z65:AA65)</f>
        <v>2</v>
      </c>
      <c r="AC65">
        <f>3.14*((Z65+AA65)/2)^2*K65</f>
        <v>50.24</v>
      </c>
      <c r="AD65" s="79"/>
      <c r="AE65" s="79"/>
      <c r="AF65" s="5"/>
      <c r="AH65" s="79"/>
      <c r="AI65" s="79"/>
      <c r="AJ65" s="5"/>
      <c r="AP65" s="116">
        <v>1</v>
      </c>
      <c r="AQ65" s="30" t="s">
        <v>17</v>
      </c>
      <c r="AR65" s="88">
        <v>1</v>
      </c>
      <c r="AS65" s="52" t="s">
        <v>17</v>
      </c>
      <c r="AT65" s="24" t="s">
        <v>17</v>
      </c>
      <c r="AU65" s="24">
        <v>1</v>
      </c>
      <c r="AV65" s="24" t="s">
        <v>14</v>
      </c>
      <c r="AW65" s="24">
        <v>0</v>
      </c>
      <c r="AX65" s="24" t="s">
        <v>14</v>
      </c>
      <c r="AY65" s="77" t="s">
        <v>487</v>
      </c>
      <c r="AZ65">
        <v>0</v>
      </c>
      <c r="BA65" s="77" t="s">
        <v>490</v>
      </c>
      <c r="BB65">
        <v>1</v>
      </c>
      <c r="BC65" s="77" t="s">
        <v>512</v>
      </c>
      <c r="BD65">
        <v>0</v>
      </c>
      <c r="BE65" s="80" t="s">
        <v>498</v>
      </c>
      <c r="BF65">
        <v>0</v>
      </c>
      <c r="BH65" s="116">
        <v>0</v>
      </c>
      <c r="BJ65" s="116">
        <v>0</v>
      </c>
      <c r="BK65" s="79">
        <v>20</v>
      </c>
      <c r="BL65" s="24">
        <v>30</v>
      </c>
      <c r="BM65" s="24">
        <v>0</v>
      </c>
      <c r="BN65" s="79">
        <v>50</v>
      </c>
      <c r="BO65" s="24">
        <v>0</v>
      </c>
      <c r="BP65" s="24">
        <v>0</v>
      </c>
      <c r="BT65" s="136">
        <v>10</v>
      </c>
      <c r="BU65" s="136">
        <v>1</v>
      </c>
      <c r="BV65" s="136">
        <v>33</v>
      </c>
      <c r="BW65" s="136">
        <v>12</v>
      </c>
      <c r="BX65" s="132">
        <v>30</v>
      </c>
      <c r="BY65" s="136">
        <v>60</v>
      </c>
      <c r="BZ65" s="137" t="s">
        <v>351</v>
      </c>
      <c r="CA65" s="84"/>
      <c r="CB65" s="175" t="s">
        <v>581</v>
      </c>
      <c r="CC65" s="124" t="s">
        <v>30</v>
      </c>
      <c r="CD65" s="84">
        <v>4</v>
      </c>
      <c r="CE65" s="84">
        <v>1</v>
      </c>
      <c r="CF65" s="84" t="s">
        <v>49</v>
      </c>
    </row>
    <row r="66" spans="1:84" ht="37.799999999999997" x14ac:dyDescent="0.55000000000000004">
      <c r="A66" s="25">
        <v>4</v>
      </c>
      <c r="B66" s="25" t="s">
        <v>0</v>
      </c>
      <c r="C66" s="25">
        <v>65</v>
      </c>
      <c r="D66" s="25" t="s">
        <v>47</v>
      </c>
      <c r="E66" s="25">
        <v>2</v>
      </c>
      <c r="F66" s="25">
        <v>6</v>
      </c>
      <c r="G66" s="30">
        <v>0</v>
      </c>
      <c r="H66" s="24"/>
      <c r="I66" s="24"/>
      <c r="J66" s="79"/>
      <c r="K66" s="79"/>
      <c r="L66" s="79"/>
      <c r="M66" s="79"/>
      <c r="P66">
        <f>J66-'data for JMP'!J66</f>
        <v>0</v>
      </c>
      <c r="Q66">
        <f t="shared" si="0"/>
        <v>0</v>
      </c>
      <c r="R66">
        <f t="shared" si="1"/>
        <v>0</v>
      </c>
      <c r="S66">
        <f t="shared" si="2"/>
        <v>0</v>
      </c>
      <c r="T66" s="116">
        <f t="shared" si="3"/>
        <v>0</v>
      </c>
      <c r="U66" s="116">
        <f t="shared" si="3"/>
        <v>0</v>
      </c>
      <c r="V66" s="24"/>
      <c r="W66" s="51"/>
      <c r="X66" s="79"/>
      <c r="Z66" s="79"/>
      <c r="AA66" s="79"/>
      <c r="AB66" s="5"/>
      <c r="AD66" s="79"/>
      <c r="AE66" s="79"/>
      <c r="AF66" s="5"/>
      <c r="AH66" s="79"/>
      <c r="AI66" s="79"/>
      <c r="AJ66" s="5"/>
      <c r="AP66" s="116">
        <v>1</v>
      </c>
      <c r="AQ66" s="30" t="s">
        <v>16</v>
      </c>
      <c r="AR66" s="25">
        <v>0</v>
      </c>
      <c r="AS66" s="30" t="s">
        <v>16</v>
      </c>
      <c r="AT66" s="24" t="s">
        <v>14</v>
      </c>
      <c r="AU66" s="24">
        <v>0</v>
      </c>
      <c r="AV66" s="24" t="s">
        <v>14</v>
      </c>
      <c r="AW66" s="24">
        <v>0</v>
      </c>
      <c r="AX66" s="24" t="s">
        <v>14</v>
      </c>
      <c r="AY66" s="77" t="s">
        <v>512</v>
      </c>
      <c r="AZ66">
        <v>0</v>
      </c>
      <c r="BA66" s="77" t="s">
        <v>512</v>
      </c>
      <c r="BB66">
        <v>0</v>
      </c>
      <c r="BC66" s="77" t="s">
        <v>512</v>
      </c>
      <c r="BD66">
        <v>0</v>
      </c>
      <c r="BE66" s="77" t="s">
        <v>512</v>
      </c>
      <c r="BF66">
        <v>0</v>
      </c>
      <c r="BH66" s="116">
        <v>0</v>
      </c>
      <c r="BJ66" s="116">
        <v>0</v>
      </c>
      <c r="BK66" s="79">
        <v>0</v>
      </c>
      <c r="BL66" s="79">
        <v>0</v>
      </c>
      <c r="BM66" s="24">
        <v>0</v>
      </c>
      <c r="BN66" s="24">
        <v>0</v>
      </c>
      <c r="BO66" s="24">
        <v>0</v>
      </c>
      <c r="BP66" s="24">
        <v>0</v>
      </c>
      <c r="BT66" s="136">
        <v>7</v>
      </c>
      <c r="BU66" s="136">
        <v>1</v>
      </c>
      <c r="BV66" s="136">
        <v>15</v>
      </c>
      <c r="BW66" s="136">
        <v>10</v>
      </c>
      <c r="BX66" s="132"/>
      <c r="BY66" s="136">
        <v>50</v>
      </c>
      <c r="BZ66" s="137" t="s">
        <v>350</v>
      </c>
      <c r="CA66" s="84"/>
      <c r="CB66" s="175" t="s">
        <v>581</v>
      </c>
      <c r="CC66" s="124" t="s">
        <v>30</v>
      </c>
      <c r="CD66" s="84">
        <v>6</v>
      </c>
      <c r="CE66" s="84">
        <v>2</v>
      </c>
      <c r="CF66" s="84" t="s">
        <v>49</v>
      </c>
    </row>
    <row r="67" spans="1:84" ht="37.799999999999997" x14ac:dyDescent="0.55000000000000004">
      <c r="A67" s="25">
        <v>4</v>
      </c>
      <c r="B67" s="25" t="s">
        <v>0</v>
      </c>
      <c r="C67" s="25">
        <v>66</v>
      </c>
      <c r="D67" s="25" t="s">
        <v>267</v>
      </c>
      <c r="E67" s="25">
        <v>2</v>
      </c>
      <c r="F67" s="25">
        <v>8</v>
      </c>
      <c r="G67" s="25">
        <v>13</v>
      </c>
      <c r="H67" s="24">
        <v>37</v>
      </c>
      <c r="I67" s="24">
        <v>48.5</v>
      </c>
      <c r="J67" s="79">
        <v>48</v>
      </c>
      <c r="K67" s="79">
        <v>55</v>
      </c>
      <c r="L67" s="79">
        <v>62</v>
      </c>
      <c r="M67" s="79"/>
      <c r="N67" s="159"/>
      <c r="P67">
        <f>J67-'data for JMP'!J67</f>
        <v>-0.5</v>
      </c>
      <c r="Q67">
        <f t="shared" ref="Q67:Q130" si="4">K67-J67</f>
        <v>7</v>
      </c>
      <c r="R67">
        <f t="shared" ref="R67:R130" si="5">L67-K67</f>
        <v>7</v>
      </c>
      <c r="S67" s="11">
        <f t="shared" ref="S67:S130" si="6">M67-L67</f>
        <v>-62</v>
      </c>
      <c r="T67" s="116">
        <f t="shared" ref="T67:U130" si="7">N67-M67</f>
        <v>0</v>
      </c>
      <c r="U67" s="116">
        <f t="shared" si="7"/>
        <v>0</v>
      </c>
      <c r="V67" s="24">
        <v>8</v>
      </c>
      <c r="W67" s="51">
        <f t="shared" ref="W67:W83" si="8">3.14*(V67/2)^2*I67</f>
        <v>2436.64</v>
      </c>
      <c r="X67" s="79">
        <v>10</v>
      </c>
      <c r="Y67">
        <f>3.14*(X67/2)^2*J67</f>
        <v>3768</v>
      </c>
      <c r="Z67" s="79">
        <v>16</v>
      </c>
      <c r="AA67" s="79">
        <v>14</v>
      </c>
      <c r="AB67" s="5">
        <f xml:space="preserve"> AVERAGE(Z67:AA67)</f>
        <v>15</v>
      </c>
      <c r="AC67">
        <f>3.14*((Z67+AA67)/2)^2*K67</f>
        <v>38857.5</v>
      </c>
      <c r="AD67" s="79">
        <v>16</v>
      </c>
      <c r="AE67" s="79">
        <v>16</v>
      </c>
      <c r="AF67" s="5">
        <f xml:space="preserve"> AVERAGE(AD67:AE67)</f>
        <v>16</v>
      </c>
      <c r="AG67">
        <f>3.14*((AD67+AE67)/2)^2*L67</f>
        <v>49838.080000000002</v>
      </c>
      <c r="AH67" s="79"/>
      <c r="AI67" s="79"/>
      <c r="AJ67" s="5"/>
      <c r="AL67" s="159"/>
      <c r="AM67" s="159"/>
      <c r="AP67" s="116">
        <v>1</v>
      </c>
      <c r="AQ67" s="30" t="s">
        <v>15</v>
      </c>
      <c r="AR67" s="88">
        <v>1</v>
      </c>
      <c r="AS67" s="52" t="s">
        <v>15</v>
      </c>
      <c r="AT67" s="24" t="s">
        <v>13</v>
      </c>
      <c r="AU67" s="24">
        <v>1</v>
      </c>
      <c r="AV67" s="24" t="s">
        <v>15</v>
      </c>
      <c r="AW67" s="24">
        <v>1</v>
      </c>
      <c r="AX67" s="24" t="s">
        <v>15</v>
      </c>
      <c r="AY67" s="77" t="s">
        <v>489</v>
      </c>
      <c r="AZ67">
        <v>1</v>
      </c>
      <c r="BA67" s="77" t="s">
        <v>490</v>
      </c>
      <c r="BB67">
        <v>1</v>
      </c>
      <c r="BC67" s="77" t="s">
        <v>15</v>
      </c>
      <c r="BD67">
        <v>1</v>
      </c>
      <c r="BE67" s="77" t="s">
        <v>487</v>
      </c>
      <c r="BF67">
        <v>0</v>
      </c>
      <c r="BG67" s="164"/>
      <c r="BH67" s="116">
        <v>0</v>
      </c>
      <c r="BJ67" s="116">
        <v>0</v>
      </c>
      <c r="BK67" s="79">
        <v>20</v>
      </c>
      <c r="BL67" s="24">
        <v>15</v>
      </c>
      <c r="BM67" s="79">
        <v>10</v>
      </c>
      <c r="BN67" s="79">
        <v>0</v>
      </c>
      <c r="BO67" s="79">
        <v>1</v>
      </c>
      <c r="BP67" s="24">
        <v>0</v>
      </c>
      <c r="BQ67" s="159"/>
      <c r="BT67" s="136">
        <v>5</v>
      </c>
      <c r="BU67" s="136">
        <v>2</v>
      </c>
      <c r="BV67" s="136">
        <v>12</v>
      </c>
      <c r="BW67" s="136">
        <v>88</v>
      </c>
      <c r="BX67" s="132">
        <v>15</v>
      </c>
      <c r="BY67" s="136">
        <v>40</v>
      </c>
      <c r="BZ67" s="137" t="s">
        <v>349</v>
      </c>
      <c r="CA67" s="138" t="s">
        <v>348</v>
      </c>
      <c r="CB67" s="175" t="s">
        <v>581</v>
      </c>
      <c r="CC67" s="124" t="s">
        <v>30</v>
      </c>
      <c r="CD67" s="84">
        <v>8</v>
      </c>
      <c r="CE67" s="84">
        <v>8</v>
      </c>
      <c r="CF67" s="84">
        <v>0</v>
      </c>
    </row>
    <row r="68" spans="1:84" ht="50.1" x14ac:dyDescent="0.55000000000000004">
      <c r="A68" s="25">
        <v>4</v>
      </c>
      <c r="B68" s="25" t="s">
        <v>0</v>
      </c>
      <c r="C68" s="25">
        <v>67</v>
      </c>
      <c r="D68" s="25" t="s">
        <v>47</v>
      </c>
      <c r="E68" s="25">
        <v>2</v>
      </c>
      <c r="F68" s="25">
        <v>12</v>
      </c>
      <c r="G68" s="25">
        <v>23.5</v>
      </c>
      <c r="H68" s="24">
        <v>37.5</v>
      </c>
      <c r="I68" s="24">
        <v>53</v>
      </c>
      <c r="J68" s="79">
        <v>30</v>
      </c>
      <c r="K68" s="79">
        <v>63.5</v>
      </c>
      <c r="L68" s="79">
        <v>70</v>
      </c>
      <c r="M68" s="79">
        <v>95.5</v>
      </c>
      <c r="N68" s="79">
        <v>101</v>
      </c>
      <c r="O68" s="168">
        <v>125</v>
      </c>
      <c r="P68" s="11">
        <f>J68-'data for JMP'!J68</f>
        <v>-23</v>
      </c>
      <c r="Q68">
        <f t="shared" si="4"/>
        <v>33.5</v>
      </c>
      <c r="R68">
        <f t="shared" si="5"/>
        <v>6.5</v>
      </c>
      <c r="S68">
        <f t="shared" si="6"/>
        <v>25.5</v>
      </c>
      <c r="T68" s="116">
        <f t="shared" si="7"/>
        <v>5.5</v>
      </c>
      <c r="U68" s="116">
        <f t="shared" si="7"/>
        <v>24</v>
      </c>
      <c r="V68" s="24">
        <v>10</v>
      </c>
      <c r="W68" s="51">
        <f t="shared" si="8"/>
        <v>4160.5</v>
      </c>
      <c r="X68" s="79">
        <v>18</v>
      </c>
      <c r="Y68">
        <f>3.14*(X68/2)^2*J68</f>
        <v>7630.2</v>
      </c>
      <c r="Z68" s="79">
        <v>27</v>
      </c>
      <c r="AA68" s="79">
        <v>25</v>
      </c>
      <c r="AB68" s="5">
        <f xml:space="preserve"> AVERAGE(Z68:AA68)</f>
        <v>26</v>
      </c>
      <c r="AC68">
        <f>3.14*((Z68+AA68)/2)^2*K68</f>
        <v>134787.63999999998</v>
      </c>
      <c r="AD68" s="79">
        <v>33</v>
      </c>
      <c r="AE68" s="79">
        <v>30</v>
      </c>
      <c r="AF68" s="5">
        <f xml:space="preserve"> AVERAGE(AD68:AE68)</f>
        <v>31.5</v>
      </c>
      <c r="AG68">
        <f>3.14*((AD68+AE68)/2)^2*L68</f>
        <v>218096.55</v>
      </c>
      <c r="AH68" s="79">
        <v>48.5</v>
      </c>
      <c r="AI68" s="79">
        <v>33</v>
      </c>
      <c r="AJ68" s="5">
        <f xml:space="preserve"> AVERAGE(AH68:AI68)</f>
        <v>40.75</v>
      </c>
      <c r="AK68">
        <f>3.14*((AH68+AI68)/2)^2*M68</f>
        <v>497952.87687500002</v>
      </c>
      <c r="AL68" s="79">
        <v>58</v>
      </c>
      <c r="AM68" s="79">
        <v>40</v>
      </c>
      <c r="AN68" s="168">
        <v>67</v>
      </c>
      <c r="AO68" s="168">
        <v>60</v>
      </c>
      <c r="AP68" s="116">
        <v>1</v>
      </c>
      <c r="AQ68" s="30" t="s">
        <v>13</v>
      </c>
      <c r="AR68" s="88">
        <v>1</v>
      </c>
      <c r="AS68" s="52" t="s">
        <v>13</v>
      </c>
      <c r="AT68" s="24" t="s">
        <v>13</v>
      </c>
      <c r="AU68" s="24">
        <v>1</v>
      </c>
      <c r="AV68" s="24" t="s">
        <v>15</v>
      </c>
      <c r="AW68" s="24">
        <v>1</v>
      </c>
      <c r="AX68" s="24" t="s">
        <v>17</v>
      </c>
      <c r="AY68" s="77" t="s">
        <v>489</v>
      </c>
      <c r="AZ68">
        <v>1</v>
      </c>
      <c r="BA68" s="77" t="s">
        <v>489</v>
      </c>
      <c r="BB68">
        <v>1</v>
      </c>
      <c r="BC68" s="77" t="s">
        <v>497</v>
      </c>
      <c r="BD68">
        <v>1</v>
      </c>
      <c r="BE68" s="77" t="s">
        <v>13</v>
      </c>
      <c r="BF68">
        <v>1</v>
      </c>
      <c r="BG68" s="77" t="s">
        <v>15</v>
      </c>
      <c r="BH68" s="175">
        <v>1</v>
      </c>
      <c r="BI68" s="171" t="s">
        <v>13</v>
      </c>
      <c r="BJ68" s="177">
        <v>1</v>
      </c>
      <c r="BK68" s="79">
        <v>30</v>
      </c>
      <c r="BL68" s="24">
        <v>0</v>
      </c>
      <c r="BM68" s="79">
        <v>20</v>
      </c>
      <c r="BN68" s="79">
        <v>0</v>
      </c>
      <c r="BO68" s="79">
        <v>0</v>
      </c>
      <c r="BP68" s="79">
        <v>0</v>
      </c>
      <c r="BQ68" s="79">
        <v>0</v>
      </c>
      <c r="BR68" s="168">
        <v>5</v>
      </c>
      <c r="BS68" t="s">
        <v>500</v>
      </c>
      <c r="BT68" s="136">
        <v>1</v>
      </c>
      <c r="BU68" s="136">
        <v>1</v>
      </c>
      <c r="BV68" s="136">
        <v>12</v>
      </c>
      <c r="BW68" s="136">
        <v>30</v>
      </c>
      <c r="BX68" s="132">
        <v>0</v>
      </c>
      <c r="BY68" s="136">
        <v>40</v>
      </c>
      <c r="BZ68" s="137" t="s">
        <v>347</v>
      </c>
      <c r="CA68" s="84"/>
      <c r="CB68" s="175" t="s">
        <v>581</v>
      </c>
      <c r="CC68" s="124" t="s">
        <v>30</v>
      </c>
      <c r="CD68" s="84">
        <v>12</v>
      </c>
      <c r="CE68" s="84">
        <v>11</v>
      </c>
      <c r="CF68" s="84" t="s">
        <v>49</v>
      </c>
    </row>
    <row r="69" spans="1:84" ht="37.799999999999997" x14ac:dyDescent="0.55000000000000004">
      <c r="A69" s="25">
        <v>4</v>
      </c>
      <c r="B69" s="25" t="s">
        <v>0</v>
      </c>
      <c r="C69" s="25">
        <v>68</v>
      </c>
      <c r="D69" s="25" t="s">
        <v>267</v>
      </c>
      <c r="E69" s="25">
        <v>2</v>
      </c>
      <c r="F69" s="25">
        <v>6</v>
      </c>
      <c r="G69" s="25">
        <v>8</v>
      </c>
      <c r="H69" s="24">
        <v>13</v>
      </c>
      <c r="I69" s="24">
        <v>10</v>
      </c>
      <c r="J69" s="79"/>
      <c r="K69" s="79">
        <v>7</v>
      </c>
      <c r="L69" s="79">
        <v>9</v>
      </c>
      <c r="M69" s="79"/>
      <c r="O69" s="168"/>
      <c r="P69">
        <f>J69-'data for JMP'!J69</f>
        <v>-10</v>
      </c>
      <c r="Q69">
        <f t="shared" si="4"/>
        <v>7</v>
      </c>
      <c r="R69">
        <f t="shared" si="5"/>
        <v>2</v>
      </c>
      <c r="S69">
        <f t="shared" si="6"/>
        <v>-9</v>
      </c>
      <c r="T69" s="116">
        <f t="shared" si="7"/>
        <v>0</v>
      </c>
      <c r="U69" s="116">
        <f t="shared" si="7"/>
        <v>0</v>
      </c>
      <c r="V69" s="24">
        <v>1.5</v>
      </c>
      <c r="W69" s="51">
        <f t="shared" si="8"/>
        <v>17.662500000000001</v>
      </c>
      <c r="X69" s="79"/>
      <c r="Z69" s="79">
        <v>1</v>
      </c>
      <c r="AA69" s="79">
        <v>1</v>
      </c>
      <c r="AB69" s="5">
        <f xml:space="preserve"> AVERAGE(Z69:AA69)</f>
        <v>1</v>
      </c>
      <c r="AC69">
        <f>3.14*((Z69+AA69)/2)^2*K69</f>
        <v>21.98</v>
      </c>
      <c r="AD69" s="79"/>
      <c r="AE69" s="79"/>
      <c r="AF69" s="5"/>
      <c r="AH69" s="79"/>
      <c r="AI69" s="79"/>
      <c r="AJ69" s="5"/>
      <c r="AN69" s="168"/>
      <c r="AO69" s="168"/>
      <c r="AP69" s="116">
        <v>1</v>
      </c>
      <c r="AQ69" s="30" t="s">
        <v>18</v>
      </c>
      <c r="AR69" s="88">
        <v>1</v>
      </c>
      <c r="AS69" s="52" t="s">
        <v>17</v>
      </c>
      <c r="AT69" s="24" t="s">
        <v>15</v>
      </c>
      <c r="AU69" s="24">
        <v>1</v>
      </c>
      <c r="AV69" s="24" t="s">
        <v>14</v>
      </c>
      <c r="AW69" s="24">
        <v>0</v>
      </c>
      <c r="AX69" s="24" t="s">
        <v>14</v>
      </c>
      <c r="AY69" s="77" t="s">
        <v>487</v>
      </c>
      <c r="AZ69">
        <v>0</v>
      </c>
      <c r="BA69" s="77" t="s">
        <v>490</v>
      </c>
      <c r="BB69">
        <v>1</v>
      </c>
      <c r="BC69" s="77" t="s">
        <v>14</v>
      </c>
      <c r="BD69">
        <v>0</v>
      </c>
      <c r="BE69" s="77" t="s">
        <v>487</v>
      </c>
      <c r="BF69">
        <v>0</v>
      </c>
      <c r="BH69" s="116">
        <v>0</v>
      </c>
      <c r="BI69" s="171"/>
      <c r="BJ69" s="116">
        <v>0</v>
      </c>
      <c r="BK69" s="79">
        <v>20</v>
      </c>
      <c r="BL69" s="24">
        <v>5</v>
      </c>
      <c r="BM69" s="24">
        <v>0</v>
      </c>
      <c r="BN69" s="79">
        <v>0</v>
      </c>
      <c r="BO69" s="24">
        <v>0</v>
      </c>
      <c r="BP69" s="24">
        <v>0</v>
      </c>
      <c r="BR69" s="168"/>
      <c r="BT69" s="136">
        <v>18</v>
      </c>
      <c r="BU69" s="136">
        <v>1</v>
      </c>
      <c r="BV69" s="136">
        <v>30</v>
      </c>
      <c r="BW69" s="136">
        <v>10</v>
      </c>
      <c r="BX69" s="132">
        <v>5</v>
      </c>
      <c r="BY69" s="136">
        <v>25</v>
      </c>
      <c r="BZ69" s="137" t="s">
        <v>346</v>
      </c>
      <c r="CA69" s="84"/>
      <c r="CB69" s="175" t="s">
        <v>581</v>
      </c>
      <c r="CC69" s="124" t="s">
        <v>30</v>
      </c>
      <c r="CD69" s="84">
        <v>6</v>
      </c>
      <c r="CE69" s="84">
        <v>0</v>
      </c>
      <c r="CF69" s="84" t="s">
        <v>49</v>
      </c>
    </row>
    <row r="70" spans="1:84" ht="50.1" x14ac:dyDescent="0.55000000000000004">
      <c r="A70" s="25">
        <v>4</v>
      </c>
      <c r="B70" s="25" t="s">
        <v>0</v>
      </c>
      <c r="C70" s="25">
        <v>69</v>
      </c>
      <c r="D70" s="25" t="s">
        <v>267</v>
      </c>
      <c r="E70" s="25">
        <v>1</v>
      </c>
      <c r="F70" s="25">
        <v>7</v>
      </c>
      <c r="G70" s="25">
        <v>8</v>
      </c>
      <c r="H70" s="24">
        <v>8</v>
      </c>
      <c r="I70" s="24">
        <v>7.5</v>
      </c>
      <c r="J70" s="79"/>
      <c r="K70" s="79"/>
      <c r="L70" s="79"/>
      <c r="M70" s="79"/>
      <c r="O70" s="168"/>
      <c r="P70">
        <f>J70-'data for JMP'!J70</f>
        <v>-7.5</v>
      </c>
      <c r="Q70">
        <f t="shared" si="4"/>
        <v>0</v>
      </c>
      <c r="R70">
        <f t="shared" si="5"/>
        <v>0</v>
      </c>
      <c r="S70">
        <f t="shared" si="6"/>
        <v>0</v>
      </c>
      <c r="T70" s="116">
        <f t="shared" si="7"/>
        <v>0</v>
      </c>
      <c r="U70" s="116">
        <f t="shared" si="7"/>
        <v>0</v>
      </c>
      <c r="V70" s="24">
        <v>1</v>
      </c>
      <c r="W70" s="51">
        <f t="shared" si="8"/>
        <v>5.8875000000000002</v>
      </c>
      <c r="X70" s="79"/>
      <c r="Z70" s="79"/>
      <c r="AA70" s="79"/>
      <c r="AB70" s="5"/>
      <c r="AD70" s="79"/>
      <c r="AE70" s="79"/>
      <c r="AF70" s="5"/>
      <c r="AH70" s="79"/>
      <c r="AI70" s="79"/>
      <c r="AJ70" s="5"/>
      <c r="AN70" s="168"/>
      <c r="AO70" s="168"/>
      <c r="AP70" s="116">
        <v>1</v>
      </c>
      <c r="AQ70" s="30" t="s">
        <v>18</v>
      </c>
      <c r="AR70" s="88">
        <v>1</v>
      </c>
      <c r="AS70" s="52" t="s">
        <v>17</v>
      </c>
      <c r="AT70" s="24" t="s">
        <v>17</v>
      </c>
      <c r="AU70" s="24">
        <v>1</v>
      </c>
      <c r="AV70" s="24" t="s">
        <v>14</v>
      </c>
      <c r="AW70" s="24">
        <v>0</v>
      </c>
      <c r="AX70" s="24" t="s">
        <v>14</v>
      </c>
      <c r="AY70" s="77" t="s">
        <v>487</v>
      </c>
      <c r="AZ70">
        <v>0</v>
      </c>
      <c r="BA70" s="77" t="s">
        <v>512</v>
      </c>
      <c r="BB70">
        <v>0</v>
      </c>
      <c r="BC70" s="77" t="s">
        <v>512</v>
      </c>
      <c r="BD70">
        <v>0</v>
      </c>
      <c r="BE70" s="77" t="s">
        <v>512</v>
      </c>
      <c r="BF70">
        <v>0</v>
      </c>
      <c r="BH70" s="116">
        <v>0</v>
      </c>
      <c r="BI70" s="171"/>
      <c r="BJ70" s="116">
        <v>0</v>
      </c>
      <c r="BK70" s="79">
        <v>10</v>
      </c>
      <c r="BL70" s="24">
        <v>10</v>
      </c>
      <c r="BM70" s="24">
        <v>0</v>
      </c>
      <c r="BN70" s="24">
        <v>0</v>
      </c>
      <c r="BO70" s="24">
        <v>0</v>
      </c>
      <c r="BP70" s="24">
        <v>0</v>
      </c>
      <c r="BR70" s="168"/>
      <c r="BT70" s="136">
        <v>5</v>
      </c>
      <c r="BU70" s="136">
        <v>1</v>
      </c>
      <c r="BV70" s="136">
        <v>10</v>
      </c>
      <c r="BW70" s="136">
        <v>25</v>
      </c>
      <c r="BX70" s="132">
        <v>10</v>
      </c>
      <c r="BY70" s="136">
        <v>40</v>
      </c>
      <c r="BZ70" s="137" t="s">
        <v>345</v>
      </c>
      <c r="CA70" s="84"/>
      <c r="CB70" s="175" t="s">
        <v>581</v>
      </c>
      <c r="CC70" s="124" t="s">
        <v>30</v>
      </c>
      <c r="CD70" s="84">
        <v>7</v>
      </c>
      <c r="CE70" s="84">
        <v>0</v>
      </c>
      <c r="CF70" s="84" t="s">
        <v>49</v>
      </c>
    </row>
    <row r="71" spans="1:84" ht="50.1" x14ac:dyDescent="0.55000000000000004">
      <c r="A71" s="25">
        <v>4</v>
      </c>
      <c r="B71" s="25" t="s">
        <v>0</v>
      </c>
      <c r="C71" s="25">
        <v>70</v>
      </c>
      <c r="D71" s="25" t="s">
        <v>267</v>
      </c>
      <c r="E71" s="25">
        <v>2</v>
      </c>
      <c r="F71" s="25">
        <v>5</v>
      </c>
      <c r="G71" s="25">
        <v>9.5</v>
      </c>
      <c r="H71" s="24">
        <v>10</v>
      </c>
      <c r="I71" s="24">
        <v>12</v>
      </c>
      <c r="J71" s="79">
        <v>12</v>
      </c>
      <c r="K71" s="79">
        <v>17.5</v>
      </c>
      <c r="L71" s="79">
        <v>22</v>
      </c>
      <c r="M71" s="79">
        <v>31</v>
      </c>
      <c r="N71" s="79">
        <v>17</v>
      </c>
      <c r="O71" s="168">
        <v>41.5</v>
      </c>
      <c r="P71">
        <f>J71-'data for JMP'!J71</f>
        <v>0</v>
      </c>
      <c r="Q71">
        <f t="shared" si="4"/>
        <v>5.5</v>
      </c>
      <c r="R71">
        <f t="shared" si="5"/>
        <v>4.5</v>
      </c>
      <c r="S71">
        <f t="shared" si="6"/>
        <v>9</v>
      </c>
      <c r="T71" s="116">
        <f t="shared" si="7"/>
        <v>-14</v>
      </c>
      <c r="U71" s="116">
        <f t="shared" si="7"/>
        <v>24.5</v>
      </c>
      <c r="V71" s="24">
        <v>2</v>
      </c>
      <c r="W71" s="51">
        <f t="shared" si="8"/>
        <v>37.68</v>
      </c>
      <c r="X71" s="79">
        <v>3</v>
      </c>
      <c r="Y71">
        <f t="shared" ref="Y71:Y78" si="9">3.14*(X71/2)^2*J71</f>
        <v>84.78</v>
      </c>
      <c r="Z71" s="79">
        <v>5</v>
      </c>
      <c r="AA71" s="79">
        <v>5</v>
      </c>
      <c r="AB71" s="5">
        <f t="shared" ref="AB71:AB83" si="10" xml:space="preserve"> AVERAGE(Z71:AA71)</f>
        <v>5</v>
      </c>
      <c r="AC71">
        <f t="shared" ref="AC71:AC83" si="11">3.14*((Z71+AA71)/2)^2*K71</f>
        <v>1373.75</v>
      </c>
      <c r="AD71" s="79">
        <v>8</v>
      </c>
      <c r="AE71" s="79">
        <v>6</v>
      </c>
      <c r="AF71" s="5">
        <f t="shared" ref="AF71:AF76" si="12" xml:space="preserve"> AVERAGE(AD71:AE71)</f>
        <v>7</v>
      </c>
      <c r="AG71">
        <f t="shared" ref="AG71:AG76" si="13">3.14*((AD71+AE71)/2)^2*L71</f>
        <v>3384.92</v>
      </c>
      <c r="AH71" s="79">
        <v>11.5</v>
      </c>
      <c r="AI71" s="79">
        <v>9</v>
      </c>
      <c r="AJ71" s="5">
        <f t="shared" ref="AJ71:AJ76" si="14" xml:space="preserve"> AVERAGE(AH71:AI71)</f>
        <v>10.25</v>
      </c>
      <c r="AK71">
        <f t="shared" ref="AK71:AK76" si="15">3.14*((AH71+AI71)/2)^2*M71</f>
        <v>10226.783750000001</v>
      </c>
      <c r="AL71" s="79">
        <v>12</v>
      </c>
      <c r="AM71" s="79">
        <v>9</v>
      </c>
      <c r="AN71" s="168">
        <v>21</v>
      </c>
      <c r="AO71" s="168">
        <v>21</v>
      </c>
      <c r="AP71" s="116">
        <v>1</v>
      </c>
      <c r="AQ71" s="30" t="s">
        <v>17</v>
      </c>
      <c r="AR71" s="88">
        <v>1</v>
      </c>
      <c r="AS71" s="52" t="s">
        <v>17</v>
      </c>
      <c r="AT71" s="24" t="s">
        <v>17</v>
      </c>
      <c r="AU71" s="24">
        <v>1</v>
      </c>
      <c r="AV71" s="24" t="s">
        <v>18</v>
      </c>
      <c r="AW71" s="24">
        <v>1</v>
      </c>
      <c r="AX71" s="24" t="s">
        <v>17</v>
      </c>
      <c r="AY71" s="77" t="s">
        <v>490</v>
      </c>
      <c r="AZ71">
        <v>1</v>
      </c>
      <c r="BA71" s="77" t="s">
        <v>489</v>
      </c>
      <c r="BB71">
        <v>1</v>
      </c>
      <c r="BC71" s="77" t="s">
        <v>497</v>
      </c>
      <c r="BD71">
        <v>1</v>
      </c>
      <c r="BE71" s="77" t="s">
        <v>15</v>
      </c>
      <c r="BF71">
        <v>1</v>
      </c>
      <c r="BG71" s="77" t="s">
        <v>18</v>
      </c>
      <c r="BH71" s="175">
        <v>1</v>
      </c>
      <c r="BI71" s="171" t="s">
        <v>15</v>
      </c>
      <c r="BJ71" s="177">
        <v>1</v>
      </c>
      <c r="BK71" s="79">
        <v>20</v>
      </c>
      <c r="BL71" s="24">
        <v>10</v>
      </c>
      <c r="BM71" s="79">
        <v>20</v>
      </c>
      <c r="BN71" s="79">
        <v>25</v>
      </c>
      <c r="BO71" s="79">
        <v>25</v>
      </c>
      <c r="BP71" s="79">
        <v>15</v>
      </c>
      <c r="BQ71" s="79">
        <v>10</v>
      </c>
      <c r="BR71" s="168">
        <v>50</v>
      </c>
      <c r="BT71" s="136">
        <v>2</v>
      </c>
      <c r="BU71" s="137">
        <v>0.1</v>
      </c>
      <c r="BV71" s="136">
        <v>45</v>
      </c>
      <c r="BW71" s="136">
        <v>1</v>
      </c>
      <c r="BX71" s="132">
        <v>10</v>
      </c>
      <c r="BY71" s="136">
        <v>80</v>
      </c>
      <c r="BZ71" s="137" t="s">
        <v>344</v>
      </c>
      <c r="CA71" s="84"/>
      <c r="CB71" s="175" t="s">
        <v>581</v>
      </c>
      <c r="CC71" s="124" t="s">
        <v>30</v>
      </c>
      <c r="CD71" s="84">
        <v>5</v>
      </c>
      <c r="CE71" s="84">
        <v>1</v>
      </c>
      <c r="CF71" s="84">
        <v>0</v>
      </c>
    </row>
    <row r="72" spans="1:84" ht="50.1" x14ac:dyDescent="0.55000000000000004">
      <c r="A72" s="25">
        <v>4</v>
      </c>
      <c r="B72" s="25" t="s">
        <v>0</v>
      </c>
      <c r="C72" s="25">
        <v>71</v>
      </c>
      <c r="D72" s="25" t="s">
        <v>47</v>
      </c>
      <c r="E72" s="25">
        <v>2</v>
      </c>
      <c r="F72" s="25">
        <v>6</v>
      </c>
      <c r="G72" s="25">
        <v>13.5</v>
      </c>
      <c r="H72" s="24">
        <v>20</v>
      </c>
      <c r="I72" s="24">
        <v>24</v>
      </c>
      <c r="J72" s="79">
        <v>29</v>
      </c>
      <c r="K72" s="79">
        <v>38</v>
      </c>
      <c r="L72" s="79">
        <v>51</v>
      </c>
      <c r="M72" s="79">
        <v>83</v>
      </c>
      <c r="N72" s="79">
        <v>82</v>
      </c>
      <c r="O72" s="168">
        <v>117</v>
      </c>
      <c r="P72">
        <f>J72-'data for JMP'!J72</f>
        <v>5</v>
      </c>
      <c r="Q72">
        <f t="shared" si="4"/>
        <v>9</v>
      </c>
      <c r="R72">
        <f t="shared" si="5"/>
        <v>13</v>
      </c>
      <c r="S72">
        <f t="shared" si="6"/>
        <v>32</v>
      </c>
      <c r="T72" s="116">
        <f t="shared" si="7"/>
        <v>-1</v>
      </c>
      <c r="U72" s="116">
        <f t="shared" si="7"/>
        <v>35</v>
      </c>
      <c r="V72" s="24">
        <v>5</v>
      </c>
      <c r="W72" s="51">
        <f t="shared" si="8"/>
        <v>471</v>
      </c>
      <c r="X72" s="79">
        <v>6.5</v>
      </c>
      <c r="Y72">
        <f t="shared" si="9"/>
        <v>961.82124999999996</v>
      </c>
      <c r="Z72" s="79">
        <v>9</v>
      </c>
      <c r="AA72" s="79">
        <v>7</v>
      </c>
      <c r="AB72" s="5">
        <f t="shared" si="10"/>
        <v>8</v>
      </c>
      <c r="AC72">
        <f t="shared" si="11"/>
        <v>7636.4800000000005</v>
      </c>
      <c r="AD72" s="79">
        <v>14</v>
      </c>
      <c r="AE72" s="79">
        <v>8</v>
      </c>
      <c r="AF72" s="5">
        <f t="shared" si="12"/>
        <v>11</v>
      </c>
      <c r="AG72">
        <f t="shared" si="13"/>
        <v>19376.939999999999</v>
      </c>
      <c r="AH72" s="79">
        <v>21</v>
      </c>
      <c r="AI72" s="79">
        <v>8</v>
      </c>
      <c r="AJ72" s="5">
        <f t="shared" si="14"/>
        <v>14.5</v>
      </c>
      <c r="AK72">
        <f t="shared" si="15"/>
        <v>54795.355000000003</v>
      </c>
      <c r="AL72" s="79">
        <v>23</v>
      </c>
      <c r="AM72" s="79">
        <v>27</v>
      </c>
      <c r="AN72" s="168">
        <v>35</v>
      </c>
      <c r="AO72" s="168">
        <v>27</v>
      </c>
      <c r="AP72" s="116">
        <v>1</v>
      </c>
      <c r="AQ72" s="30" t="s">
        <v>15</v>
      </c>
      <c r="AR72" s="88">
        <v>1</v>
      </c>
      <c r="AS72" s="52" t="s">
        <v>17</v>
      </c>
      <c r="AT72" s="24" t="s">
        <v>13</v>
      </c>
      <c r="AU72" s="24">
        <v>1</v>
      </c>
      <c r="AV72" s="24" t="s">
        <v>15</v>
      </c>
      <c r="AW72" s="24">
        <v>1</v>
      </c>
      <c r="AX72" s="24" t="s">
        <v>17</v>
      </c>
      <c r="AY72" s="77" t="s">
        <v>488</v>
      </c>
      <c r="AZ72">
        <v>1</v>
      </c>
      <c r="BA72" s="77" t="s">
        <v>491</v>
      </c>
      <c r="BB72">
        <v>1</v>
      </c>
      <c r="BC72" s="77" t="s">
        <v>13</v>
      </c>
      <c r="BD72">
        <v>1</v>
      </c>
      <c r="BE72" s="77" t="s">
        <v>13</v>
      </c>
      <c r="BF72">
        <v>1</v>
      </c>
      <c r="BG72" s="77" t="s">
        <v>567</v>
      </c>
      <c r="BH72" s="175">
        <v>1</v>
      </c>
      <c r="BI72" s="171" t="s">
        <v>15</v>
      </c>
      <c r="BJ72" s="177">
        <v>1</v>
      </c>
      <c r="BK72" s="79">
        <v>35</v>
      </c>
      <c r="BL72" s="24">
        <v>25</v>
      </c>
      <c r="BM72" s="79">
        <v>50</v>
      </c>
      <c r="BN72" s="79">
        <v>80</v>
      </c>
      <c r="BO72" s="79">
        <v>80</v>
      </c>
      <c r="BP72" s="79">
        <v>40</v>
      </c>
      <c r="BQ72" s="79">
        <v>75</v>
      </c>
      <c r="BR72" s="168">
        <v>100</v>
      </c>
      <c r="BT72" s="136">
        <v>10</v>
      </c>
      <c r="BU72" s="136">
        <v>5</v>
      </c>
      <c r="BV72" s="136">
        <v>40</v>
      </c>
      <c r="BW72" s="136">
        <v>2</v>
      </c>
      <c r="BX72" s="132">
        <v>25</v>
      </c>
      <c r="BY72" s="136">
        <v>50</v>
      </c>
      <c r="BZ72" s="137" t="s">
        <v>343</v>
      </c>
      <c r="CA72" s="84"/>
      <c r="CB72" s="175" t="s">
        <v>581</v>
      </c>
      <c r="CC72" s="124" t="s">
        <v>30</v>
      </c>
      <c r="CD72" s="84">
        <v>6</v>
      </c>
      <c r="CE72" s="84">
        <v>0</v>
      </c>
      <c r="CF72" s="84">
        <v>0</v>
      </c>
    </row>
    <row r="73" spans="1:84" ht="50.1" x14ac:dyDescent="0.55000000000000004">
      <c r="A73" s="25">
        <v>4</v>
      </c>
      <c r="B73" s="25" t="s">
        <v>0</v>
      </c>
      <c r="C73" s="25">
        <v>72</v>
      </c>
      <c r="D73" s="25" t="s">
        <v>47</v>
      </c>
      <c r="E73" s="25">
        <v>1</v>
      </c>
      <c r="F73" s="25">
        <v>8</v>
      </c>
      <c r="G73" s="25">
        <v>13</v>
      </c>
      <c r="H73" s="24">
        <v>21</v>
      </c>
      <c r="I73" s="24">
        <v>24.5</v>
      </c>
      <c r="J73" s="79">
        <v>36</v>
      </c>
      <c r="K73" s="79">
        <v>39.5</v>
      </c>
      <c r="L73" s="79">
        <v>54</v>
      </c>
      <c r="M73" s="79">
        <v>70.5</v>
      </c>
      <c r="N73" s="79">
        <v>70</v>
      </c>
      <c r="O73" s="168">
        <v>83</v>
      </c>
      <c r="P73">
        <f>J73-'data for JMP'!J73</f>
        <v>11.5</v>
      </c>
      <c r="Q73">
        <f t="shared" si="4"/>
        <v>3.5</v>
      </c>
      <c r="R73">
        <f t="shared" si="5"/>
        <v>14.5</v>
      </c>
      <c r="S73">
        <f t="shared" si="6"/>
        <v>16.5</v>
      </c>
      <c r="T73" s="116">
        <f t="shared" si="7"/>
        <v>-0.5</v>
      </c>
      <c r="U73" s="116">
        <f t="shared" si="7"/>
        <v>13</v>
      </c>
      <c r="V73" s="24">
        <v>4.5</v>
      </c>
      <c r="W73" s="51">
        <f t="shared" si="8"/>
        <v>389.458125</v>
      </c>
      <c r="X73" s="79">
        <v>8</v>
      </c>
      <c r="Y73">
        <f t="shared" si="9"/>
        <v>1808.64</v>
      </c>
      <c r="Z73" s="79">
        <v>12</v>
      </c>
      <c r="AA73" s="79">
        <v>7</v>
      </c>
      <c r="AB73" s="5">
        <f t="shared" si="10"/>
        <v>9.5</v>
      </c>
      <c r="AC73">
        <f t="shared" si="11"/>
        <v>11193.7075</v>
      </c>
      <c r="AD73" s="79">
        <v>15</v>
      </c>
      <c r="AE73" s="79">
        <v>12</v>
      </c>
      <c r="AF73" s="5">
        <f t="shared" si="12"/>
        <v>13.5</v>
      </c>
      <c r="AG73">
        <f t="shared" si="13"/>
        <v>30902.309999999998</v>
      </c>
      <c r="AH73" s="79">
        <v>18.5</v>
      </c>
      <c r="AI73" s="79">
        <v>13.5</v>
      </c>
      <c r="AJ73" s="5">
        <f t="shared" si="14"/>
        <v>16</v>
      </c>
      <c r="AK73">
        <f t="shared" si="15"/>
        <v>56670.720000000001</v>
      </c>
      <c r="AL73" s="79">
        <v>22</v>
      </c>
      <c r="AM73" s="79">
        <v>20</v>
      </c>
      <c r="AN73" s="168">
        <v>29</v>
      </c>
      <c r="AO73" s="168">
        <v>18</v>
      </c>
      <c r="AP73" s="116">
        <v>1</v>
      </c>
      <c r="AQ73" s="30" t="s">
        <v>15</v>
      </c>
      <c r="AR73" s="88">
        <v>1</v>
      </c>
      <c r="AS73" s="52" t="s">
        <v>17</v>
      </c>
      <c r="AT73" s="24" t="s">
        <v>13</v>
      </c>
      <c r="AU73" s="24">
        <v>1</v>
      </c>
      <c r="AV73" s="24" t="s">
        <v>17</v>
      </c>
      <c r="AW73" s="24">
        <v>1</v>
      </c>
      <c r="AX73" s="24" t="s">
        <v>18</v>
      </c>
      <c r="AY73" s="77" t="s">
        <v>489</v>
      </c>
      <c r="AZ73">
        <v>1</v>
      </c>
      <c r="BA73" s="77" t="s">
        <v>488</v>
      </c>
      <c r="BB73">
        <v>1</v>
      </c>
      <c r="BC73" s="77" t="s">
        <v>497</v>
      </c>
      <c r="BD73">
        <v>1</v>
      </c>
      <c r="BE73" s="77" t="s">
        <v>15</v>
      </c>
      <c r="BF73">
        <v>1</v>
      </c>
      <c r="BG73" s="77" t="s">
        <v>566</v>
      </c>
      <c r="BH73" s="175">
        <v>1</v>
      </c>
      <c r="BI73" s="171" t="s">
        <v>15</v>
      </c>
      <c r="BJ73" s="177">
        <v>1</v>
      </c>
      <c r="BK73" s="79">
        <v>15</v>
      </c>
      <c r="BL73" s="24">
        <v>2</v>
      </c>
      <c r="BM73" s="79">
        <v>3</v>
      </c>
      <c r="BN73" s="79">
        <v>15</v>
      </c>
      <c r="BO73" s="79">
        <v>70</v>
      </c>
      <c r="BP73" s="79">
        <v>7</v>
      </c>
      <c r="BQ73" s="79">
        <v>10</v>
      </c>
      <c r="BR73" s="168">
        <v>45</v>
      </c>
      <c r="BT73" s="136">
        <v>2</v>
      </c>
      <c r="BU73" s="136">
        <v>3</v>
      </c>
      <c r="BV73" s="136">
        <v>30</v>
      </c>
      <c r="BW73" s="136">
        <v>10</v>
      </c>
      <c r="BX73" s="132">
        <v>2</v>
      </c>
      <c r="BY73" s="136">
        <v>30</v>
      </c>
      <c r="BZ73" s="137" t="s">
        <v>342</v>
      </c>
      <c r="CA73" s="84"/>
      <c r="CB73" s="175" t="s">
        <v>581</v>
      </c>
      <c r="CC73" s="124" t="s">
        <v>30</v>
      </c>
      <c r="CD73" s="84">
        <v>8</v>
      </c>
      <c r="CE73" s="84">
        <v>7</v>
      </c>
      <c r="CF73" s="84">
        <v>0</v>
      </c>
    </row>
    <row r="74" spans="1:84" ht="50.1" x14ac:dyDescent="0.55000000000000004">
      <c r="A74" s="25">
        <v>4</v>
      </c>
      <c r="B74" s="25" t="s">
        <v>0</v>
      </c>
      <c r="C74" s="25">
        <v>73</v>
      </c>
      <c r="D74" s="25" t="s">
        <v>47</v>
      </c>
      <c r="E74" s="25">
        <v>2</v>
      </c>
      <c r="F74" s="25">
        <v>3</v>
      </c>
      <c r="G74" s="25">
        <v>8</v>
      </c>
      <c r="H74" s="24">
        <v>18.5</v>
      </c>
      <c r="I74" s="24">
        <v>23</v>
      </c>
      <c r="J74" s="79">
        <v>28</v>
      </c>
      <c r="K74" s="79">
        <v>42</v>
      </c>
      <c r="L74" s="79">
        <v>58</v>
      </c>
      <c r="M74" s="79">
        <v>87</v>
      </c>
      <c r="N74" s="159"/>
      <c r="P74">
        <f>J74-'data for JMP'!J74</f>
        <v>5</v>
      </c>
      <c r="Q74">
        <f t="shared" si="4"/>
        <v>14</v>
      </c>
      <c r="R74">
        <f t="shared" si="5"/>
        <v>16</v>
      </c>
      <c r="S74">
        <f t="shared" si="6"/>
        <v>29</v>
      </c>
      <c r="T74" s="116">
        <f t="shared" si="7"/>
        <v>-87</v>
      </c>
      <c r="U74" s="116">
        <f t="shared" si="7"/>
        <v>0</v>
      </c>
      <c r="V74" s="24">
        <v>2.5</v>
      </c>
      <c r="W74" s="51">
        <f t="shared" si="8"/>
        <v>112.84375</v>
      </c>
      <c r="X74" s="79">
        <v>6</v>
      </c>
      <c r="Y74">
        <f t="shared" si="9"/>
        <v>791.28000000000009</v>
      </c>
      <c r="Z74" s="79">
        <v>12</v>
      </c>
      <c r="AA74" s="79">
        <v>11</v>
      </c>
      <c r="AB74" s="5">
        <f t="shared" si="10"/>
        <v>11.5</v>
      </c>
      <c r="AC74">
        <f t="shared" si="11"/>
        <v>17441.13</v>
      </c>
      <c r="AD74" s="79">
        <v>12</v>
      </c>
      <c r="AE74" s="79">
        <v>9</v>
      </c>
      <c r="AF74" s="5">
        <f t="shared" si="12"/>
        <v>10.5</v>
      </c>
      <c r="AG74">
        <f t="shared" si="13"/>
        <v>20078.73</v>
      </c>
      <c r="AH74" s="79">
        <v>20</v>
      </c>
      <c r="AI74" s="79">
        <v>15</v>
      </c>
      <c r="AJ74" s="5">
        <f t="shared" si="14"/>
        <v>17.5</v>
      </c>
      <c r="AK74">
        <f t="shared" si="15"/>
        <v>83661.375</v>
      </c>
      <c r="AL74" s="159"/>
      <c r="AM74" s="159"/>
      <c r="AP74" s="116">
        <v>1</v>
      </c>
      <c r="AQ74" s="30" t="s">
        <v>15</v>
      </c>
      <c r="AR74" s="88">
        <v>1</v>
      </c>
      <c r="AS74" s="52" t="s">
        <v>15</v>
      </c>
      <c r="AT74" s="24" t="s">
        <v>13</v>
      </c>
      <c r="AU74" s="24">
        <v>1</v>
      </c>
      <c r="AV74" s="24" t="s">
        <v>15</v>
      </c>
      <c r="AW74" s="24">
        <v>1</v>
      </c>
      <c r="AX74" s="24" t="s">
        <v>18</v>
      </c>
      <c r="AY74" s="77" t="s">
        <v>489</v>
      </c>
      <c r="AZ74">
        <v>1</v>
      </c>
      <c r="BA74" s="77" t="s">
        <v>488</v>
      </c>
      <c r="BB74">
        <v>1</v>
      </c>
      <c r="BC74" s="77" t="s">
        <v>15</v>
      </c>
      <c r="BD74">
        <v>1</v>
      </c>
      <c r="BE74" s="77" t="s">
        <v>13</v>
      </c>
      <c r="BF74">
        <v>1</v>
      </c>
      <c r="BG74" s="164"/>
      <c r="BH74" s="116">
        <v>0</v>
      </c>
      <c r="BJ74" s="116">
        <v>0</v>
      </c>
      <c r="BK74" s="79">
        <v>25</v>
      </c>
      <c r="BL74" s="24">
        <v>30</v>
      </c>
      <c r="BM74" s="79">
        <v>40</v>
      </c>
      <c r="BN74" s="79">
        <v>60</v>
      </c>
      <c r="BO74" s="79">
        <v>75</v>
      </c>
      <c r="BP74" s="79">
        <v>50</v>
      </c>
      <c r="BQ74" s="159"/>
      <c r="BT74" s="136">
        <v>15</v>
      </c>
      <c r="BU74" s="136">
        <v>3</v>
      </c>
      <c r="BV74" s="136">
        <v>40</v>
      </c>
      <c r="BW74" s="136">
        <v>15</v>
      </c>
      <c r="BX74" s="132">
        <v>30</v>
      </c>
      <c r="BY74" s="136">
        <v>55</v>
      </c>
      <c r="BZ74" s="137" t="s">
        <v>341</v>
      </c>
      <c r="CA74" s="84"/>
      <c r="CB74" s="175" t="s">
        <v>581</v>
      </c>
      <c r="CC74" s="124" t="s">
        <v>30</v>
      </c>
      <c r="CD74" s="84">
        <v>3</v>
      </c>
      <c r="CE74" s="84">
        <v>0</v>
      </c>
      <c r="CF74" s="84">
        <v>0</v>
      </c>
    </row>
    <row r="75" spans="1:84" x14ac:dyDescent="0.55000000000000004">
      <c r="A75" s="25">
        <v>4</v>
      </c>
      <c r="B75" s="25" t="s">
        <v>0</v>
      </c>
      <c r="C75" s="25">
        <v>74</v>
      </c>
      <c r="D75" s="25" t="s">
        <v>47</v>
      </c>
      <c r="E75" s="25">
        <v>2</v>
      </c>
      <c r="F75" s="25">
        <v>6</v>
      </c>
      <c r="G75" s="25">
        <v>8</v>
      </c>
      <c r="H75" s="24">
        <v>16</v>
      </c>
      <c r="I75" s="24">
        <v>19.5</v>
      </c>
      <c r="J75" s="79">
        <v>26</v>
      </c>
      <c r="K75" s="79">
        <v>34.5</v>
      </c>
      <c r="L75" s="79">
        <v>44</v>
      </c>
      <c r="M75" s="79">
        <v>57</v>
      </c>
      <c r="N75" s="159"/>
      <c r="P75">
        <f>J75-'data for JMP'!J75</f>
        <v>6.5</v>
      </c>
      <c r="Q75">
        <f t="shared" si="4"/>
        <v>8.5</v>
      </c>
      <c r="R75">
        <f t="shared" si="5"/>
        <v>9.5</v>
      </c>
      <c r="S75">
        <f t="shared" si="6"/>
        <v>13</v>
      </c>
      <c r="T75" s="116">
        <f t="shared" si="7"/>
        <v>-57</v>
      </c>
      <c r="U75" s="116">
        <f t="shared" si="7"/>
        <v>0</v>
      </c>
      <c r="V75" s="24">
        <v>3.5</v>
      </c>
      <c r="W75" s="51">
        <f t="shared" si="8"/>
        <v>187.51687500000003</v>
      </c>
      <c r="X75" s="79">
        <v>6.5</v>
      </c>
      <c r="Y75">
        <f t="shared" si="9"/>
        <v>862.32249999999999</v>
      </c>
      <c r="Z75" s="79">
        <v>9</v>
      </c>
      <c r="AA75" s="79">
        <v>7</v>
      </c>
      <c r="AB75" s="5">
        <f t="shared" si="10"/>
        <v>8</v>
      </c>
      <c r="AC75">
        <f t="shared" si="11"/>
        <v>6933.12</v>
      </c>
      <c r="AD75" s="79">
        <v>14</v>
      </c>
      <c r="AE75" s="79">
        <v>11</v>
      </c>
      <c r="AF75" s="5">
        <f t="shared" si="12"/>
        <v>12.5</v>
      </c>
      <c r="AG75">
        <f t="shared" si="13"/>
        <v>21587.5</v>
      </c>
      <c r="AH75" s="79">
        <v>15</v>
      </c>
      <c r="AI75" s="79">
        <v>10</v>
      </c>
      <c r="AJ75" s="5">
        <f t="shared" si="14"/>
        <v>12.5</v>
      </c>
      <c r="AK75">
        <f t="shared" si="15"/>
        <v>27965.625</v>
      </c>
      <c r="AL75" s="159"/>
      <c r="AM75" s="159"/>
      <c r="AP75" s="116">
        <v>1</v>
      </c>
      <c r="AQ75" s="25" t="s">
        <v>15</v>
      </c>
      <c r="AR75" s="88">
        <v>1</v>
      </c>
      <c r="AS75" s="52" t="s">
        <v>17</v>
      </c>
      <c r="AT75" s="24" t="s">
        <v>15</v>
      </c>
      <c r="AU75" s="24">
        <v>1</v>
      </c>
      <c r="AV75" s="24" t="s">
        <v>15</v>
      </c>
      <c r="AW75" s="24">
        <v>1</v>
      </c>
      <c r="AX75" s="24" t="s">
        <v>17</v>
      </c>
      <c r="AY75" s="77" t="s">
        <v>490</v>
      </c>
      <c r="AZ75">
        <v>1</v>
      </c>
      <c r="BA75" s="77" t="s">
        <v>489</v>
      </c>
      <c r="BB75">
        <v>1</v>
      </c>
      <c r="BC75" s="77" t="s">
        <v>15</v>
      </c>
      <c r="BD75">
        <v>1</v>
      </c>
      <c r="BE75" s="77" t="s">
        <v>15</v>
      </c>
      <c r="BF75">
        <v>1</v>
      </c>
      <c r="BG75" s="164"/>
      <c r="BH75" s="116">
        <v>0</v>
      </c>
      <c r="BJ75" s="116">
        <v>0</v>
      </c>
      <c r="BK75" s="79">
        <v>2</v>
      </c>
      <c r="BL75" s="24">
        <v>1</v>
      </c>
      <c r="BM75" s="79">
        <v>0</v>
      </c>
      <c r="BN75" s="79">
        <v>5</v>
      </c>
      <c r="BO75" s="79">
        <v>8</v>
      </c>
      <c r="BP75" s="79">
        <v>2</v>
      </c>
      <c r="BQ75" s="159"/>
      <c r="BT75" s="84">
        <v>15</v>
      </c>
      <c r="BU75" s="84">
        <v>7</v>
      </c>
      <c r="BV75" s="84">
        <v>25</v>
      </c>
      <c r="BW75" s="84">
        <v>5</v>
      </c>
      <c r="BX75" s="132">
        <v>1</v>
      </c>
      <c r="BY75" s="84">
        <v>20</v>
      </c>
      <c r="BZ75" s="84" t="s">
        <v>340</v>
      </c>
      <c r="CA75" s="84"/>
      <c r="CB75" s="175" t="s">
        <v>581</v>
      </c>
      <c r="CC75" s="124" t="s">
        <v>30</v>
      </c>
      <c r="CD75" s="84">
        <v>6</v>
      </c>
      <c r="CE75" s="84">
        <v>0</v>
      </c>
      <c r="CF75" s="84">
        <v>0</v>
      </c>
    </row>
    <row r="76" spans="1:84" ht="50.1" x14ac:dyDescent="0.55000000000000004">
      <c r="A76" s="25">
        <v>4</v>
      </c>
      <c r="B76" s="25" t="s">
        <v>0</v>
      </c>
      <c r="C76" s="25">
        <v>75</v>
      </c>
      <c r="D76" s="25" t="s">
        <v>47</v>
      </c>
      <c r="E76" s="25">
        <v>1</v>
      </c>
      <c r="F76" s="25">
        <v>3</v>
      </c>
      <c r="G76" s="25">
        <v>6</v>
      </c>
      <c r="H76" s="24">
        <v>14.5</v>
      </c>
      <c r="I76" s="24">
        <v>12.5</v>
      </c>
      <c r="J76" s="79">
        <v>20</v>
      </c>
      <c r="K76" s="79">
        <v>29.5</v>
      </c>
      <c r="L76" s="79">
        <v>39</v>
      </c>
      <c r="M76" s="79">
        <v>47</v>
      </c>
      <c r="N76" s="159"/>
      <c r="P76">
        <f>J76-'data for JMP'!J76</f>
        <v>7.5</v>
      </c>
      <c r="Q76">
        <f t="shared" si="4"/>
        <v>9.5</v>
      </c>
      <c r="R76">
        <f t="shared" si="5"/>
        <v>9.5</v>
      </c>
      <c r="S76">
        <f t="shared" si="6"/>
        <v>8</v>
      </c>
      <c r="T76" s="116">
        <f t="shared" si="7"/>
        <v>-47</v>
      </c>
      <c r="U76" s="116">
        <f t="shared" si="7"/>
        <v>0</v>
      </c>
      <c r="V76" s="24">
        <v>3</v>
      </c>
      <c r="W76" s="51">
        <f t="shared" si="8"/>
        <v>88.3125</v>
      </c>
      <c r="X76" s="79">
        <v>7</v>
      </c>
      <c r="Y76">
        <f t="shared" si="9"/>
        <v>769.30000000000007</v>
      </c>
      <c r="Z76" s="79">
        <v>11</v>
      </c>
      <c r="AA76" s="79">
        <v>9</v>
      </c>
      <c r="AB76" s="5">
        <f t="shared" si="10"/>
        <v>10</v>
      </c>
      <c r="AC76">
        <f t="shared" si="11"/>
        <v>9263</v>
      </c>
      <c r="AD76" s="79">
        <v>13</v>
      </c>
      <c r="AE76" s="79">
        <v>12</v>
      </c>
      <c r="AF76" s="5">
        <f t="shared" si="12"/>
        <v>12.5</v>
      </c>
      <c r="AG76">
        <f t="shared" si="13"/>
        <v>19134.375</v>
      </c>
      <c r="AH76" s="79">
        <v>17</v>
      </c>
      <c r="AI76" s="79">
        <v>15</v>
      </c>
      <c r="AJ76" s="5">
        <f t="shared" si="14"/>
        <v>16</v>
      </c>
      <c r="AK76">
        <f t="shared" si="15"/>
        <v>37780.480000000003</v>
      </c>
      <c r="AL76" s="159"/>
      <c r="AM76" s="159"/>
      <c r="AP76" s="116">
        <v>1</v>
      </c>
      <c r="AQ76" s="30" t="s">
        <v>17</v>
      </c>
      <c r="AR76" s="88">
        <v>1</v>
      </c>
      <c r="AS76" s="52" t="s">
        <v>17</v>
      </c>
      <c r="AT76" s="24" t="s">
        <v>13</v>
      </c>
      <c r="AU76" s="24">
        <v>1</v>
      </c>
      <c r="AV76" s="24" t="s">
        <v>17</v>
      </c>
      <c r="AW76" s="24">
        <v>1</v>
      </c>
      <c r="AX76" s="24" t="s">
        <v>18</v>
      </c>
      <c r="AY76" s="77" t="s">
        <v>490</v>
      </c>
      <c r="AZ76">
        <v>1</v>
      </c>
      <c r="BA76" s="77" t="s">
        <v>488</v>
      </c>
      <c r="BB76">
        <v>1</v>
      </c>
      <c r="BC76" s="77" t="s">
        <v>15</v>
      </c>
      <c r="BD76">
        <v>1</v>
      </c>
      <c r="BE76" s="77" t="s">
        <v>13</v>
      </c>
      <c r="BF76">
        <v>1</v>
      </c>
      <c r="BG76" s="164"/>
      <c r="BH76" s="116">
        <v>0</v>
      </c>
      <c r="BJ76" s="116">
        <v>0</v>
      </c>
      <c r="BK76" s="79">
        <v>60</v>
      </c>
      <c r="BL76" s="24">
        <v>5</v>
      </c>
      <c r="BM76" s="79">
        <v>18</v>
      </c>
      <c r="BN76" s="79">
        <v>25</v>
      </c>
      <c r="BO76" s="79">
        <v>80</v>
      </c>
      <c r="BP76" s="79">
        <v>25</v>
      </c>
      <c r="BQ76" s="159"/>
      <c r="BT76" s="136">
        <v>10</v>
      </c>
      <c r="BU76" s="136">
        <v>3</v>
      </c>
      <c r="BV76" s="136">
        <v>35</v>
      </c>
      <c r="BW76" s="136">
        <v>15</v>
      </c>
      <c r="BX76" s="132">
        <v>5</v>
      </c>
      <c r="BY76" s="136">
        <v>45</v>
      </c>
      <c r="BZ76" s="137" t="s">
        <v>339</v>
      </c>
      <c r="CA76" s="84"/>
      <c r="CB76" s="175" t="s">
        <v>581</v>
      </c>
      <c r="CC76" s="124" t="s">
        <v>30</v>
      </c>
      <c r="CD76" s="84">
        <v>3</v>
      </c>
      <c r="CE76" s="84">
        <v>0</v>
      </c>
      <c r="CF76" s="84">
        <v>0</v>
      </c>
    </row>
    <row r="77" spans="1:84" ht="50.1" x14ac:dyDescent="0.55000000000000004">
      <c r="A77" s="25">
        <v>4</v>
      </c>
      <c r="B77" s="25" t="s">
        <v>0</v>
      </c>
      <c r="C77" s="25">
        <v>76</v>
      </c>
      <c r="D77" s="25" t="s">
        <v>47</v>
      </c>
      <c r="E77" s="25">
        <v>1</v>
      </c>
      <c r="F77" s="25">
        <v>7</v>
      </c>
      <c r="G77" s="25">
        <v>12</v>
      </c>
      <c r="H77" s="24">
        <v>19</v>
      </c>
      <c r="I77" s="24">
        <v>19.5</v>
      </c>
      <c r="J77" s="79">
        <v>23</v>
      </c>
      <c r="K77" s="79">
        <v>22</v>
      </c>
      <c r="L77" s="79">
        <v>21</v>
      </c>
      <c r="M77" s="79"/>
      <c r="P77">
        <f>J77-'data for JMP'!J77</f>
        <v>3.5</v>
      </c>
      <c r="Q77">
        <f t="shared" si="4"/>
        <v>-1</v>
      </c>
      <c r="R77">
        <f t="shared" si="5"/>
        <v>-1</v>
      </c>
      <c r="S77">
        <f t="shared" si="6"/>
        <v>-21</v>
      </c>
      <c r="T77" s="116">
        <f t="shared" si="7"/>
        <v>0</v>
      </c>
      <c r="U77" s="116">
        <f t="shared" si="7"/>
        <v>0</v>
      </c>
      <c r="V77" s="24">
        <v>4.5</v>
      </c>
      <c r="W77" s="51">
        <f t="shared" si="8"/>
        <v>309.97687500000001</v>
      </c>
      <c r="X77" s="79">
        <v>9</v>
      </c>
      <c r="Y77">
        <f t="shared" si="9"/>
        <v>1462.4549999999999</v>
      </c>
      <c r="Z77" s="79">
        <v>8</v>
      </c>
      <c r="AA77" s="79">
        <v>8</v>
      </c>
      <c r="AB77" s="5">
        <f t="shared" si="10"/>
        <v>8</v>
      </c>
      <c r="AC77">
        <f t="shared" si="11"/>
        <v>4421.12</v>
      </c>
      <c r="AD77" s="79"/>
      <c r="AE77" s="79"/>
      <c r="AF77" s="5"/>
      <c r="AH77" s="79"/>
      <c r="AI77" s="79"/>
      <c r="AJ77" s="5"/>
      <c r="AP77" s="116">
        <v>1</v>
      </c>
      <c r="AQ77" s="30" t="s">
        <v>15</v>
      </c>
      <c r="AR77" s="88">
        <v>1</v>
      </c>
      <c r="AS77" s="52" t="s">
        <v>15</v>
      </c>
      <c r="AT77" s="24" t="s">
        <v>15</v>
      </c>
      <c r="AU77" s="24">
        <v>1</v>
      </c>
      <c r="AV77" s="24" t="s">
        <v>17</v>
      </c>
      <c r="AW77" s="24">
        <v>1</v>
      </c>
      <c r="AX77" s="24" t="s">
        <v>18</v>
      </c>
      <c r="AY77" s="77" t="s">
        <v>489</v>
      </c>
      <c r="AZ77">
        <v>1</v>
      </c>
      <c r="BA77" s="77" t="s">
        <v>490</v>
      </c>
      <c r="BB77">
        <v>1</v>
      </c>
      <c r="BC77" s="77" t="s">
        <v>14</v>
      </c>
      <c r="BD77">
        <v>0</v>
      </c>
      <c r="BE77" s="77" t="s">
        <v>487</v>
      </c>
      <c r="BF77">
        <v>0</v>
      </c>
      <c r="BH77" s="116">
        <v>0</v>
      </c>
      <c r="BJ77" s="116">
        <v>0</v>
      </c>
      <c r="BK77" s="79">
        <v>1</v>
      </c>
      <c r="BL77" s="24">
        <v>1</v>
      </c>
      <c r="BM77" s="79">
        <v>1</v>
      </c>
      <c r="BN77" s="79">
        <v>20</v>
      </c>
      <c r="BO77" s="24">
        <v>0</v>
      </c>
      <c r="BP77" s="24">
        <v>0</v>
      </c>
      <c r="BT77" s="136">
        <v>1</v>
      </c>
      <c r="BU77" s="137">
        <v>0.1</v>
      </c>
      <c r="BV77" s="136">
        <v>15</v>
      </c>
      <c r="BW77" s="136">
        <v>5</v>
      </c>
      <c r="BX77" s="132">
        <v>1</v>
      </c>
      <c r="BY77" s="136">
        <v>24</v>
      </c>
      <c r="BZ77" s="137" t="s">
        <v>338</v>
      </c>
      <c r="CA77" s="84"/>
      <c r="CB77" s="175" t="s">
        <v>581</v>
      </c>
      <c r="CC77" s="124" t="s">
        <v>30</v>
      </c>
      <c r="CD77" s="84">
        <v>7</v>
      </c>
      <c r="CE77" s="84">
        <v>5</v>
      </c>
      <c r="CF77" s="84">
        <v>0</v>
      </c>
    </row>
    <row r="78" spans="1:84" ht="37.799999999999997" x14ac:dyDescent="0.55000000000000004">
      <c r="A78" s="25">
        <v>4</v>
      </c>
      <c r="B78" s="25" t="s">
        <v>0</v>
      </c>
      <c r="C78" s="25">
        <v>77</v>
      </c>
      <c r="D78" s="25" t="s">
        <v>267</v>
      </c>
      <c r="E78" s="25">
        <v>1</v>
      </c>
      <c r="F78" s="25">
        <v>6</v>
      </c>
      <c r="G78" s="25">
        <v>10</v>
      </c>
      <c r="H78" s="24">
        <v>17</v>
      </c>
      <c r="I78" s="24">
        <v>20.5</v>
      </c>
      <c r="J78" s="79">
        <v>25</v>
      </c>
      <c r="K78" s="79">
        <v>39</v>
      </c>
      <c r="L78" s="79">
        <v>43</v>
      </c>
      <c r="M78" s="79">
        <v>66.5</v>
      </c>
      <c r="N78" s="79">
        <v>73</v>
      </c>
      <c r="O78" s="168">
        <v>70.7</v>
      </c>
      <c r="P78">
        <f>J78-'data for JMP'!J78</f>
        <v>4.5</v>
      </c>
      <c r="Q78">
        <f t="shared" si="4"/>
        <v>14</v>
      </c>
      <c r="R78">
        <f t="shared" si="5"/>
        <v>4</v>
      </c>
      <c r="S78">
        <f t="shared" si="6"/>
        <v>23.5</v>
      </c>
      <c r="T78" s="116">
        <f t="shared" si="7"/>
        <v>6.5</v>
      </c>
      <c r="U78" s="116">
        <f t="shared" si="7"/>
        <v>-2.2999999999999972</v>
      </c>
      <c r="V78" s="24">
        <v>4</v>
      </c>
      <c r="W78" s="51">
        <f t="shared" si="8"/>
        <v>257.48</v>
      </c>
      <c r="X78" s="79">
        <v>7</v>
      </c>
      <c r="Y78">
        <f t="shared" si="9"/>
        <v>961.62500000000011</v>
      </c>
      <c r="Z78" s="79">
        <v>14</v>
      </c>
      <c r="AA78" s="79">
        <v>9</v>
      </c>
      <c r="AB78" s="5">
        <f t="shared" si="10"/>
        <v>11.5</v>
      </c>
      <c r="AC78">
        <f t="shared" si="11"/>
        <v>16195.335000000001</v>
      </c>
      <c r="AD78" s="79">
        <v>25</v>
      </c>
      <c r="AE78" s="79">
        <v>18</v>
      </c>
      <c r="AF78" s="5">
        <f xml:space="preserve"> AVERAGE(AD78:AE78)</f>
        <v>21.5</v>
      </c>
      <c r="AG78">
        <f>3.14*((AD78+AE78)/2)^2*L78</f>
        <v>62412.99500000001</v>
      </c>
      <c r="AH78" s="79">
        <v>26.5</v>
      </c>
      <c r="AI78" s="79">
        <v>22</v>
      </c>
      <c r="AJ78" s="5">
        <f xml:space="preserve"> AVERAGE(AH78:AI78)</f>
        <v>24.25</v>
      </c>
      <c r="AK78">
        <f>3.14*((AH78+AI78)/2)^2*M78</f>
        <v>122793.330625</v>
      </c>
      <c r="AL78" s="79">
        <v>33</v>
      </c>
      <c r="AM78" s="79">
        <v>22</v>
      </c>
      <c r="AN78" s="168">
        <v>48</v>
      </c>
      <c r="AO78" s="168">
        <v>37</v>
      </c>
      <c r="AP78" s="116">
        <v>1</v>
      </c>
      <c r="AQ78" s="30" t="s">
        <v>15</v>
      </c>
      <c r="AR78" s="88">
        <v>1</v>
      </c>
      <c r="AS78" s="52" t="s">
        <v>15</v>
      </c>
      <c r="AT78" s="24" t="s">
        <v>13</v>
      </c>
      <c r="AU78" s="24">
        <v>1</v>
      </c>
      <c r="AV78" s="24" t="s">
        <v>17</v>
      </c>
      <c r="AW78" s="24">
        <v>1</v>
      </c>
      <c r="AX78" s="24" t="s">
        <v>17</v>
      </c>
      <c r="AY78" s="77" t="s">
        <v>489</v>
      </c>
      <c r="AZ78">
        <v>1</v>
      </c>
      <c r="BA78" s="77" t="s">
        <v>491</v>
      </c>
      <c r="BB78">
        <v>1</v>
      </c>
      <c r="BC78" s="77" t="s">
        <v>15</v>
      </c>
      <c r="BD78">
        <v>1</v>
      </c>
      <c r="BE78" s="77" t="s">
        <v>15</v>
      </c>
      <c r="BF78">
        <v>1</v>
      </c>
      <c r="BG78" s="77" t="s">
        <v>15</v>
      </c>
      <c r="BH78" s="175">
        <v>1</v>
      </c>
      <c r="BI78" s="171" t="s">
        <v>15</v>
      </c>
      <c r="BJ78" s="177">
        <v>1</v>
      </c>
      <c r="BK78" s="79">
        <v>0</v>
      </c>
      <c r="BL78" s="24">
        <v>0</v>
      </c>
      <c r="BM78" s="79">
        <v>0</v>
      </c>
      <c r="BN78" s="79">
        <v>0</v>
      </c>
      <c r="BO78" s="79">
        <v>2</v>
      </c>
      <c r="BP78" s="79">
        <v>1</v>
      </c>
      <c r="BQ78" s="79">
        <v>1</v>
      </c>
      <c r="BR78" s="168">
        <v>10</v>
      </c>
      <c r="BT78" s="136">
        <v>0</v>
      </c>
      <c r="BU78" s="137">
        <v>0.1</v>
      </c>
      <c r="BV78" s="136">
        <v>1</v>
      </c>
      <c r="BW78" s="136">
        <v>3</v>
      </c>
      <c r="BX78" s="132">
        <v>0</v>
      </c>
      <c r="BY78" s="136">
        <v>10</v>
      </c>
      <c r="BZ78" s="137" t="s">
        <v>337</v>
      </c>
      <c r="CA78" s="84"/>
      <c r="CB78" s="175" t="s">
        <v>581</v>
      </c>
      <c r="CC78" s="124" t="s">
        <v>30</v>
      </c>
      <c r="CD78" s="84">
        <v>6</v>
      </c>
      <c r="CE78" s="84">
        <v>2</v>
      </c>
      <c r="CF78" s="84">
        <v>0</v>
      </c>
    </row>
    <row r="79" spans="1:84" ht="50.1" x14ac:dyDescent="0.55000000000000004">
      <c r="A79" s="25">
        <v>4</v>
      </c>
      <c r="B79" s="25" t="s">
        <v>0</v>
      </c>
      <c r="C79" s="25">
        <v>78</v>
      </c>
      <c r="D79" s="25" t="s">
        <v>267</v>
      </c>
      <c r="E79" s="25">
        <v>2</v>
      </c>
      <c r="F79" s="25">
        <v>3</v>
      </c>
      <c r="G79" s="25">
        <v>5</v>
      </c>
      <c r="H79" s="24">
        <v>7</v>
      </c>
      <c r="I79" s="24">
        <v>4</v>
      </c>
      <c r="J79" s="79"/>
      <c r="K79" s="79">
        <v>5</v>
      </c>
      <c r="L79" s="79"/>
      <c r="M79" s="79"/>
      <c r="O79" s="168"/>
      <c r="P79">
        <f>J79-'data for JMP'!J79</f>
        <v>-4</v>
      </c>
      <c r="Q79">
        <f t="shared" si="4"/>
        <v>5</v>
      </c>
      <c r="R79">
        <f t="shared" si="5"/>
        <v>-5</v>
      </c>
      <c r="S79">
        <f t="shared" si="6"/>
        <v>0</v>
      </c>
      <c r="T79" s="116">
        <f t="shared" si="7"/>
        <v>0</v>
      </c>
      <c r="U79" s="116">
        <f t="shared" si="7"/>
        <v>0</v>
      </c>
      <c r="V79" s="24">
        <v>0.5</v>
      </c>
      <c r="W79" s="51">
        <f t="shared" si="8"/>
        <v>0.78500000000000003</v>
      </c>
      <c r="X79" s="79"/>
      <c r="Z79" s="79">
        <v>1</v>
      </c>
      <c r="AA79" s="79">
        <v>1</v>
      </c>
      <c r="AB79" s="5">
        <f t="shared" si="10"/>
        <v>1</v>
      </c>
      <c r="AC79">
        <f t="shared" si="11"/>
        <v>15.700000000000001</v>
      </c>
      <c r="AD79" s="79"/>
      <c r="AE79" s="79"/>
      <c r="AF79" s="5"/>
      <c r="AH79" s="79"/>
      <c r="AI79" s="79"/>
      <c r="AJ79" s="5"/>
      <c r="AN79" s="168"/>
      <c r="AO79" s="168"/>
      <c r="AP79" s="116">
        <v>1</v>
      </c>
      <c r="AQ79" s="30" t="s">
        <v>17</v>
      </c>
      <c r="AR79" s="88">
        <v>1</v>
      </c>
      <c r="AS79" s="52" t="s">
        <v>17</v>
      </c>
      <c r="AT79" s="24" t="s">
        <v>18</v>
      </c>
      <c r="AU79" s="24">
        <v>1</v>
      </c>
      <c r="AV79" s="24" t="s">
        <v>14</v>
      </c>
      <c r="AW79" s="24">
        <v>0</v>
      </c>
      <c r="AX79" s="24" t="s">
        <v>14</v>
      </c>
      <c r="AY79" s="77" t="s">
        <v>487</v>
      </c>
      <c r="AZ79">
        <v>0</v>
      </c>
      <c r="BA79" s="77" t="s">
        <v>490</v>
      </c>
      <c r="BB79">
        <v>1</v>
      </c>
      <c r="BC79" s="77" t="s">
        <v>512</v>
      </c>
      <c r="BD79">
        <v>0</v>
      </c>
      <c r="BE79" s="80" t="s">
        <v>498</v>
      </c>
      <c r="BF79">
        <v>0</v>
      </c>
      <c r="BG79" s="157"/>
      <c r="BH79" s="116">
        <v>0</v>
      </c>
      <c r="BI79" s="171"/>
      <c r="BJ79" s="116">
        <v>0</v>
      </c>
      <c r="BK79" s="79">
        <v>5</v>
      </c>
      <c r="BL79" s="24">
        <v>3</v>
      </c>
      <c r="BM79" s="24">
        <v>0</v>
      </c>
      <c r="BN79" s="79">
        <v>30</v>
      </c>
      <c r="BO79" s="24">
        <v>0</v>
      </c>
      <c r="BP79" s="24">
        <v>0</v>
      </c>
      <c r="BR79" s="168"/>
      <c r="BT79" s="136">
        <v>3</v>
      </c>
      <c r="BU79" s="136">
        <v>2</v>
      </c>
      <c r="BV79" s="136">
        <v>30</v>
      </c>
      <c r="BW79" s="136">
        <v>10</v>
      </c>
      <c r="BX79" s="132">
        <v>3</v>
      </c>
      <c r="BY79" s="136">
        <v>42</v>
      </c>
      <c r="BZ79" s="137" t="s">
        <v>336</v>
      </c>
      <c r="CA79" s="138" t="s">
        <v>335</v>
      </c>
      <c r="CB79" s="176" t="s">
        <v>577</v>
      </c>
      <c r="CC79" s="124" t="s">
        <v>30</v>
      </c>
      <c r="CD79" s="84">
        <v>3</v>
      </c>
      <c r="CE79" s="84">
        <v>0</v>
      </c>
      <c r="CF79" s="84">
        <v>0</v>
      </c>
    </row>
    <row r="80" spans="1:84" ht="50.1" x14ac:dyDescent="0.55000000000000004">
      <c r="A80" s="25">
        <v>4</v>
      </c>
      <c r="B80" s="25" t="s">
        <v>0</v>
      </c>
      <c r="C80" s="25">
        <v>79</v>
      </c>
      <c r="D80" s="25" t="s">
        <v>47</v>
      </c>
      <c r="E80" s="25">
        <v>2</v>
      </c>
      <c r="F80" s="25">
        <v>8</v>
      </c>
      <c r="G80" s="25">
        <v>14</v>
      </c>
      <c r="H80" s="24">
        <v>20.5</v>
      </c>
      <c r="I80" s="24">
        <v>21.5</v>
      </c>
      <c r="J80" s="79">
        <v>21</v>
      </c>
      <c r="K80" s="79">
        <v>20</v>
      </c>
      <c r="L80" s="79"/>
      <c r="M80" s="79"/>
      <c r="O80" s="168"/>
      <c r="P80">
        <f>J80-'data for JMP'!J80</f>
        <v>-0.5</v>
      </c>
      <c r="Q80">
        <f t="shared" si="4"/>
        <v>-1</v>
      </c>
      <c r="R80">
        <f t="shared" si="5"/>
        <v>-20</v>
      </c>
      <c r="S80">
        <f t="shared" si="6"/>
        <v>0</v>
      </c>
      <c r="T80" s="116">
        <f t="shared" si="7"/>
        <v>0</v>
      </c>
      <c r="U80" s="116">
        <f t="shared" si="7"/>
        <v>0</v>
      </c>
      <c r="V80" s="24">
        <v>6</v>
      </c>
      <c r="W80" s="51">
        <f t="shared" si="8"/>
        <v>607.59</v>
      </c>
      <c r="X80" s="79">
        <v>6</v>
      </c>
      <c r="Y80">
        <f>3.14*(X80/2)^2*J80</f>
        <v>593.46</v>
      </c>
      <c r="Z80" s="79">
        <v>7</v>
      </c>
      <c r="AA80" s="79">
        <v>6</v>
      </c>
      <c r="AB80" s="5">
        <f t="shared" si="10"/>
        <v>6.5</v>
      </c>
      <c r="AC80">
        <f t="shared" si="11"/>
        <v>2653.2999999999997</v>
      </c>
      <c r="AD80" s="79"/>
      <c r="AE80" s="79"/>
      <c r="AF80" s="5"/>
      <c r="AH80" s="79"/>
      <c r="AI80" s="79"/>
      <c r="AJ80" s="5"/>
      <c r="AN80" s="168"/>
      <c r="AO80" s="168"/>
      <c r="AP80" s="116">
        <v>1</v>
      </c>
      <c r="AQ80" s="30" t="s">
        <v>15</v>
      </c>
      <c r="AR80" s="88">
        <v>1</v>
      </c>
      <c r="AS80" s="52" t="s">
        <v>15</v>
      </c>
      <c r="AT80" s="24" t="s">
        <v>13</v>
      </c>
      <c r="AU80" s="24">
        <v>1</v>
      </c>
      <c r="AV80" s="24" t="s">
        <v>18</v>
      </c>
      <c r="AW80" s="24">
        <v>1</v>
      </c>
      <c r="AX80" s="24" t="s">
        <v>17</v>
      </c>
      <c r="AY80" s="77" t="s">
        <v>487</v>
      </c>
      <c r="AZ80">
        <v>0</v>
      </c>
      <c r="BA80" s="77" t="s">
        <v>490</v>
      </c>
      <c r="BB80">
        <v>1</v>
      </c>
      <c r="BC80" s="77" t="s">
        <v>512</v>
      </c>
      <c r="BD80">
        <v>0</v>
      </c>
      <c r="BE80" s="80" t="s">
        <v>498</v>
      </c>
      <c r="BF80">
        <v>0</v>
      </c>
      <c r="BH80" s="116">
        <v>0</v>
      </c>
      <c r="BI80" s="171"/>
      <c r="BJ80" s="116">
        <v>0</v>
      </c>
      <c r="BK80" s="79">
        <v>0</v>
      </c>
      <c r="BL80" s="24">
        <v>1</v>
      </c>
      <c r="BM80" s="79">
        <v>0</v>
      </c>
      <c r="BN80" s="79">
        <v>5</v>
      </c>
      <c r="BO80" s="24">
        <v>0</v>
      </c>
      <c r="BP80" s="24">
        <v>0</v>
      </c>
      <c r="BR80" s="168"/>
      <c r="BT80" s="136">
        <v>5</v>
      </c>
      <c r="BU80" s="136">
        <v>3</v>
      </c>
      <c r="BV80" s="136">
        <v>10</v>
      </c>
      <c r="BW80" s="136">
        <v>15</v>
      </c>
      <c r="BX80" s="132">
        <v>1</v>
      </c>
      <c r="BY80" s="136">
        <v>15</v>
      </c>
      <c r="BZ80" s="137" t="s">
        <v>334</v>
      </c>
      <c r="CA80" s="84"/>
      <c r="CB80" s="175" t="s">
        <v>581</v>
      </c>
      <c r="CC80" s="124" t="s">
        <v>30</v>
      </c>
      <c r="CD80" s="84">
        <v>8</v>
      </c>
      <c r="CE80" s="84">
        <v>1</v>
      </c>
      <c r="CF80" s="84">
        <v>0</v>
      </c>
    </row>
    <row r="81" spans="1:84" ht="50.1" x14ac:dyDescent="0.55000000000000004">
      <c r="A81" s="25">
        <v>4</v>
      </c>
      <c r="B81" s="25" t="s">
        <v>0</v>
      </c>
      <c r="C81" s="25">
        <v>80</v>
      </c>
      <c r="D81" s="25" t="s">
        <v>47</v>
      </c>
      <c r="E81" s="25">
        <v>2</v>
      </c>
      <c r="F81" s="25">
        <v>9</v>
      </c>
      <c r="G81" s="25">
        <v>14</v>
      </c>
      <c r="H81" s="24">
        <v>14</v>
      </c>
      <c r="I81" s="24">
        <v>14.5</v>
      </c>
      <c r="J81" s="79">
        <v>17</v>
      </c>
      <c r="K81" s="79">
        <v>26</v>
      </c>
      <c r="L81" s="79">
        <v>33</v>
      </c>
      <c r="M81" s="79">
        <v>59</v>
      </c>
      <c r="N81" s="79">
        <v>60</v>
      </c>
      <c r="O81" s="168">
        <v>93</v>
      </c>
      <c r="P81">
        <f>J81-'data for JMP'!J81</f>
        <v>2.5</v>
      </c>
      <c r="Q81">
        <f t="shared" si="4"/>
        <v>9</v>
      </c>
      <c r="R81">
        <f t="shared" si="5"/>
        <v>7</v>
      </c>
      <c r="S81">
        <f t="shared" si="6"/>
        <v>26</v>
      </c>
      <c r="T81" s="116">
        <f t="shared" si="7"/>
        <v>1</v>
      </c>
      <c r="U81" s="116">
        <f t="shared" si="7"/>
        <v>33</v>
      </c>
      <c r="V81" s="24">
        <v>3</v>
      </c>
      <c r="W81" s="51">
        <f t="shared" si="8"/>
        <v>102.44250000000001</v>
      </c>
      <c r="X81" s="79">
        <v>8</v>
      </c>
      <c r="Y81">
        <f>3.14*(X81/2)^2*J81</f>
        <v>854.08</v>
      </c>
      <c r="Z81" s="79">
        <v>10</v>
      </c>
      <c r="AA81" s="79">
        <v>7</v>
      </c>
      <c r="AB81" s="5">
        <f t="shared" si="10"/>
        <v>8.5</v>
      </c>
      <c r="AC81">
        <f t="shared" si="11"/>
        <v>5898.49</v>
      </c>
      <c r="AD81" s="79">
        <v>15</v>
      </c>
      <c r="AE81" s="79">
        <v>15</v>
      </c>
      <c r="AF81" s="5">
        <f xml:space="preserve"> AVERAGE(AD81:AE81)</f>
        <v>15</v>
      </c>
      <c r="AG81">
        <f>3.14*((AD81+AE81)/2)^2*L81</f>
        <v>23314.5</v>
      </c>
      <c r="AH81" s="79">
        <v>25</v>
      </c>
      <c r="AI81" s="79">
        <v>17</v>
      </c>
      <c r="AJ81" s="5">
        <f xml:space="preserve"> AVERAGE(AH81:AI81)</f>
        <v>21</v>
      </c>
      <c r="AK81">
        <f>3.14*((AH81+AI81)/2)^2*M81</f>
        <v>81699.66</v>
      </c>
      <c r="AL81" s="79">
        <v>25</v>
      </c>
      <c r="AM81" s="79">
        <v>17</v>
      </c>
      <c r="AN81" s="168">
        <v>52</v>
      </c>
      <c r="AO81" s="168">
        <v>31</v>
      </c>
      <c r="AP81" s="116">
        <v>1</v>
      </c>
      <c r="AQ81" s="30" t="s">
        <v>17</v>
      </c>
      <c r="AR81" s="88">
        <v>1</v>
      </c>
      <c r="AS81" s="52" t="s">
        <v>17</v>
      </c>
      <c r="AT81" s="24" t="s">
        <v>18</v>
      </c>
      <c r="AU81" s="24">
        <v>1</v>
      </c>
      <c r="AV81" s="24" t="s">
        <v>18</v>
      </c>
      <c r="AW81" s="24">
        <v>1</v>
      </c>
      <c r="AX81" s="24" t="s">
        <v>17</v>
      </c>
      <c r="AY81" s="77" t="s">
        <v>490</v>
      </c>
      <c r="AZ81">
        <v>1</v>
      </c>
      <c r="BA81" s="77" t="s">
        <v>489</v>
      </c>
      <c r="BB81">
        <v>1</v>
      </c>
      <c r="BC81" s="77" t="s">
        <v>15</v>
      </c>
      <c r="BD81">
        <v>1</v>
      </c>
      <c r="BE81" s="77" t="s">
        <v>15</v>
      </c>
      <c r="BF81">
        <v>1</v>
      </c>
      <c r="BG81" s="77" t="s">
        <v>15</v>
      </c>
      <c r="BH81" s="175">
        <v>1</v>
      </c>
      <c r="BI81" s="171" t="s">
        <v>13</v>
      </c>
      <c r="BJ81" s="177">
        <v>1</v>
      </c>
      <c r="BK81" s="79">
        <v>0</v>
      </c>
      <c r="BL81" s="24">
        <v>2</v>
      </c>
      <c r="BM81" s="79">
        <v>5</v>
      </c>
      <c r="BN81" s="79">
        <v>40</v>
      </c>
      <c r="BO81" s="79">
        <v>10</v>
      </c>
      <c r="BP81" s="79">
        <v>80</v>
      </c>
      <c r="BQ81" s="79">
        <v>45</v>
      </c>
      <c r="BR81" s="168">
        <v>5</v>
      </c>
      <c r="BT81" s="136">
        <v>10</v>
      </c>
      <c r="BU81" s="137">
        <v>0.1</v>
      </c>
      <c r="BV81" s="136">
        <v>20</v>
      </c>
      <c r="BW81" s="136">
        <v>5</v>
      </c>
      <c r="BX81" s="132">
        <v>2</v>
      </c>
      <c r="BY81" s="136">
        <v>50</v>
      </c>
      <c r="BZ81" s="137" t="s">
        <v>333</v>
      </c>
      <c r="CA81" s="84"/>
      <c r="CB81" s="175" t="s">
        <v>581</v>
      </c>
      <c r="CC81" s="124" t="s">
        <v>30</v>
      </c>
      <c r="CD81" s="84">
        <v>9</v>
      </c>
      <c r="CE81" s="84">
        <v>5</v>
      </c>
      <c r="CF81" s="84">
        <v>0</v>
      </c>
    </row>
    <row r="82" spans="1:84" ht="25.5" x14ac:dyDescent="0.55000000000000004">
      <c r="A82" s="25">
        <v>4</v>
      </c>
      <c r="B82" s="25" t="s">
        <v>0</v>
      </c>
      <c r="C82" s="25">
        <v>81</v>
      </c>
      <c r="D82" s="25" t="s">
        <v>267</v>
      </c>
      <c r="E82" s="25">
        <v>2</v>
      </c>
      <c r="F82" s="25">
        <v>6</v>
      </c>
      <c r="G82" s="25">
        <v>5</v>
      </c>
      <c r="H82" s="24">
        <v>7</v>
      </c>
      <c r="I82" s="24">
        <v>7</v>
      </c>
      <c r="J82" s="79">
        <v>7</v>
      </c>
      <c r="K82" s="79">
        <v>10</v>
      </c>
      <c r="L82" s="79">
        <v>11.5</v>
      </c>
      <c r="M82" s="79">
        <v>92.5</v>
      </c>
      <c r="N82" s="79">
        <v>17</v>
      </c>
      <c r="O82" s="168">
        <v>32</v>
      </c>
      <c r="P82">
        <f>J82-'data for JMP'!J82</f>
        <v>0</v>
      </c>
      <c r="Q82">
        <f t="shared" si="4"/>
        <v>3</v>
      </c>
      <c r="R82">
        <f t="shared" si="5"/>
        <v>1.5</v>
      </c>
      <c r="S82">
        <f t="shared" si="6"/>
        <v>81</v>
      </c>
      <c r="T82" s="116">
        <f t="shared" si="7"/>
        <v>-75.5</v>
      </c>
      <c r="U82" s="116">
        <f t="shared" si="7"/>
        <v>15</v>
      </c>
      <c r="V82" s="24">
        <v>2</v>
      </c>
      <c r="W82" s="51">
        <f t="shared" si="8"/>
        <v>21.98</v>
      </c>
      <c r="X82" s="79">
        <v>3</v>
      </c>
      <c r="Y82">
        <f>3.14*(X82/2)^2*J82</f>
        <v>49.455000000000005</v>
      </c>
      <c r="Z82" s="79">
        <v>5</v>
      </c>
      <c r="AA82" s="79">
        <v>4</v>
      </c>
      <c r="AB82" s="5">
        <f t="shared" si="10"/>
        <v>4.5</v>
      </c>
      <c r="AC82">
        <f t="shared" si="11"/>
        <v>635.85</v>
      </c>
      <c r="AD82" s="79">
        <v>5.5</v>
      </c>
      <c r="AE82" s="79">
        <v>5</v>
      </c>
      <c r="AF82" s="5">
        <f xml:space="preserve"> AVERAGE(AD82:AE82)</f>
        <v>5.25</v>
      </c>
      <c r="AG82">
        <f>3.14*((AD82+AE82)/2)^2*L82</f>
        <v>995.28187500000001</v>
      </c>
      <c r="AH82" s="79">
        <v>43</v>
      </c>
      <c r="AI82" s="79">
        <v>35</v>
      </c>
      <c r="AJ82" s="5">
        <f xml:space="preserve"> AVERAGE(AH82:AI82)</f>
        <v>39</v>
      </c>
      <c r="AK82">
        <f>3.14*((AH82+AI82)/2)^2*M82</f>
        <v>441774.45000000007</v>
      </c>
      <c r="AL82" s="79">
        <v>6</v>
      </c>
      <c r="AM82" s="79">
        <v>4</v>
      </c>
      <c r="AN82" s="168">
        <v>20</v>
      </c>
      <c r="AO82" s="168">
        <v>14</v>
      </c>
      <c r="AP82" s="116">
        <v>1</v>
      </c>
      <c r="AQ82" s="30" t="s">
        <v>18</v>
      </c>
      <c r="AR82" s="88">
        <v>1</v>
      </c>
      <c r="AS82" s="52" t="s">
        <v>17</v>
      </c>
      <c r="AT82" s="24" t="s">
        <v>17</v>
      </c>
      <c r="AU82" s="24">
        <v>1</v>
      </c>
      <c r="AV82" s="24" t="s">
        <v>18</v>
      </c>
      <c r="AW82" s="24">
        <v>1</v>
      </c>
      <c r="AX82" s="24" t="s">
        <v>17</v>
      </c>
      <c r="AY82" s="77" t="s">
        <v>490</v>
      </c>
      <c r="AZ82">
        <v>1</v>
      </c>
      <c r="BA82" s="77" t="s">
        <v>490</v>
      </c>
      <c r="BB82">
        <v>1</v>
      </c>
      <c r="BC82" s="77" t="s">
        <v>497</v>
      </c>
      <c r="BD82">
        <v>1</v>
      </c>
      <c r="BE82" s="77" t="s">
        <v>13</v>
      </c>
      <c r="BF82">
        <v>1</v>
      </c>
      <c r="BG82" s="77" t="s">
        <v>18</v>
      </c>
      <c r="BH82" s="175">
        <v>1</v>
      </c>
      <c r="BI82" s="171" t="s">
        <v>15</v>
      </c>
      <c r="BJ82" s="177">
        <v>1</v>
      </c>
      <c r="BK82" s="79">
        <v>0</v>
      </c>
      <c r="BL82" s="24">
        <v>0</v>
      </c>
      <c r="BM82" s="79">
        <v>3</v>
      </c>
      <c r="BN82" s="79">
        <v>10</v>
      </c>
      <c r="BO82" s="79">
        <v>15</v>
      </c>
      <c r="BP82" s="79">
        <v>3</v>
      </c>
      <c r="BQ82" s="79">
        <v>11</v>
      </c>
      <c r="BR82" s="168">
        <v>40</v>
      </c>
      <c r="BT82" s="136">
        <v>0</v>
      </c>
      <c r="BU82" s="136">
        <v>2</v>
      </c>
      <c r="BV82" s="136">
        <v>1</v>
      </c>
      <c r="BW82" s="136">
        <v>5</v>
      </c>
      <c r="BX82" s="132">
        <v>0</v>
      </c>
      <c r="BY82" s="136">
        <v>6</v>
      </c>
      <c r="BZ82" s="137" t="s">
        <v>332</v>
      </c>
      <c r="CA82" s="84"/>
      <c r="CB82" s="175" t="s">
        <v>581</v>
      </c>
      <c r="CC82" s="124" t="s">
        <v>30</v>
      </c>
      <c r="CD82" s="84">
        <v>6</v>
      </c>
      <c r="CE82" s="84">
        <v>0</v>
      </c>
      <c r="CF82" s="84">
        <v>0</v>
      </c>
    </row>
    <row r="83" spans="1:84" ht="25.5" x14ac:dyDescent="0.55000000000000004">
      <c r="A83" s="25">
        <v>4</v>
      </c>
      <c r="B83" s="25" t="s">
        <v>0</v>
      </c>
      <c r="C83" s="25">
        <v>82</v>
      </c>
      <c r="D83" s="25" t="s">
        <v>267</v>
      </c>
      <c r="E83" s="25">
        <v>2</v>
      </c>
      <c r="F83" s="25">
        <v>5</v>
      </c>
      <c r="G83" s="25">
        <v>8</v>
      </c>
      <c r="H83" s="24">
        <v>9.5</v>
      </c>
      <c r="I83" s="24">
        <v>12</v>
      </c>
      <c r="J83" s="79">
        <v>13</v>
      </c>
      <c r="K83" s="79">
        <v>15.5</v>
      </c>
      <c r="L83" s="79">
        <v>16</v>
      </c>
      <c r="M83" s="79">
        <v>21</v>
      </c>
      <c r="N83" s="79">
        <v>21</v>
      </c>
      <c r="O83" s="168">
        <v>23</v>
      </c>
      <c r="P83">
        <f>J83-'data for JMP'!J83</f>
        <v>1</v>
      </c>
      <c r="Q83">
        <f t="shared" si="4"/>
        <v>2.5</v>
      </c>
      <c r="R83">
        <f t="shared" si="5"/>
        <v>0.5</v>
      </c>
      <c r="S83">
        <f t="shared" si="6"/>
        <v>5</v>
      </c>
      <c r="T83" s="116">
        <f t="shared" si="7"/>
        <v>0</v>
      </c>
      <c r="U83" s="116">
        <f t="shared" si="7"/>
        <v>2</v>
      </c>
      <c r="V83" s="24">
        <v>2.5</v>
      </c>
      <c r="W83" s="51">
        <f t="shared" si="8"/>
        <v>58.875</v>
      </c>
      <c r="X83" s="79">
        <v>3</v>
      </c>
      <c r="Y83">
        <f>3.14*(X83/2)^2*J83</f>
        <v>91.844999999999999</v>
      </c>
      <c r="Z83" s="79">
        <v>4</v>
      </c>
      <c r="AA83" s="79">
        <v>4</v>
      </c>
      <c r="AB83" s="5">
        <f t="shared" si="10"/>
        <v>4</v>
      </c>
      <c r="AC83">
        <f t="shared" si="11"/>
        <v>778.72</v>
      </c>
      <c r="AD83" s="79">
        <v>5</v>
      </c>
      <c r="AE83" s="79">
        <v>5</v>
      </c>
      <c r="AF83" s="5">
        <f xml:space="preserve"> AVERAGE(AD83:AE83)</f>
        <v>5</v>
      </c>
      <c r="AG83">
        <f>3.14*((AD83+AE83)/2)^2*L83</f>
        <v>1256</v>
      </c>
      <c r="AH83" s="79">
        <v>5</v>
      </c>
      <c r="AI83" s="79">
        <v>4</v>
      </c>
      <c r="AJ83" s="5">
        <f xml:space="preserve"> AVERAGE(AH83:AI83)</f>
        <v>4.5</v>
      </c>
      <c r="AK83">
        <f>3.14*((AH83+AI83)/2)^2*M83</f>
        <v>1335.2850000000001</v>
      </c>
      <c r="AL83" s="79">
        <v>8</v>
      </c>
      <c r="AM83" s="79">
        <v>7</v>
      </c>
      <c r="AN83" s="168">
        <v>14</v>
      </c>
      <c r="AO83" s="168">
        <v>1</v>
      </c>
      <c r="AP83" s="116">
        <v>1</v>
      </c>
      <c r="AQ83" s="30" t="s">
        <v>17</v>
      </c>
      <c r="AR83" s="88">
        <v>1</v>
      </c>
      <c r="AS83" s="52" t="s">
        <v>17</v>
      </c>
      <c r="AT83" s="24" t="s">
        <v>13</v>
      </c>
      <c r="AU83" s="24">
        <v>1</v>
      </c>
      <c r="AV83" s="24" t="s">
        <v>17</v>
      </c>
      <c r="AW83" s="24">
        <v>1</v>
      </c>
      <c r="AX83" s="24" t="s">
        <v>18</v>
      </c>
      <c r="AY83" s="77" t="s">
        <v>490</v>
      </c>
      <c r="AZ83">
        <v>1</v>
      </c>
      <c r="BA83" s="77" t="s">
        <v>490</v>
      </c>
      <c r="BB83">
        <v>1</v>
      </c>
      <c r="BC83" s="77" t="s">
        <v>497</v>
      </c>
      <c r="BD83">
        <v>1</v>
      </c>
      <c r="BE83" s="77" t="s">
        <v>18</v>
      </c>
      <c r="BF83">
        <v>1</v>
      </c>
      <c r="BG83" s="77" t="s">
        <v>18</v>
      </c>
      <c r="BH83" s="175">
        <v>1</v>
      </c>
      <c r="BI83" s="171" t="s">
        <v>17</v>
      </c>
      <c r="BJ83" s="177">
        <v>1</v>
      </c>
      <c r="BK83" s="79">
        <v>0</v>
      </c>
      <c r="BL83" s="24">
        <v>0</v>
      </c>
      <c r="BM83" s="79">
        <v>1</v>
      </c>
      <c r="BN83" s="79">
        <v>10</v>
      </c>
      <c r="BO83" s="79">
        <v>15</v>
      </c>
      <c r="BP83" s="79">
        <v>15</v>
      </c>
      <c r="BQ83" s="79">
        <v>7</v>
      </c>
      <c r="BR83" s="168">
        <v>30</v>
      </c>
      <c r="BT83" s="136">
        <v>8</v>
      </c>
      <c r="BU83" s="136">
        <v>1</v>
      </c>
      <c r="BV83" s="136">
        <v>10</v>
      </c>
      <c r="BW83" s="136">
        <v>30</v>
      </c>
      <c r="BX83" s="132">
        <v>0</v>
      </c>
      <c r="BY83" s="136">
        <v>100</v>
      </c>
      <c r="BZ83" s="137" t="s">
        <v>331</v>
      </c>
      <c r="CA83" s="84"/>
      <c r="CB83" s="175" t="s">
        <v>581</v>
      </c>
      <c r="CC83" s="124" t="s">
        <v>30</v>
      </c>
      <c r="CD83" s="84">
        <v>5</v>
      </c>
      <c r="CE83" s="84">
        <v>1</v>
      </c>
      <c r="CF83" s="84">
        <v>0</v>
      </c>
    </row>
    <row r="84" spans="1:84" ht="25.5" x14ac:dyDescent="0.55000000000000004">
      <c r="A84" s="25">
        <v>4</v>
      </c>
      <c r="B84" s="25" t="s">
        <v>0</v>
      </c>
      <c r="C84" s="25">
        <v>83</v>
      </c>
      <c r="D84" s="25" t="s">
        <v>267</v>
      </c>
      <c r="E84" s="25">
        <v>2</v>
      </c>
      <c r="F84" s="25">
        <v>3</v>
      </c>
      <c r="G84" s="25">
        <v>3</v>
      </c>
      <c r="H84" s="24"/>
      <c r="I84" s="24"/>
      <c r="J84" s="79"/>
      <c r="K84" s="79"/>
      <c r="L84" s="79"/>
      <c r="M84" s="79"/>
      <c r="O84" s="168"/>
      <c r="P84">
        <f>J84-'data for JMP'!J84</f>
        <v>0</v>
      </c>
      <c r="Q84">
        <f t="shared" si="4"/>
        <v>0</v>
      </c>
      <c r="R84">
        <f t="shared" si="5"/>
        <v>0</v>
      </c>
      <c r="S84">
        <f t="shared" si="6"/>
        <v>0</v>
      </c>
      <c r="T84" s="116">
        <f t="shared" si="7"/>
        <v>0</v>
      </c>
      <c r="U84" s="116">
        <f t="shared" si="7"/>
        <v>0</v>
      </c>
      <c r="V84" s="24"/>
      <c r="W84" s="51"/>
      <c r="X84" s="79"/>
      <c r="Z84" s="79"/>
      <c r="AA84" s="79"/>
      <c r="AB84" s="5"/>
      <c r="AD84" s="79"/>
      <c r="AE84" s="79"/>
      <c r="AF84" s="5"/>
      <c r="AH84" s="79"/>
      <c r="AI84" s="79"/>
      <c r="AJ84" s="5"/>
      <c r="AN84" s="168"/>
      <c r="AO84" s="168"/>
      <c r="AP84" s="116">
        <v>1</v>
      </c>
      <c r="AQ84" s="30" t="s">
        <v>18</v>
      </c>
      <c r="AR84" s="88">
        <v>1</v>
      </c>
      <c r="AS84" s="52" t="s">
        <v>14</v>
      </c>
      <c r="AT84" s="24" t="s">
        <v>14</v>
      </c>
      <c r="AU84" s="24">
        <v>0</v>
      </c>
      <c r="AV84" s="24" t="s">
        <v>14</v>
      </c>
      <c r="AW84" s="24">
        <v>0</v>
      </c>
      <c r="AX84" s="24" t="s">
        <v>14</v>
      </c>
      <c r="AY84" s="77" t="s">
        <v>512</v>
      </c>
      <c r="AZ84">
        <v>0</v>
      </c>
      <c r="BA84" s="77" t="s">
        <v>512</v>
      </c>
      <c r="BB84">
        <v>0</v>
      </c>
      <c r="BC84" s="77" t="s">
        <v>512</v>
      </c>
      <c r="BD84">
        <v>0</v>
      </c>
      <c r="BE84" s="77" t="s">
        <v>512</v>
      </c>
      <c r="BF84">
        <v>0</v>
      </c>
      <c r="BH84" s="116">
        <v>0</v>
      </c>
      <c r="BI84" s="171"/>
      <c r="BJ84" s="116">
        <v>0</v>
      </c>
      <c r="BK84" s="79">
        <v>0</v>
      </c>
      <c r="BL84" s="79">
        <v>0</v>
      </c>
      <c r="BM84" s="24">
        <v>0</v>
      </c>
      <c r="BN84" s="24">
        <v>0</v>
      </c>
      <c r="BO84" s="24">
        <v>0</v>
      </c>
      <c r="BP84" s="24">
        <v>0</v>
      </c>
      <c r="BR84" s="168"/>
      <c r="BT84" s="136">
        <v>2</v>
      </c>
      <c r="BU84" s="136">
        <v>5</v>
      </c>
      <c r="BV84" s="136">
        <v>30</v>
      </c>
      <c r="BW84" s="136">
        <v>1</v>
      </c>
      <c r="BX84" s="132"/>
      <c r="BY84" s="136">
        <v>5</v>
      </c>
      <c r="BZ84" s="137" t="s">
        <v>330</v>
      </c>
      <c r="CA84" s="84"/>
      <c r="CB84" s="175" t="s">
        <v>581</v>
      </c>
      <c r="CC84" s="124" t="s">
        <v>30</v>
      </c>
      <c r="CD84" s="84">
        <v>3</v>
      </c>
      <c r="CE84" s="84">
        <v>0</v>
      </c>
      <c r="CF84" s="84">
        <v>0</v>
      </c>
    </row>
    <row r="85" spans="1:84" ht="50.1" x14ac:dyDescent="0.55000000000000004">
      <c r="A85" s="25">
        <v>4</v>
      </c>
      <c r="B85" s="25" t="s">
        <v>0</v>
      </c>
      <c r="C85" s="25">
        <v>84</v>
      </c>
      <c r="D85" s="25" t="s">
        <v>47</v>
      </c>
      <c r="E85" s="25">
        <v>2</v>
      </c>
      <c r="F85" s="25">
        <v>8</v>
      </c>
      <c r="G85" s="25">
        <v>13</v>
      </c>
      <c r="H85" s="24">
        <v>19.5</v>
      </c>
      <c r="I85" s="24">
        <v>22</v>
      </c>
      <c r="J85" s="79">
        <v>23</v>
      </c>
      <c r="K85" s="79">
        <v>32</v>
      </c>
      <c r="L85" s="79">
        <v>41</v>
      </c>
      <c r="M85" s="79">
        <v>56</v>
      </c>
      <c r="N85" s="79">
        <v>55</v>
      </c>
      <c r="O85" s="168">
        <v>84</v>
      </c>
      <c r="P85">
        <f>J85-'data for JMP'!J85</f>
        <v>1</v>
      </c>
      <c r="Q85">
        <f t="shared" si="4"/>
        <v>9</v>
      </c>
      <c r="R85">
        <f t="shared" si="5"/>
        <v>9</v>
      </c>
      <c r="S85">
        <f t="shared" si="6"/>
        <v>15</v>
      </c>
      <c r="T85" s="116">
        <f t="shared" si="7"/>
        <v>-1</v>
      </c>
      <c r="U85" s="116">
        <f t="shared" si="7"/>
        <v>29</v>
      </c>
      <c r="V85" s="24">
        <v>3.5</v>
      </c>
      <c r="W85" s="51">
        <f t="shared" ref="W85:W90" si="16">3.14*(V85/2)^2*I85</f>
        <v>211.5575</v>
      </c>
      <c r="X85" s="79">
        <v>6</v>
      </c>
      <c r="Y85">
        <f t="shared" ref="Y85:Y90" si="17">3.14*(X85/2)^2*J85</f>
        <v>649.98</v>
      </c>
      <c r="Z85" s="79">
        <v>10</v>
      </c>
      <c r="AA85" s="79">
        <v>8</v>
      </c>
      <c r="AB85" s="5">
        <f t="shared" ref="AB85:AB90" si="18" xml:space="preserve"> AVERAGE(Z85:AA85)</f>
        <v>9</v>
      </c>
      <c r="AC85">
        <f t="shared" ref="AC85:AC90" si="19">3.14*((Z85+AA85)/2)^2*K85</f>
        <v>8138.88</v>
      </c>
      <c r="AD85" s="79">
        <v>12</v>
      </c>
      <c r="AE85" s="79">
        <v>13</v>
      </c>
      <c r="AF85" s="5">
        <f t="shared" ref="AF85:AF90" si="20" xml:space="preserve"> AVERAGE(AD85:AE85)</f>
        <v>12.5</v>
      </c>
      <c r="AG85">
        <f t="shared" ref="AG85:AG90" si="21">3.14*((AD85+AE85)/2)^2*L85</f>
        <v>20115.625</v>
      </c>
      <c r="AH85" s="79">
        <v>18</v>
      </c>
      <c r="AI85" s="79">
        <v>17</v>
      </c>
      <c r="AJ85" s="5">
        <f t="shared" ref="AJ85:AJ90" si="22" xml:space="preserve"> AVERAGE(AH85:AI85)</f>
        <v>17.5</v>
      </c>
      <c r="AK85">
        <f t="shared" ref="AK85:AK90" si="23">3.14*((AH85+AI85)/2)^2*M85</f>
        <v>53851</v>
      </c>
      <c r="AL85" s="79">
        <v>26</v>
      </c>
      <c r="AM85" s="79">
        <v>20</v>
      </c>
      <c r="AN85" s="168">
        <v>50</v>
      </c>
      <c r="AO85" s="168">
        <v>42</v>
      </c>
      <c r="AP85" s="116">
        <v>1</v>
      </c>
      <c r="AQ85" s="30" t="s">
        <v>17</v>
      </c>
      <c r="AR85" s="88">
        <v>1</v>
      </c>
      <c r="AS85" s="52" t="s">
        <v>17</v>
      </c>
      <c r="AT85" s="24" t="s">
        <v>15</v>
      </c>
      <c r="AU85" s="24">
        <v>1</v>
      </c>
      <c r="AV85" s="24" t="s">
        <v>18</v>
      </c>
      <c r="AW85" s="24">
        <v>1</v>
      </c>
      <c r="AX85" s="24" t="s">
        <v>13</v>
      </c>
      <c r="AY85" s="77" t="s">
        <v>490</v>
      </c>
      <c r="AZ85">
        <v>1</v>
      </c>
      <c r="BA85" s="77" t="s">
        <v>491</v>
      </c>
      <c r="BB85">
        <v>1</v>
      </c>
      <c r="BC85" s="77" t="s">
        <v>15</v>
      </c>
      <c r="BD85">
        <v>1</v>
      </c>
      <c r="BE85" s="77" t="s">
        <v>15</v>
      </c>
      <c r="BF85">
        <v>1</v>
      </c>
      <c r="BG85" s="77" t="s">
        <v>15</v>
      </c>
      <c r="BH85" s="175">
        <v>1</v>
      </c>
      <c r="BI85" s="171" t="s">
        <v>15</v>
      </c>
      <c r="BJ85" s="177">
        <v>1</v>
      </c>
      <c r="BK85" s="79">
        <v>15</v>
      </c>
      <c r="BL85" s="24">
        <v>20</v>
      </c>
      <c r="BM85" s="79">
        <v>22</v>
      </c>
      <c r="BN85" s="79">
        <v>30</v>
      </c>
      <c r="BO85" s="79">
        <v>30</v>
      </c>
      <c r="BP85" s="79">
        <v>60</v>
      </c>
      <c r="BQ85" s="79">
        <v>75</v>
      </c>
      <c r="BR85" s="168">
        <v>50</v>
      </c>
      <c r="BT85" s="136">
        <v>2</v>
      </c>
      <c r="BU85" s="136">
        <v>5</v>
      </c>
      <c r="BV85" s="136">
        <v>50</v>
      </c>
      <c r="BW85" s="136">
        <v>10</v>
      </c>
      <c r="BX85" s="132">
        <v>20</v>
      </c>
      <c r="BY85" s="136">
        <v>30</v>
      </c>
      <c r="BZ85" s="137" t="s">
        <v>329</v>
      </c>
      <c r="CA85" s="138" t="s">
        <v>328</v>
      </c>
      <c r="CB85" s="176" t="s">
        <v>577</v>
      </c>
      <c r="CC85" s="124" t="s">
        <v>30</v>
      </c>
      <c r="CD85" s="84">
        <v>8</v>
      </c>
      <c r="CE85" s="84">
        <v>6</v>
      </c>
      <c r="CF85" s="84">
        <v>0</v>
      </c>
    </row>
    <row r="86" spans="1:84" ht="50.1" x14ac:dyDescent="0.55000000000000004">
      <c r="A86" s="25">
        <v>4</v>
      </c>
      <c r="B86" s="25" t="s">
        <v>0</v>
      </c>
      <c r="C86" s="25">
        <v>85</v>
      </c>
      <c r="D86" s="25" t="s">
        <v>47</v>
      </c>
      <c r="E86" s="25">
        <v>2</v>
      </c>
      <c r="F86" s="25">
        <v>7</v>
      </c>
      <c r="G86" s="25">
        <v>11.5</v>
      </c>
      <c r="H86" s="24">
        <v>18</v>
      </c>
      <c r="I86" s="24">
        <v>20.5</v>
      </c>
      <c r="J86" s="79">
        <v>24</v>
      </c>
      <c r="K86" s="79">
        <v>36</v>
      </c>
      <c r="L86" s="79">
        <v>53</v>
      </c>
      <c r="M86" s="79">
        <v>81</v>
      </c>
      <c r="N86" s="159"/>
      <c r="P86">
        <f>J86-'data for JMP'!J86</f>
        <v>3.5</v>
      </c>
      <c r="Q86">
        <f t="shared" si="4"/>
        <v>12</v>
      </c>
      <c r="R86">
        <f t="shared" si="5"/>
        <v>17</v>
      </c>
      <c r="S86">
        <f t="shared" si="6"/>
        <v>28</v>
      </c>
      <c r="T86" s="116">
        <f t="shared" si="7"/>
        <v>-81</v>
      </c>
      <c r="U86" s="116">
        <f t="shared" si="7"/>
        <v>0</v>
      </c>
      <c r="V86" s="24">
        <v>4</v>
      </c>
      <c r="W86" s="51">
        <f t="shared" si="16"/>
        <v>257.48</v>
      </c>
      <c r="X86" s="79">
        <v>7</v>
      </c>
      <c r="Y86">
        <f t="shared" si="17"/>
        <v>923.16000000000008</v>
      </c>
      <c r="Z86" s="79">
        <v>15</v>
      </c>
      <c r="AA86" s="79">
        <v>8</v>
      </c>
      <c r="AB86" s="5">
        <f t="shared" si="18"/>
        <v>11.5</v>
      </c>
      <c r="AC86">
        <f t="shared" si="19"/>
        <v>14949.54</v>
      </c>
      <c r="AD86" s="79">
        <v>31</v>
      </c>
      <c r="AE86" s="79">
        <v>19</v>
      </c>
      <c r="AF86" s="5">
        <f t="shared" si="20"/>
        <v>25</v>
      </c>
      <c r="AG86">
        <f t="shared" si="21"/>
        <v>104012.5</v>
      </c>
      <c r="AH86" s="79">
        <v>27</v>
      </c>
      <c r="AI86" s="79">
        <v>26</v>
      </c>
      <c r="AJ86" s="5">
        <f t="shared" si="22"/>
        <v>26.5</v>
      </c>
      <c r="AK86">
        <f t="shared" si="23"/>
        <v>178610.26500000001</v>
      </c>
      <c r="AL86" s="159"/>
      <c r="AM86" s="159"/>
      <c r="AP86" s="116">
        <v>1</v>
      </c>
      <c r="AQ86" s="30" t="s">
        <v>17</v>
      </c>
      <c r="AR86" s="88">
        <v>1</v>
      </c>
      <c r="AS86" s="52" t="s">
        <v>15</v>
      </c>
      <c r="AT86" s="24" t="s">
        <v>13</v>
      </c>
      <c r="AU86" s="24">
        <v>1</v>
      </c>
      <c r="AV86" s="24" t="s">
        <v>17</v>
      </c>
      <c r="AW86" s="24">
        <v>1</v>
      </c>
      <c r="AX86" s="24" t="s">
        <v>18</v>
      </c>
      <c r="AY86" s="77" t="s">
        <v>489</v>
      </c>
      <c r="AZ86">
        <v>1</v>
      </c>
      <c r="BA86" s="77" t="s">
        <v>488</v>
      </c>
      <c r="BB86">
        <v>1</v>
      </c>
      <c r="BC86" s="77" t="s">
        <v>497</v>
      </c>
      <c r="BD86">
        <v>1</v>
      </c>
      <c r="BE86" s="77" t="s">
        <v>15</v>
      </c>
      <c r="BF86">
        <v>1</v>
      </c>
      <c r="BG86" s="164"/>
      <c r="BH86" s="116">
        <v>0</v>
      </c>
      <c r="BJ86" s="116">
        <v>0</v>
      </c>
      <c r="BK86" s="79">
        <v>5</v>
      </c>
      <c r="BL86" s="24">
        <v>5</v>
      </c>
      <c r="BM86" s="79">
        <v>20</v>
      </c>
      <c r="BN86" s="79">
        <v>20</v>
      </c>
      <c r="BO86" s="79">
        <v>10</v>
      </c>
      <c r="BP86" s="79">
        <v>2</v>
      </c>
      <c r="BQ86" s="159"/>
      <c r="BT86" s="137">
        <v>0.1</v>
      </c>
      <c r="BU86" s="136">
        <v>4</v>
      </c>
      <c r="BV86" s="136">
        <v>15</v>
      </c>
      <c r="BW86" s="136">
        <v>70</v>
      </c>
      <c r="BX86" s="132">
        <v>5</v>
      </c>
      <c r="BY86" s="136">
        <v>20</v>
      </c>
      <c r="BZ86" s="137" t="s">
        <v>327</v>
      </c>
      <c r="CA86" s="138" t="s">
        <v>326</v>
      </c>
      <c r="CB86" s="175" t="s">
        <v>581</v>
      </c>
      <c r="CC86" s="124" t="s">
        <v>30</v>
      </c>
      <c r="CD86" s="84">
        <v>7</v>
      </c>
      <c r="CE86" s="84">
        <v>0</v>
      </c>
      <c r="CF86" s="84">
        <v>0</v>
      </c>
    </row>
    <row r="87" spans="1:84" ht="50.1" x14ac:dyDescent="0.55000000000000004">
      <c r="A87" s="25">
        <v>4</v>
      </c>
      <c r="B87" s="25" t="s">
        <v>0</v>
      </c>
      <c r="C87" s="25">
        <v>86</v>
      </c>
      <c r="D87" s="25" t="s">
        <v>47</v>
      </c>
      <c r="E87" s="25">
        <v>2</v>
      </c>
      <c r="F87" s="25">
        <v>8</v>
      </c>
      <c r="G87" s="25">
        <v>17</v>
      </c>
      <c r="H87" s="24">
        <v>22.5</v>
      </c>
      <c r="I87" s="24">
        <v>23.5</v>
      </c>
      <c r="J87" s="79">
        <v>29</v>
      </c>
      <c r="K87" s="79">
        <v>37</v>
      </c>
      <c r="L87" s="79">
        <v>48</v>
      </c>
      <c r="M87" s="79">
        <v>67.5</v>
      </c>
      <c r="N87" s="159"/>
      <c r="P87">
        <f>J87-'data for JMP'!J87</f>
        <v>5.5</v>
      </c>
      <c r="Q87">
        <f t="shared" si="4"/>
        <v>8</v>
      </c>
      <c r="R87">
        <f t="shared" si="5"/>
        <v>11</v>
      </c>
      <c r="S87">
        <f t="shared" si="6"/>
        <v>19.5</v>
      </c>
      <c r="T87" s="116">
        <f t="shared" si="7"/>
        <v>-67.5</v>
      </c>
      <c r="U87" s="116">
        <f t="shared" si="7"/>
        <v>0</v>
      </c>
      <c r="V87" s="24">
        <v>5</v>
      </c>
      <c r="W87" s="51">
        <f t="shared" si="16"/>
        <v>461.1875</v>
      </c>
      <c r="X87" s="79">
        <v>7</v>
      </c>
      <c r="Y87">
        <f t="shared" si="17"/>
        <v>1115.4850000000001</v>
      </c>
      <c r="Z87" s="79">
        <v>12</v>
      </c>
      <c r="AA87" s="79">
        <v>10</v>
      </c>
      <c r="AB87" s="5">
        <f t="shared" si="18"/>
        <v>11</v>
      </c>
      <c r="AC87">
        <f t="shared" si="19"/>
        <v>14057.78</v>
      </c>
      <c r="AD87" s="79">
        <v>18</v>
      </c>
      <c r="AE87" s="79">
        <v>15</v>
      </c>
      <c r="AF87" s="5">
        <f t="shared" si="20"/>
        <v>16.5</v>
      </c>
      <c r="AG87">
        <f t="shared" si="21"/>
        <v>41033.520000000004</v>
      </c>
      <c r="AH87" s="79">
        <v>18.5</v>
      </c>
      <c r="AI87" s="79">
        <v>16</v>
      </c>
      <c r="AJ87" s="5">
        <f t="shared" si="22"/>
        <v>17.25</v>
      </c>
      <c r="AK87">
        <f t="shared" si="23"/>
        <v>63068.371875000004</v>
      </c>
      <c r="AL87" s="159"/>
      <c r="AM87" s="159"/>
      <c r="AP87" s="116">
        <v>1</v>
      </c>
      <c r="AQ87" s="30" t="s">
        <v>15</v>
      </c>
      <c r="AR87" s="88">
        <v>1</v>
      </c>
      <c r="AS87" s="52" t="s">
        <v>15</v>
      </c>
      <c r="AT87" s="24" t="s">
        <v>15</v>
      </c>
      <c r="AU87" s="24">
        <v>1</v>
      </c>
      <c r="AV87" s="24" t="s">
        <v>15</v>
      </c>
      <c r="AW87" s="24">
        <v>1</v>
      </c>
      <c r="AX87" s="24" t="s">
        <v>17</v>
      </c>
      <c r="AY87" s="77" t="s">
        <v>490</v>
      </c>
      <c r="AZ87">
        <v>1</v>
      </c>
      <c r="BA87" s="77" t="s">
        <v>489</v>
      </c>
      <c r="BB87">
        <v>1</v>
      </c>
      <c r="BC87" s="77" t="s">
        <v>15</v>
      </c>
      <c r="BD87">
        <v>1</v>
      </c>
      <c r="BE87" s="77" t="s">
        <v>13</v>
      </c>
      <c r="BF87">
        <v>1</v>
      </c>
      <c r="BG87" s="164"/>
      <c r="BH87" s="116">
        <v>0</v>
      </c>
      <c r="BJ87" s="116">
        <v>0</v>
      </c>
      <c r="BK87" s="79">
        <v>5</v>
      </c>
      <c r="BL87" s="24">
        <v>15</v>
      </c>
      <c r="BM87" s="79">
        <v>12</v>
      </c>
      <c r="BN87" s="79">
        <v>10</v>
      </c>
      <c r="BO87" s="79">
        <v>20</v>
      </c>
      <c r="BP87" s="79">
        <v>25</v>
      </c>
      <c r="BQ87" s="159"/>
      <c r="BT87" s="136">
        <v>1</v>
      </c>
      <c r="BU87" s="136">
        <v>1</v>
      </c>
      <c r="BV87" s="136">
        <v>15</v>
      </c>
      <c r="BW87" s="136">
        <v>5</v>
      </c>
      <c r="BX87" s="132">
        <v>15</v>
      </c>
      <c r="BY87" s="136">
        <v>38</v>
      </c>
      <c r="BZ87" s="137" t="s">
        <v>325</v>
      </c>
      <c r="CA87" s="84"/>
      <c r="CB87" s="175" t="s">
        <v>581</v>
      </c>
      <c r="CC87" s="124" t="s">
        <v>30</v>
      </c>
      <c r="CD87" s="84">
        <v>8</v>
      </c>
      <c r="CE87" s="84">
        <v>4</v>
      </c>
      <c r="CF87" s="84">
        <v>0</v>
      </c>
    </row>
    <row r="88" spans="1:84" ht="50.1" x14ac:dyDescent="0.55000000000000004">
      <c r="A88" s="25">
        <v>4</v>
      </c>
      <c r="B88" s="25" t="s">
        <v>0</v>
      </c>
      <c r="C88" s="25">
        <v>87</v>
      </c>
      <c r="D88" s="25" t="s">
        <v>47</v>
      </c>
      <c r="E88" s="25">
        <v>2</v>
      </c>
      <c r="F88" s="25">
        <v>9</v>
      </c>
      <c r="G88" s="25">
        <v>15</v>
      </c>
      <c r="H88" s="24">
        <v>18</v>
      </c>
      <c r="I88" s="24">
        <v>21.5</v>
      </c>
      <c r="J88" s="79">
        <v>26</v>
      </c>
      <c r="K88" s="79">
        <v>34</v>
      </c>
      <c r="L88" s="79">
        <v>41</v>
      </c>
      <c r="M88" s="79">
        <v>61.5</v>
      </c>
      <c r="N88" s="159"/>
      <c r="P88">
        <f>J88-'data for JMP'!J88</f>
        <v>4.5</v>
      </c>
      <c r="Q88">
        <f t="shared" si="4"/>
        <v>8</v>
      </c>
      <c r="R88">
        <f t="shared" si="5"/>
        <v>7</v>
      </c>
      <c r="S88">
        <f t="shared" si="6"/>
        <v>20.5</v>
      </c>
      <c r="T88" s="116">
        <f t="shared" si="7"/>
        <v>-61.5</v>
      </c>
      <c r="U88" s="116">
        <f t="shared" si="7"/>
        <v>0</v>
      </c>
      <c r="V88" s="24">
        <v>3</v>
      </c>
      <c r="W88" s="51">
        <f t="shared" si="16"/>
        <v>151.89750000000001</v>
      </c>
      <c r="X88" s="79">
        <v>7</v>
      </c>
      <c r="Y88">
        <f t="shared" si="17"/>
        <v>1000.0900000000001</v>
      </c>
      <c r="Z88" s="79">
        <v>9</v>
      </c>
      <c r="AA88" s="79">
        <v>8</v>
      </c>
      <c r="AB88" s="5">
        <f t="shared" si="18"/>
        <v>8.5</v>
      </c>
      <c r="AC88">
        <f t="shared" si="19"/>
        <v>7713.41</v>
      </c>
      <c r="AD88" s="79">
        <v>16</v>
      </c>
      <c r="AE88" s="79">
        <v>14.5</v>
      </c>
      <c r="AF88" s="5">
        <f t="shared" si="20"/>
        <v>15.25</v>
      </c>
      <c r="AG88">
        <f t="shared" si="21"/>
        <v>29940.096250000002</v>
      </c>
      <c r="AH88" s="79">
        <v>27</v>
      </c>
      <c r="AI88" s="79">
        <v>20</v>
      </c>
      <c r="AJ88" s="5">
        <f t="shared" si="22"/>
        <v>23.5</v>
      </c>
      <c r="AK88">
        <f t="shared" si="23"/>
        <v>106644.9975</v>
      </c>
      <c r="AL88" s="159"/>
      <c r="AM88" s="159"/>
      <c r="AP88" s="116">
        <v>1</v>
      </c>
      <c r="AQ88" s="30" t="s">
        <v>15</v>
      </c>
      <c r="AR88" s="88">
        <v>1</v>
      </c>
      <c r="AS88" s="52" t="s">
        <v>15</v>
      </c>
      <c r="AT88" s="24" t="s">
        <v>15</v>
      </c>
      <c r="AU88" s="24">
        <v>1</v>
      </c>
      <c r="AV88" s="24" t="s">
        <v>15</v>
      </c>
      <c r="AW88" s="24">
        <v>1</v>
      </c>
      <c r="AX88" s="24" t="s">
        <v>18</v>
      </c>
      <c r="AY88" s="77" t="s">
        <v>490</v>
      </c>
      <c r="AZ88">
        <v>1</v>
      </c>
      <c r="BA88" s="77" t="s">
        <v>488</v>
      </c>
      <c r="BB88">
        <v>1</v>
      </c>
      <c r="BC88" s="77" t="s">
        <v>15</v>
      </c>
      <c r="BD88">
        <v>1</v>
      </c>
      <c r="BE88" s="77" t="s">
        <v>15</v>
      </c>
      <c r="BF88">
        <v>1</v>
      </c>
      <c r="BG88" s="164"/>
      <c r="BH88" s="116">
        <v>0</v>
      </c>
      <c r="BJ88" s="116">
        <v>0</v>
      </c>
      <c r="BK88" s="79">
        <v>1</v>
      </c>
      <c r="BL88" s="24">
        <v>5</v>
      </c>
      <c r="BM88" s="79">
        <v>7</v>
      </c>
      <c r="BN88" s="79">
        <v>20</v>
      </c>
      <c r="BO88" s="79">
        <v>40</v>
      </c>
      <c r="BP88" s="79">
        <v>10</v>
      </c>
      <c r="BQ88" s="159"/>
      <c r="BT88" s="136">
        <v>1</v>
      </c>
      <c r="BU88" s="137">
        <v>0.1</v>
      </c>
      <c r="BV88" s="136">
        <v>15</v>
      </c>
      <c r="BW88" s="137">
        <v>0.1</v>
      </c>
      <c r="BX88" s="132">
        <v>5</v>
      </c>
      <c r="BY88" s="136">
        <v>50</v>
      </c>
      <c r="BZ88" s="137" t="s">
        <v>324</v>
      </c>
      <c r="CA88" s="84"/>
      <c r="CB88" s="175" t="s">
        <v>581</v>
      </c>
      <c r="CC88" s="124" t="s">
        <v>30</v>
      </c>
      <c r="CD88" s="84">
        <v>9</v>
      </c>
      <c r="CE88" s="84">
        <v>6</v>
      </c>
      <c r="CF88" s="84">
        <v>0</v>
      </c>
    </row>
    <row r="89" spans="1:84" ht="50.1" x14ac:dyDescent="0.55000000000000004">
      <c r="A89" s="25">
        <v>4</v>
      </c>
      <c r="B89" s="25" t="s">
        <v>0</v>
      </c>
      <c r="C89" s="25">
        <v>88</v>
      </c>
      <c r="D89" s="25" t="s">
        <v>313</v>
      </c>
      <c r="E89" s="25">
        <v>1</v>
      </c>
      <c r="F89" s="25">
        <v>6</v>
      </c>
      <c r="G89" s="25">
        <v>8.5</v>
      </c>
      <c r="H89" s="24">
        <v>9</v>
      </c>
      <c r="I89" s="24">
        <v>11.5</v>
      </c>
      <c r="J89" s="79">
        <v>15</v>
      </c>
      <c r="K89" s="79">
        <v>30.5</v>
      </c>
      <c r="L89" s="79">
        <v>33</v>
      </c>
      <c r="M89" s="79">
        <v>47</v>
      </c>
      <c r="N89" s="159"/>
      <c r="P89">
        <f>J89-'data for JMP'!J89</f>
        <v>3.5</v>
      </c>
      <c r="Q89">
        <f t="shared" si="4"/>
        <v>15.5</v>
      </c>
      <c r="R89">
        <f t="shared" si="5"/>
        <v>2.5</v>
      </c>
      <c r="S89">
        <f t="shared" si="6"/>
        <v>14</v>
      </c>
      <c r="T89" s="116">
        <f t="shared" si="7"/>
        <v>-47</v>
      </c>
      <c r="U89" s="116">
        <f t="shared" si="7"/>
        <v>0</v>
      </c>
      <c r="V89" s="24">
        <v>3.5</v>
      </c>
      <c r="W89" s="51">
        <f t="shared" si="16"/>
        <v>110.58687500000001</v>
      </c>
      <c r="X89" s="79">
        <v>5</v>
      </c>
      <c r="Y89">
        <f t="shared" si="17"/>
        <v>294.375</v>
      </c>
      <c r="Z89" s="79">
        <v>12</v>
      </c>
      <c r="AA89" s="79">
        <v>9</v>
      </c>
      <c r="AB89" s="5">
        <f t="shared" si="18"/>
        <v>10.5</v>
      </c>
      <c r="AC89">
        <f t="shared" si="19"/>
        <v>10558.6425</v>
      </c>
      <c r="AD89" s="79">
        <v>16</v>
      </c>
      <c r="AE89" s="79">
        <v>14</v>
      </c>
      <c r="AF89" s="5">
        <f t="shared" si="20"/>
        <v>15</v>
      </c>
      <c r="AG89">
        <f t="shared" si="21"/>
        <v>23314.5</v>
      </c>
      <c r="AH89" s="79">
        <v>22</v>
      </c>
      <c r="AI89" s="79">
        <v>18</v>
      </c>
      <c r="AJ89" s="5">
        <f t="shared" si="22"/>
        <v>20</v>
      </c>
      <c r="AK89">
        <f t="shared" si="23"/>
        <v>59032</v>
      </c>
      <c r="AL89" s="159"/>
      <c r="AM89" s="159"/>
      <c r="AP89" s="116">
        <v>1</v>
      </c>
      <c r="AQ89" s="30" t="s">
        <v>17</v>
      </c>
      <c r="AR89" s="88">
        <v>1</v>
      </c>
      <c r="AS89" s="52" t="s">
        <v>15</v>
      </c>
      <c r="AT89" s="24" t="s">
        <v>17</v>
      </c>
      <c r="AU89" s="24">
        <v>1</v>
      </c>
      <c r="AV89" s="24" t="s">
        <v>15</v>
      </c>
      <c r="AW89" s="24">
        <v>1</v>
      </c>
      <c r="AX89" s="24" t="s">
        <v>17</v>
      </c>
      <c r="AY89" s="77" t="s">
        <v>489</v>
      </c>
      <c r="AZ89">
        <v>1</v>
      </c>
      <c r="BA89" s="77" t="s">
        <v>489</v>
      </c>
      <c r="BB89">
        <v>1</v>
      </c>
      <c r="BC89" s="77" t="s">
        <v>15</v>
      </c>
      <c r="BD89">
        <v>1</v>
      </c>
      <c r="BE89" s="77" t="s">
        <v>13</v>
      </c>
      <c r="BF89">
        <v>1</v>
      </c>
      <c r="BG89" s="166"/>
      <c r="BH89" s="116">
        <v>0</v>
      </c>
      <c r="BJ89" s="116">
        <v>0</v>
      </c>
      <c r="BK89" s="79">
        <v>8</v>
      </c>
      <c r="BL89" s="24">
        <v>3</v>
      </c>
      <c r="BM89" s="79">
        <v>18</v>
      </c>
      <c r="BN89" s="79">
        <v>30</v>
      </c>
      <c r="BO89" s="79">
        <v>20</v>
      </c>
      <c r="BP89" s="79">
        <v>7</v>
      </c>
      <c r="BQ89" s="159"/>
      <c r="BT89" s="136">
        <v>2</v>
      </c>
      <c r="BU89" s="136">
        <v>10</v>
      </c>
      <c r="BV89" s="136">
        <v>20</v>
      </c>
      <c r="BW89" s="136">
        <v>10</v>
      </c>
      <c r="BX89" s="132">
        <v>3</v>
      </c>
      <c r="BY89" s="136">
        <v>33</v>
      </c>
      <c r="BZ89" s="137" t="s">
        <v>323</v>
      </c>
      <c r="CA89" s="138" t="s">
        <v>322</v>
      </c>
      <c r="CB89" s="175" t="s">
        <v>581</v>
      </c>
      <c r="CC89" s="124" t="s">
        <v>30</v>
      </c>
      <c r="CD89" s="84">
        <v>6</v>
      </c>
      <c r="CE89" s="84">
        <v>0</v>
      </c>
      <c r="CF89" s="84">
        <v>0</v>
      </c>
    </row>
    <row r="90" spans="1:84" ht="50.1" x14ac:dyDescent="0.55000000000000004">
      <c r="A90" s="25">
        <v>4</v>
      </c>
      <c r="B90" s="25" t="s">
        <v>0</v>
      </c>
      <c r="C90" s="25">
        <v>89</v>
      </c>
      <c r="D90" s="25" t="s">
        <v>47</v>
      </c>
      <c r="E90" s="25">
        <v>2</v>
      </c>
      <c r="F90" s="25">
        <v>10</v>
      </c>
      <c r="G90" s="25">
        <v>15</v>
      </c>
      <c r="H90" s="24">
        <v>20</v>
      </c>
      <c r="I90" s="24">
        <v>25</v>
      </c>
      <c r="J90" s="79">
        <v>28</v>
      </c>
      <c r="K90" s="79">
        <v>41.5</v>
      </c>
      <c r="L90" s="79">
        <v>50</v>
      </c>
      <c r="M90" s="79">
        <v>81</v>
      </c>
      <c r="N90" s="79">
        <v>90</v>
      </c>
      <c r="O90" s="168">
        <v>139</v>
      </c>
      <c r="P90">
        <f>J90-'data for JMP'!J90</f>
        <v>3</v>
      </c>
      <c r="Q90">
        <f t="shared" si="4"/>
        <v>13.5</v>
      </c>
      <c r="R90">
        <f t="shared" si="5"/>
        <v>8.5</v>
      </c>
      <c r="S90">
        <f t="shared" si="6"/>
        <v>31</v>
      </c>
      <c r="T90" s="116">
        <f t="shared" si="7"/>
        <v>9</v>
      </c>
      <c r="U90" s="116">
        <f t="shared" si="7"/>
        <v>49</v>
      </c>
      <c r="V90" s="24">
        <v>6</v>
      </c>
      <c r="W90" s="51">
        <f t="shared" si="16"/>
        <v>706.5</v>
      </c>
      <c r="X90" s="79">
        <v>9</v>
      </c>
      <c r="Y90">
        <f t="shared" si="17"/>
        <v>1780.38</v>
      </c>
      <c r="Z90" s="79">
        <v>13</v>
      </c>
      <c r="AA90" s="79">
        <v>11</v>
      </c>
      <c r="AB90" s="5">
        <f t="shared" si="18"/>
        <v>12</v>
      </c>
      <c r="AC90">
        <f t="shared" si="19"/>
        <v>18764.64</v>
      </c>
      <c r="AD90" s="79">
        <v>15</v>
      </c>
      <c r="AE90" s="79">
        <v>20</v>
      </c>
      <c r="AF90" s="5">
        <f t="shared" si="20"/>
        <v>17.5</v>
      </c>
      <c r="AG90">
        <f t="shared" si="21"/>
        <v>48081.25</v>
      </c>
      <c r="AH90" s="79">
        <v>26</v>
      </c>
      <c r="AI90" s="79">
        <v>22</v>
      </c>
      <c r="AJ90" s="5">
        <f t="shared" si="22"/>
        <v>24</v>
      </c>
      <c r="AK90">
        <f t="shared" si="23"/>
        <v>146499.84</v>
      </c>
      <c r="AL90" s="79">
        <v>34</v>
      </c>
      <c r="AM90" s="79">
        <v>25</v>
      </c>
      <c r="AN90" s="168">
        <v>47</v>
      </c>
      <c r="AO90" s="168">
        <v>39</v>
      </c>
      <c r="AP90" s="116">
        <v>1</v>
      </c>
      <c r="AQ90" s="30" t="s">
        <v>15</v>
      </c>
      <c r="AR90" s="88">
        <v>1</v>
      </c>
      <c r="AS90" s="52" t="s">
        <v>17</v>
      </c>
      <c r="AT90" s="24" t="s">
        <v>13</v>
      </c>
      <c r="AU90" s="24">
        <v>1</v>
      </c>
      <c r="AV90" s="24" t="s">
        <v>15</v>
      </c>
      <c r="AW90" s="24">
        <v>1</v>
      </c>
      <c r="AX90" s="24" t="s">
        <v>17</v>
      </c>
      <c r="AY90" s="77" t="s">
        <v>489</v>
      </c>
      <c r="AZ90">
        <v>1</v>
      </c>
      <c r="BA90" s="77" t="s">
        <v>488</v>
      </c>
      <c r="BB90">
        <v>1</v>
      </c>
      <c r="BC90" s="77" t="s">
        <v>13</v>
      </c>
      <c r="BD90">
        <v>1</v>
      </c>
      <c r="BE90" s="77" t="s">
        <v>15</v>
      </c>
      <c r="BF90">
        <v>1</v>
      </c>
      <c r="BG90" s="77" t="s">
        <v>15</v>
      </c>
      <c r="BH90" s="175">
        <v>1</v>
      </c>
      <c r="BI90" s="171" t="s">
        <v>15</v>
      </c>
      <c r="BJ90" s="177">
        <v>1</v>
      </c>
      <c r="BK90" s="79">
        <v>5</v>
      </c>
      <c r="BL90" s="24">
        <v>2</v>
      </c>
      <c r="BM90" s="79">
        <v>15</v>
      </c>
      <c r="BN90" s="79">
        <v>15</v>
      </c>
      <c r="BO90" s="79">
        <v>30</v>
      </c>
      <c r="BP90" s="79">
        <v>40</v>
      </c>
      <c r="BQ90" s="79">
        <v>33</v>
      </c>
      <c r="BR90" s="168">
        <v>60</v>
      </c>
      <c r="BT90" s="136">
        <v>0</v>
      </c>
      <c r="BU90" s="136">
        <v>10</v>
      </c>
      <c r="BV90" s="136">
        <v>1</v>
      </c>
      <c r="BW90" s="136">
        <v>35</v>
      </c>
      <c r="BX90" s="132">
        <v>2</v>
      </c>
      <c r="BY90" s="136">
        <v>20</v>
      </c>
      <c r="BZ90" s="137" t="s">
        <v>321</v>
      </c>
      <c r="CA90" s="84"/>
      <c r="CB90" s="175" t="s">
        <v>581</v>
      </c>
      <c r="CC90" s="124" t="s">
        <v>30</v>
      </c>
      <c r="CD90" s="84">
        <v>10</v>
      </c>
      <c r="CE90" s="84">
        <v>9</v>
      </c>
      <c r="CF90" s="84" t="s">
        <v>40</v>
      </c>
    </row>
    <row r="91" spans="1:84" ht="50.1" x14ac:dyDescent="0.55000000000000004">
      <c r="A91" s="25">
        <v>4</v>
      </c>
      <c r="B91" s="25" t="s">
        <v>0</v>
      </c>
      <c r="C91" s="25">
        <v>90</v>
      </c>
      <c r="D91" s="25" t="s">
        <v>313</v>
      </c>
      <c r="E91" s="25">
        <v>1</v>
      </c>
      <c r="F91" s="25">
        <v>5</v>
      </c>
      <c r="G91" s="25">
        <v>8</v>
      </c>
      <c r="H91" s="24"/>
      <c r="I91" s="24"/>
      <c r="J91" s="79"/>
      <c r="K91" s="79"/>
      <c r="L91" s="79"/>
      <c r="M91" s="79"/>
      <c r="O91" s="168"/>
      <c r="P91">
        <f>J91-'data for JMP'!J91</f>
        <v>0</v>
      </c>
      <c r="Q91">
        <f t="shared" si="4"/>
        <v>0</v>
      </c>
      <c r="R91">
        <f t="shared" si="5"/>
        <v>0</v>
      </c>
      <c r="S91">
        <f t="shared" si="6"/>
        <v>0</v>
      </c>
      <c r="T91" s="116">
        <f t="shared" si="7"/>
        <v>0</v>
      </c>
      <c r="U91" s="116">
        <f t="shared" si="7"/>
        <v>0</v>
      </c>
      <c r="V91" s="24"/>
      <c r="W91" s="51"/>
      <c r="X91" s="79"/>
      <c r="Z91" s="79"/>
      <c r="AA91" s="79"/>
      <c r="AB91" s="5"/>
      <c r="AD91" s="79"/>
      <c r="AE91" s="79"/>
      <c r="AF91" s="5"/>
      <c r="AH91" s="79"/>
      <c r="AI91" s="79"/>
      <c r="AJ91" s="5"/>
      <c r="AN91" s="168"/>
      <c r="AO91" s="168"/>
      <c r="AP91" s="116">
        <v>1</v>
      </c>
      <c r="AQ91" s="30" t="s">
        <v>15</v>
      </c>
      <c r="AR91" s="88">
        <v>1</v>
      </c>
      <c r="AS91" s="52" t="s">
        <v>16</v>
      </c>
      <c r="AT91" s="24" t="s">
        <v>14</v>
      </c>
      <c r="AU91" s="24">
        <v>0</v>
      </c>
      <c r="AV91" s="24" t="s">
        <v>14</v>
      </c>
      <c r="AW91" s="24">
        <v>0</v>
      </c>
      <c r="AX91" s="24" t="s">
        <v>14</v>
      </c>
      <c r="AY91" s="77" t="s">
        <v>512</v>
      </c>
      <c r="AZ91">
        <v>0</v>
      </c>
      <c r="BA91" s="77" t="s">
        <v>512</v>
      </c>
      <c r="BB91">
        <v>0</v>
      </c>
      <c r="BC91" s="77" t="s">
        <v>512</v>
      </c>
      <c r="BD91">
        <v>0</v>
      </c>
      <c r="BE91" s="77" t="s">
        <v>512</v>
      </c>
      <c r="BF91">
        <v>0</v>
      </c>
      <c r="BH91" s="116">
        <v>0</v>
      </c>
      <c r="BI91" s="171"/>
      <c r="BJ91" s="116">
        <v>0</v>
      </c>
      <c r="BK91" s="79">
        <v>0</v>
      </c>
      <c r="BL91" s="79">
        <v>0</v>
      </c>
      <c r="BM91" s="24">
        <v>0</v>
      </c>
      <c r="BN91" s="24">
        <v>0</v>
      </c>
      <c r="BO91" s="24">
        <v>0</v>
      </c>
      <c r="BP91" s="24">
        <v>0</v>
      </c>
      <c r="BR91" s="168"/>
      <c r="BT91" s="136">
        <v>5</v>
      </c>
      <c r="BU91" s="136">
        <v>2</v>
      </c>
      <c r="BV91" s="136">
        <v>20</v>
      </c>
      <c r="BW91" s="136">
        <v>3</v>
      </c>
      <c r="BX91" s="132"/>
      <c r="BY91" s="136">
        <v>24</v>
      </c>
      <c r="BZ91" s="137" t="s">
        <v>320</v>
      </c>
      <c r="CA91" s="84"/>
      <c r="CB91" s="175" t="s">
        <v>581</v>
      </c>
      <c r="CC91" s="124" t="s">
        <v>30</v>
      </c>
      <c r="CD91" s="84">
        <v>5</v>
      </c>
      <c r="CE91" s="84">
        <v>0</v>
      </c>
      <c r="CF91" s="84">
        <v>0</v>
      </c>
    </row>
    <row r="92" spans="1:84" ht="50.1" x14ac:dyDescent="0.55000000000000004">
      <c r="A92" s="25">
        <v>4</v>
      </c>
      <c r="B92" s="25" t="s">
        <v>0</v>
      </c>
      <c r="C92" s="25">
        <v>91</v>
      </c>
      <c r="D92" s="25" t="s">
        <v>47</v>
      </c>
      <c r="E92" s="25">
        <v>2</v>
      </c>
      <c r="F92" s="25">
        <v>10.5</v>
      </c>
      <c r="G92" s="25">
        <v>14</v>
      </c>
      <c r="H92" s="24">
        <v>21</v>
      </c>
      <c r="I92" s="24">
        <v>25</v>
      </c>
      <c r="J92" s="79">
        <v>30</v>
      </c>
      <c r="K92" s="79">
        <v>44.5</v>
      </c>
      <c r="L92" s="79">
        <v>48</v>
      </c>
      <c r="M92" s="79">
        <v>79</v>
      </c>
      <c r="N92" s="79">
        <v>85</v>
      </c>
      <c r="O92" s="168">
        <v>122</v>
      </c>
      <c r="P92">
        <f>J92-'data for JMP'!J92</f>
        <v>5</v>
      </c>
      <c r="Q92">
        <f t="shared" si="4"/>
        <v>14.5</v>
      </c>
      <c r="R92">
        <f t="shared" si="5"/>
        <v>3.5</v>
      </c>
      <c r="S92">
        <f t="shared" si="6"/>
        <v>31</v>
      </c>
      <c r="T92" s="116">
        <f t="shared" si="7"/>
        <v>6</v>
      </c>
      <c r="U92" s="116">
        <f t="shared" si="7"/>
        <v>37</v>
      </c>
      <c r="V92" s="57">
        <v>9</v>
      </c>
      <c r="W92" s="51">
        <f>3.14*(V92/2)^2*I92</f>
        <v>1589.625</v>
      </c>
      <c r="X92" s="79">
        <v>10</v>
      </c>
      <c r="Y92">
        <f>3.14*(X92/2)^2*J92</f>
        <v>2355</v>
      </c>
      <c r="Z92" s="79">
        <v>16</v>
      </c>
      <c r="AA92" s="79">
        <v>13</v>
      </c>
      <c r="AB92" s="5">
        <f xml:space="preserve"> AVERAGE(Z92:AA92)</f>
        <v>14.5</v>
      </c>
      <c r="AC92">
        <f>3.14*((Z92+AA92)/2)^2*K92</f>
        <v>29378.232500000002</v>
      </c>
      <c r="AD92" s="79">
        <v>72</v>
      </c>
      <c r="AE92" s="79">
        <v>18</v>
      </c>
      <c r="AF92" s="5">
        <f xml:space="preserve"> AVERAGE(AD92:AE92)</f>
        <v>45</v>
      </c>
      <c r="AG92">
        <f>3.14*((AD92+AE92)/2)^2*L92</f>
        <v>305208</v>
      </c>
      <c r="AH92" s="79">
        <v>27.5</v>
      </c>
      <c r="AI92" s="79">
        <v>19</v>
      </c>
      <c r="AJ92" s="5">
        <f xml:space="preserve"> AVERAGE(AH92:AI92)</f>
        <v>23.25</v>
      </c>
      <c r="AK92">
        <f>3.14*((AH92+AI92)/2)^2*M92</f>
        <v>134091.93375</v>
      </c>
      <c r="AL92" s="79">
        <v>37</v>
      </c>
      <c r="AM92" s="79">
        <v>26</v>
      </c>
      <c r="AN92" s="168">
        <v>54</v>
      </c>
      <c r="AO92" s="168">
        <v>50</v>
      </c>
      <c r="AP92" s="116">
        <v>1</v>
      </c>
      <c r="AQ92" s="30" t="s">
        <v>18</v>
      </c>
      <c r="AR92" s="88">
        <v>1</v>
      </c>
      <c r="AS92" s="52" t="s">
        <v>17</v>
      </c>
      <c r="AT92" s="24" t="s">
        <v>15</v>
      </c>
      <c r="AU92" s="24">
        <v>1</v>
      </c>
      <c r="AV92" s="24" t="s">
        <v>17</v>
      </c>
      <c r="AW92" s="24">
        <v>1</v>
      </c>
      <c r="AX92" s="24" t="s">
        <v>17</v>
      </c>
      <c r="AY92" s="77" t="s">
        <v>489</v>
      </c>
      <c r="AZ92">
        <v>1</v>
      </c>
      <c r="BA92" s="77" t="s">
        <v>489</v>
      </c>
      <c r="BB92">
        <v>1</v>
      </c>
      <c r="BC92" s="77" t="s">
        <v>13</v>
      </c>
      <c r="BD92">
        <v>1</v>
      </c>
      <c r="BE92" s="77" t="s">
        <v>13</v>
      </c>
      <c r="BF92">
        <v>1</v>
      </c>
      <c r="BG92" s="77" t="s">
        <v>566</v>
      </c>
      <c r="BH92" s="175">
        <v>1</v>
      </c>
      <c r="BI92" s="171" t="s">
        <v>13</v>
      </c>
      <c r="BJ92" s="177">
        <v>1</v>
      </c>
      <c r="BK92" s="79">
        <v>15</v>
      </c>
      <c r="BL92" s="24">
        <v>15</v>
      </c>
      <c r="BM92" s="79">
        <v>2</v>
      </c>
      <c r="BN92" s="79">
        <v>5</v>
      </c>
      <c r="BO92" s="79">
        <v>15</v>
      </c>
      <c r="BP92" s="79">
        <v>8</v>
      </c>
      <c r="BQ92" s="79">
        <v>15</v>
      </c>
      <c r="BR92" s="168">
        <v>80</v>
      </c>
      <c r="BT92" s="136">
        <v>7</v>
      </c>
      <c r="BU92" s="136">
        <v>1</v>
      </c>
      <c r="BV92" s="136">
        <v>60</v>
      </c>
      <c r="BW92" s="136">
        <v>10</v>
      </c>
      <c r="BX92" s="132">
        <v>15</v>
      </c>
      <c r="BY92" s="136">
        <v>60</v>
      </c>
      <c r="BZ92" s="137" t="s">
        <v>319</v>
      </c>
      <c r="CA92" s="84"/>
      <c r="CB92" s="175" t="s">
        <v>581</v>
      </c>
      <c r="CC92" s="124" t="s">
        <v>30</v>
      </c>
      <c r="CD92" s="84">
        <v>10.5</v>
      </c>
      <c r="CE92" s="84">
        <v>5</v>
      </c>
      <c r="CF92" s="84" t="s">
        <v>40</v>
      </c>
    </row>
    <row r="93" spans="1:84" ht="37.799999999999997" x14ac:dyDescent="0.55000000000000004">
      <c r="A93" s="25">
        <v>4</v>
      </c>
      <c r="B93" s="25" t="s">
        <v>0</v>
      </c>
      <c r="C93" s="25">
        <v>92</v>
      </c>
      <c r="D93" s="25" t="s">
        <v>47</v>
      </c>
      <c r="E93" s="25">
        <v>2</v>
      </c>
      <c r="F93" s="25">
        <v>6</v>
      </c>
      <c r="G93" s="25">
        <v>15</v>
      </c>
      <c r="H93" s="24">
        <v>41</v>
      </c>
      <c r="I93" s="24">
        <v>45.5</v>
      </c>
      <c r="J93" s="79">
        <v>58</v>
      </c>
      <c r="K93" s="79">
        <v>76.5</v>
      </c>
      <c r="L93" s="79">
        <v>92</v>
      </c>
      <c r="M93" s="79">
        <v>122.5</v>
      </c>
      <c r="N93" s="79">
        <v>123</v>
      </c>
      <c r="O93" s="168">
        <v>157</v>
      </c>
      <c r="P93">
        <f>J93-'data for JMP'!J93</f>
        <v>12.5</v>
      </c>
      <c r="Q93">
        <f t="shared" si="4"/>
        <v>18.5</v>
      </c>
      <c r="R93">
        <f t="shared" si="5"/>
        <v>15.5</v>
      </c>
      <c r="S93">
        <f t="shared" si="6"/>
        <v>30.5</v>
      </c>
      <c r="T93" s="116">
        <f t="shared" si="7"/>
        <v>0.5</v>
      </c>
      <c r="U93" s="116">
        <f t="shared" si="7"/>
        <v>34</v>
      </c>
      <c r="V93" s="57">
        <v>12</v>
      </c>
      <c r="W93" s="51">
        <f>3.14*(V93/2)^2*I93</f>
        <v>5143.3200000000006</v>
      </c>
      <c r="X93" s="79">
        <v>20</v>
      </c>
      <c r="Y93">
        <f>3.14*(X93/2)^2*J93</f>
        <v>18212</v>
      </c>
      <c r="Z93" s="79">
        <v>28</v>
      </c>
      <c r="AA93" s="79">
        <v>24</v>
      </c>
      <c r="AB93" s="5">
        <f xml:space="preserve"> AVERAGE(Z93:AA93)</f>
        <v>26</v>
      </c>
      <c r="AC93">
        <f>3.14*((Z93+AA93)/2)^2*K93</f>
        <v>162381.96</v>
      </c>
      <c r="AD93" s="79">
        <v>42</v>
      </c>
      <c r="AE93" s="79">
        <v>32</v>
      </c>
      <c r="AF93" s="5">
        <f xml:space="preserve"> AVERAGE(AD93:AE93)</f>
        <v>37</v>
      </c>
      <c r="AG93">
        <f>3.14*((AD93+AE93)/2)^2*L93</f>
        <v>395476.72</v>
      </c>
      <c r="AH93" s="79">
        <v>73</v>
      </c>
      <c r="AI93" s="79">
        <v>45</v>
      </c>
      <c r="AJ93" s="5">
        <f xml:space="preserve"> AVERAGE(AH93:AI93)</f>
        <v>59</v>
      </c>
      <c r="AK93">
        <f>3.14*((AH93+AI93)/2)^2*M93</f>
        <v>1338966.6499999999</v>
      </c>
      <c r="AL93" s="79">
        <v>65</v>
      </c>
      <c r="AM93" s="79">
        <v>67</v>
      </c>
      <c r="AN93" s="168">
        <v>92</v>
      </c>
      <c r="AO93" s="168">
        <v>85</v>
      </c>
      <c r="AP93" s="116">
        <v>1</v>
      </c>
      <c r="AQ93" s="30" t="s">
        <v>15</v>
      </c>
      <c r="AR93" s="88">
        <v>1</v>
      </c>
      <c r="AS93" s="52" t="s">
        <v>13</v>
      </c>
      <c r="AT93" s="24" t="s">
        <v>13</v>
      </c>
      <c r="AU93" s="24">
        <v>1</v>
      </c>
      <c r="AV93" s="24" t="s">
        <v>13</v>
      </c>
      <c r="AW93" s="24">
        <v>1</v>
      </c>
      <c r="AX93" s="24" t="s">
        <v>15</v>
      </c>
      <c r="AY93" s="77" t="s">
        <v>488</v>
      </c>
      <c r="AZ93">
        <v>1</v>
      </c>
      <c r="BA93" s="77" t="s">
        <v>491</v>
      </c>
      <c r="BB93">
        <v>1</v>
      </c>
      <c r="BC93" s="77" t="s">
        <v>13</v>
      </c>
      <c r="BD93">
        <v>1</v>
      </c>
      <c r="BE93" s="77" t="s">
        <v>13</v>
      </c>
      <c r="BF93">
        <v>1</v>
      </c>
      <c r="BG93" s="77" t="s">
        <v>15</v>
      </c>
      <c r="BH93" s="175">
        <v>1</v>
      </c>
      <c r="BI93" s="171" t="s">
        <v>13</v>
      </c>
      <c r="BJ93" s="177">
        <v>1</v>
      </c>
      <c r="BK93" s="79">
        <v>60</v>
      </c>
      <c r="BL93" s="24">
        <v>20</v>
      </c>
      <c r="BM93" s="79">
        <v>2</v>
      </c>
      <c r="BN93" s="79">
        <v>10</v>
      </c>
      <c r="BO93" s="79">
        <v>20</v>
      </c>
      <c r="BP93" s="79">
        <v>2</v>
      </c>
      <c r="BQ93" s="79">
        <v>8</v>
      </c>
      <c r="BR93" s="168">
        <v>60</v>
      </c>
      <c r="BT93" s="136">
        <v>4</v>
      </c>
      <c r="BU93" s="136">
        <v>1</v>
      </c>
      <c r="BV93" s="136">
        <v>55</v>
      </c>
      <c r="BW93" s="136">
        <v>2</v>
      </c>
      <c r="BX93" s="132">
        <v>20</v>
      </c>
      <c r="BY93" s="136">
        <v>30</v>
      </c>
      <c r="BZ93" s="137" t="s">
        <v>318</v>
      </c>
      <c r="CA93" s="84"/>
      <c r="CB93" s="175" t="s">
        <v>581</v>
      </c>
      <c r="CC93" s="124" t="s">
        <v>30</v>
      </c>
      <c r="CD93" s="84">
        <v>6</v>
      </c>
      <c r="CE93" s="84">
        <v>2</v>
      </c>
      <c r="CF93" s="84" t="s">
        <v>40</v>
      </c>
    </row>
    <row r="94" spans="1:84" ht="25.5" x14ac:dyDescent="0.55000000000000004">
      <c r="A94" s="25">
        <v>4</v>
      </c>
      <c r="B94" s="25" t="s">
        <v>0</v>
      </c>
      <c r="C94" s="25">
        <v>93</v>
      </c>
      <c r="D94" s="25" t="s">
        <v>47</v>
      </c>
      <c r="E94" s="25">
        <v>2</v>
      </c>
      <c r="F94" s="25">
        <v>8</v>
      </c>
      <c r="G94" s="25">
        <v>17</v>
      </c>
      <c r="H94" s="24">
        <v>51</v>
      </c>
      <c r="I94" s="24">
        <v>65.5</v>
      </c>
      <c r="J94" s="79">
        <v>83</v>
      </c>
      <c r="K94" s="79">
        <v>106.5</v>
      </c>
      <c r="L94" s="79">
        <v>170.5</v>
      </c>
      <c r="M94" s="79">
        <v>148</v>
      </c>
      <c r="N94" s="79">
        <v>155</v>
      </c>
      <c r="O94" s="168">
        <v>217.5</v>
      </c>
      <c r="P94">
        <f>J94-'data for JMP'!J94</f>
        <v>17.5</v>
      </c>
      <c r="Q94">
        <f t="shared" si="4"/>
        <v>23.5</v>
      </c>
      <c r="R94">
        <f t="shared" si="5"/>
        <v>64</v>
      </c>
      <c r="S94" s="11">
        <f t="shared" si="6"/>
        <v>-22.5</v>
      </c>
      <c r="T94" s="116">
        <f t="shared" si="7"/>
        <v>7</v>
      </c>
      <c r="U94" s="116">
        <f t="shared" si="7"/>
        <v>62.5</v>
      </c>
      <c r="V94" s="57">
        <v>20</v>
      </c>
      <c r="W94" s="51">
        <f>3.14*(V94/2)^2*I94</f>
        <v>20567</v>
      </c>
      <c r="X94" s="79">
        <v>22</v>
      </c>
      <c r="Y94">
        <f>3.14*(X94/2)^2*J94</f>
        <v>31535.02</v>
      </c>
      <c r="Z94" s="79">
        <v>40</v>
      </c>
      <c r="AA94" s="79">
        <v>38</v>
      </c>
      <c r="AB94" s="5">
        <f xml:space="preserve"> AVERAGE(Z94:AA94)</f>
        <v>39</v>
      </c>
      <c r="AC94">
        <f>3.14*((Z94+AA94)/2)^2*K94</f>
        <v>508637.61000000004</v>
      </c>
      <c r="AD94" s="79">
        <v>51</v>
      </c>
      <c r="AE94" s="79">
        <v>39</v>
      </c>
      <c r="AF94" s="5">
        <f xml:space="preserve"> AVERAGE(AD94:AE94)</f>
        <v>45</v>
      </c>
      <c r="AG94">
        <f>3.14*((AD94+AE94)/2)^2*L94</f>
        <v>1084124.25</v>
      </c>
      <c r="AH94" s="79">
        <v>61</v>
      </c>
      <c r="AI94" s="79">
        <v>63</v>
      </c>
      <c r="AJ94" s="5">
        <f xml:space="preserve"> AVERAGE(AH94:AI94)</f>
        <v>62</v>
      </c>
      <c r="AK94">
        <f>3.14*((AH94+AI94)/2)^2*M94</f>
        <v>1786383.68</v>
      </c>
      <c r="AL94" s="79">
        <v>70</v>
      </c>
      <c r="AM94" s="79">
        <v>57</v>
      </c>
      <c r="AN94" s="168">
        <v>73.5</v>
      </c>
      <c r="AO94" s="168">
        <v>88.5</v>
      </c>
      <c r="AP94" s="116">
        <v>1</v>
      </c>
      <c r="AQ94" s="30" t="s">
        <v>15</v>
      </c>
      <c r="AR94" s="88">
        <v>1</v>
      </c>
      <c r="AS94" s="52" t="s">
        <v>15</v>
      </c>
      <c r="AT94" s="24" t="s">
        <v>13</v>
      </c>
      <c r="AU94" s="24">
        <v>1</v>
      </c>
      <c r="AV94" s="24" t="s">
        <v>15</v>
      </c>
      <c r="AW94" s="24">
        <v>1</v>
      </c>
      <c r="AX94" s="24" t="s">
        <v>13</v>
      </c>
      <c r="AY94" s="77" t="s">
        <v>488</v>
      </c>
      <c r="AZ94">
        <v>1</v>
      </c>
      <c r="BA94" s="77" t="s">
        <v>488</v>
      </c>
      <c r="BB94">
        <v>1</v>
      </c>
      <c r="BC94" s="77" t="s">
        <v>15</v>
      </c>
      <c r="BD94">
        <v>1</v>
      </c>
      <c r="BE94" s="77" t="s">
        <v>13</v>
      </c>
      <c r="BF94">
        <v>1</v>
      </c>
      <c r="BG94" s="77" t="s">
        <v>15</v>
      </c>
      <c r="BH94" s="175">
        <v>1</v>
      </c>
      <c r="BI94" s="171" t="s">
        <v>15</v>
      </c>
      <c r="BJ94" s="177">
        <v>1</v>
      </c>
      <c r="BK94" s="79">
        <v>20</v>
      </c>
      <c r="BL94" s="24">
        <v>5</v>
      </c>
      <c r="BM94" s="79">
        <v>4</v>
      </c>
      <c r="BN94" s="79">
        <v>5</v>
      </c>
      <c r="BO94" s="79">
        <v>45</v>
      </c>
      <c r="BP94" s="79">
        <v>10</v>
      </c>
      <c r="BQ94" s="79">
        <v>7</v>
      </c>
      <c r="BR94" s="168">
        <v>100</v>
      </c>
      <c r="BT94" s="136">
        <v>3</v>
      </c>
      <c r="BU94" s="137">
        <v>0.1</v>
      </c>
      <c r="BV94" s="136">
        <v>25</v>
      </c>
      <c r="BW94" s="136">
        <v>0</v>
      </c>
      <c r="BX94" s="132">
        <v>5</v>
      </c>
      <c r="BY94" s="136">
        <v>37</v>
      </c>
      <c r="BZ94" s="137" t="s">
        <v>258</v>
      </c>
      <c r="CA94" s="84"/>
      <c r="CB94" s="175" t="s">
        <v>581</v>
      </c>
      <c r="CC94" s="124" t="s">
        <v>30</v>
      </c>
      <c r="CD94" s="84">
        <v>8</v>
      </c>
      <c r="CE94" s="84">
        <v>2</v>
      </c>
      <c r="CF94" s="84" t="s">
        <v>49</v>
      </c>
    </row>
    <row r="95" spans="1:84" x14ac:dyDescent="0.55000000000000004">
      <c r="A95" s="25">
        <v>4</v>
      </c>
      <c r="B95" s="25" t="s">
        <v>0</v>
      </c>
      <c r="C95" s="25">
        <v>94</v>
      </c>
      <c r="D95" s="25" t="s">
        <v>313</v>
      </c>
      <c r="E95" s="25">
        <v>4</v>
      </c>
      <c r="F95" s="25">
        <v>8</v>
      </c>
      <c r="G95" s="25">
        <v>16.5</v>
      </c>
      <c r="H95" s="24">
        <v>25</v>
      </c>
      <c r="I95" s="24">
        <v>34.5</v>
      </c>
      <c r="J95" s="79">
        <v>36</v>
      </c>
      <c r="K95" s="79">
        <v>44.5</v>
      </c>
      <c r="L95" s="79">
        <v>49</v>
      </c>
      <c r="M95" s="79">
        <v>67</v>
      </c>
      <c r="N95" s="79">
        <v>72</v>
      </c>
      <c r="O95" s="168">
        <v>109.5</v>
      </c>
      <c r="P95">
        <f>J95-'data for JMP'!J95</f>
        <v>1.5</v>
      </c>
      <c r="Q95">
        <f t="shared" si="4"/>
        <v>8.5</v>
      </c>
      <c r="R95">
        <f t="shared" si="5"/>
        <v>4.5</v>
      </c>
      <c r="S95">
        <f t="shared" si="6"/>
        <v>18</v>
      </c>
      <c r="T95" s="116">
        <f t="shared" si="7"/>
        <v>5</v>
      </c>
      <c r="U95" s="116">
        <f t="shared" si="7"/>
        <v>37.5</v>
      </c>
      <c r="V95" s="57">
        <v>8</v>
      </c>
      <c r="W95" s="51">
        <f>3.14*(V95/2)^2*I95</f>
        <v>1733.28</v>
      </c>
      <c r="X95" s="79">
        <v>14</v>
      </c>
      <c r="Y95">
        <f>3.14*(X95/2)^2*J95</f>
        <v>5538.9600000000009</v>
      </c>
      <c r="Z95" s="79">
        <v>14</v>
      </c>
      <c r="AA95" s="79">
        <v>10</v>
      </c>
      <c r="AB95" s="5">
        <f xml:space="preserve"> AVERAGE(Z95:AA95)</f>
        <v>12</v>
      </c>
      <c r="AC95">
        <f>3.14*((Z95+AA95)/2)^2*K95</f>
        <v>20121.120000000003</v>
      </c>
      <c r="AD95" s="79">
        <v>19</v>
      </c>
      <c r="AE95" s="79">
        <v>18</v>
      </c>
      <c r="AF95" s="5">
        <f xml:space="preserve"> AVERAGE(AD95:AE95)</f>
        <v>18.5</v>
      </c>
      <c r="AG95">
        <f>3.14*((AD95+AE95)/2)^2*L95</f>
        <v>52658.584999999999</v>
      </c>
      <c r="AH95" s="79">
        <v>28</v>
      </c>
      <c r="AI95" s="79">
        <v>25</v>
      </c>
      <c r="AJ95" s="5">
        <f xml:space="preserve"> AVERAGE(AH95:AI95)</f>
        <v>26.5</v>
      </c>
      <c r="AK95">
        <f>3.14*((AH95+AI95)/2)^2*M95</f>
        <v>147739.35500000001</v>
      </c>
      <c r="AL95" s="79">
        <v>27</v>
      </c>
      <c r="AM95" s="79">
        <v>28</v>
      </c>
      <c r="AN95" s="168">
        <v>44</v>
      </c>
      <c r="AO95" s="168">
        <v>35</v>
      </c>
      <c r="AP95" s="116">
        <v>1</v>
      </c>
      <c r="AQ95" s="30" t="s">
        <v>15</v>
      </c>
      <c r="AR95" s="88">
        <v>1</v>
      </c>
      <c r="AS95" s="52" t="s">
        <v>15</v>
      </c>
      <c r="AT95" s="24" t="s">
        <v>13</v>
      </c>
      <c r="AU95" s="24">
        <v>1</v>
      </c>
      <c r="AV95" s="24" t="s">
        <v>15</v>
      </c>
      <c r="AW95" s="24">
        <v>1</v>
      </c>
      <c r="AX95" s="24" t="s">
        <v>15</v>
      </c>
      <c r="AY95" s="77" t="s">
        <v>489</v>
      </c>
      <c r="AZ95">
        <v>1</v>
      </c>
      <c r="BA95" s="77" t="s">
        <v>489</v>
      </c>
      <c r="BB95">
        <v>1</v>
      </c>
      <c r="BC95" s="77" t="s">
        <v>15</v>
      </c>
      <c r="BD95">
        <v>1</v>
      </c>
      <c r="BE95" s="77" t="s">
        <v>13</v>
      </c>
      <c r="BF95">
        <v>1</v>
      </c>
      <c r="BG95" s="77" t="s">
        <v>15</v>
      </c>
      <c r="BH95" s="175">
        <v>1</v>
      </c>
      <c r="BI95" s="171" t="s">
        <v>13</v>
      </c>
      <c r="BJ95" s="177">
        <v>1</v>
      </c>
      <c r="BK95" s="79">
        <v>15</v>
      </c>
      <c r="BL95" s="24">
        <v>25</v>
      </c>
      <c r="BM95" s="79">
        <v>35</v>
      </c>
      <c r="BN95" s="79">
        <v>45</v>
      </c>
      <c r="BO95" s="79">
        <v>20</v>
      </c>
      <c r="BP95" s="79">
        <v>20</v>
      </c>
      <c r="BQ95" s="79">
        <v>35</v>
      </c>
      <c r="BR95" s="168">
        <v>60</v>
      </c>
      <c r="BT95" s="136">
        <v>4</v>
      </c>
      <c r="BU95" s="137">
        <v>0.1</v>
      </c>
      <c r="BV95" s="136">
        <v>10</v>
      </c>
      <c r="BW95" s="136">
        <v>0</v>
      </c>
      <c r="BX95" s="132">
        <v>25</v>
      </c>
      <c r="BY95" s="136">
        <v>60</v>
      </c>
      <c r="BZ95" s="137" t="s">
        <v>245</v>
      </c>
      <c r="CA95" s="84"/>
      <c r="CB95" s="175" t="s">
        <v>581</v>
      </c>
      <c r="CC95" s="124" t="s">
        <v>30</v>
      </c>
      <c r="CD95" s="84">
        <v>8</v>
      </c>
      <c r="CE95" s="84">
        <v>4</v>
      </c>
      <c r="CF95" s="84" t="s">
        <v>40</v>
      </c>
    </row>
    <row r="96" spans="1:84" ht="37.799999999999997" x14ac:dyDescent="0.55000000000000004">
      <c r="A96" s="25">
        <v>4</v>
      </c>
      <c r="B96" s="25" t="s">
        <v>0</v>
      </c>
      <c r="C96" s="25">
        <v>95</v>
      </c>
      <c r="D96" s="25" t="s">
        <v>313</v>
      </c>
      <c r="E96" s="25">
        <v>2</v>
      </c>
      <c r="F96" s="25">
        <v>7</v>
      </c>
      <c r="G96" s="30">
        <v>9.5</v>
      </c>
      <c r="H96" s="24">
        <v>14</v>
      </c>
      <c r="I96" s="24">
        <v>13</v>
      </c>
      <c r="J96" s="79"/>
      <c r="K96" s="79"/>
      <c r="L96" s="79"/>
      <c r="M96" s="79"/>
      <c r="O96" s="168"/>
      <c r="P96">
        <f>J96-'data for JMP'!J96</f>
        <v>-13</v>
      </c>
      <c r="Q96">
        <f t="shared" si="4"/>
        <v>0</v>
      </c>
      <c r="R96">
        <f t="shared" si="5"/>
        <v>0</v>
      </c>
      <c r="S96">
        <f t="shared" si="6"/>
        <v>0</v>
      </c>
      <c r="T96" s="116">
        <f t="shared" si="7"/>
        <v>0</v>
      </c>
      <c r="U96" s="116">
        <f t="shared" si="7"/>
        <v>0</v>
      </c>
      <c r="V96" s="24">
        <v>2</v>
      </c>
      <c r="W96" s="51">
        <f>3.14*(V96/2)^2*I96</f>
        <v>40.82</v>
      </c>
      <c r="X96" s="79"/>
      <c r="Z96" s="79"/>
      <c r="AA96" s="79"/>
      <c r="AB96" s="5"/>
      <c r="AD96" s="79"/>
      <c r="AE96" s="79"/>
      <c r="AF96" s="5"/>
      <c r="AH96" s="79"/>
      <c r="AI96" s="79"/>
      <c r="AJ96" s="5"/>
      <c r="AN96" s="168"/>
      <c r="AO96" s="168"/>
      <c r="AP96" s="116">
        <v>1</v>
      </c>
      <c r="AQ96" s="30" t="s">
        <v>18</v>
      </c>
      <c r="AR96" s="88">
        <v>1</v>
      </c>
      <c r="AS96" s="52" t="s">
        <v>17</v>
      </c>
      <c r="AT96" s="24" t="s">
        <v>13</v>
      </c>
      <c r="AU96" s="24">
        <v>1</v>
      </c>
      <c r="AV96" s="24" t="s">
        <v>14</v>
      </c>
      <c r="AW96" s="24">
        <v>0</v>
      </c>
      <c r="AX96" s="24" t="s">
        <v>14</v>
      </c>
      <c r="AY96" s="77" t="s">
        <v>487</v>
      </c>
      <c r="AZ96">
        <v>0</v>
      </c>
      <c r="BA96" s="77" t="s">
        <v>512</v>
      </c>
      <c r="BB96">
        <v>0</v>
      </c>
      <c r="BC96" s="77" t="s">
        <v>512</v>
      </c>
      <c r="BD96">
        <v>0</v>
      </c>
      <c r="BE96" s="77" t="s">
        <v>512</v>
      </c>
      <c r="BF96">
        <v>0</v>
      </c>
      <c r="BH96" s="116">
        <v>0</v>
      </c>
      <c r="BI96" s="171"/>
      <c r="BJ96" s="116">
        <v>0</v>
      </c>
      <c r="BK96" s="79">
        <v>5</v>
      </c>
      <c r="BL96" s="24">
        <v>5</v>
      </c>
      <c r="BM96" s="24">
        <v>0</v>
      </c>
      <c r="BN96" s="79">
        <v>0</v>
      </c>
      <c r="BO96" s="24">
        <v>0</v>
      </c>
      <c r="BP96" s="24">
        <v>0</v>
      </c>
      <c r="BR96" s="168"/>
      <c r="BT96" s="136">
        <v>2</v>
      </c>
      <c r="BU96" s="136">
        <v>1</v>
      </c>
      <c r="BV96" s="136">
        <v>15</v>
      </c>
      <c r="BW96" s="136">
        <v>60</v>
      </c>
      <c r="BX96" s="132">
        <v>5</v>
      </c>
      <c r="BY96" s="136">
        <v>45</v>
      </c>
      <c r="BZ96" s="137" t="s">
        <v>222</v>
      </c>
      <c r="CA96" s="152"/>
      <c r="CB96" s="175" t="s">
        <v>581</v>
      </c>
      <c r="CC96" s="124" t="s">
        <v>30</v>
      </c>
      <c r="CD96" s="84">
        <v>7</v>
      </c>
      <c r="CE96" s="84">
        <v>2</v>
      </c>
      <c r="CF96" s="84" t="s">
        <v>49</v>
      </c>
    </row>
    <row r="97" spans="1:84" ht="50.1" x14ac:dyDescent="0.55000000000000004">
      <c r="A97" s="25">
        <v>4</v>
      </c>
      <c r="B97" s="25" t="s">
        <v>0</v>
      </c>
      <c r="C97" s="25">
        <v>96</v>
      </c>
      <c r="D97" s="25" t="s">
        <v>47</v>
      </c>
      <c r="E97" s="25">
        <v>1</v>
      </c>
      <c r="F97" s="25">
        <v>9</v>
      </c>
      <c r="G97" s="30">
        <v>0</v>
      </c>
      <c r="H97" s="24"/>
      <c r="I97" s="24"/>
      <c r="J97" s="79"/>
      <c r="K97" s="79"/>
      <c r="L97" s="79"/>
      <c r="M97" s="79"/>
      <c r="O97" s="168"/>
      <c r="P97">
        <f>J97-'data for JMP'!J97</f>
        <v>0</v>
      </c>
      <c r="Q97">
        <f t="shared" si="4"/>
        <v>0</v>
      </c>
      <c r="R97">
        <f t="shared" si="5"/>
        <v>0</v>
      </c>
      <c r="S97">
        <f t="shared" si="6"/>
        <v>0</v>
      </c>
      <c r="T97" s="116">
        <f t="shared" si="7"/>
        <v>0</v>
      </c>
      <c r="U97" s="116">
        <f t="shared" si="7"/>
        <v>0</v>
      </c>
      <c r="V97" s="24"/>
      <c r="W97" s="51"/>
      <c r="X97" s="79"/>
      <c r="Z97" s="79"/>
      <c r="AA97" s="79"/>
      <c r="AB97" s="5"/>
      <c r="AD97" s="79"/>
      <c r="AE97" s="79"/>
      <c r="AF97" s="5"/>
      <c r="AH97" s="79"/>
      <c r="AI97" s="79"/>
      <c r="AJ97" s="5"/>
      <c r="AN97" s="168"/>
      <c r="AO97" s="168"/>
      <c r="AP97" s="116">
        <v>1</v>
      </c>
      <c r="AQ97" s="30" t="s">
        <v>14</v>
      </c>
      <c r="AR97" s="25">
        <v>0</v>
      </c>
      <c r="AS97" s="30" t="s">
        <v>14</v>
      </c>
      <c r="AT97" s="24" t="s">
        <v>14</v>
      </c>
      <c r="AU97" s="24">
        <v>0</v>
      </c>
      <c r="AV97" s="24" t="s">
        <v>14</v>
      </c>
      <c r="AW97" s="24">
        <v>0</v>
      </c>
      <c r="AX97" s="24" t="s">
        <v>14</v>
      </c>
      <c r="AY97" s="77" t="s">
        <v>512</v>
      </c>
      <c r="AZ97">
        <v>0</v>
      </c>
      <c r="BA97" s="77" t="s">
        <v>512</v>
      </c>
      <c r="BB97">
        <v>0</v>
      </c>
      <c r="BC97" s="77" t="s">
        <v>512</v>
      </c>
      <c r="BD97">
        <v>0</v>
      </c>
      <c r="BE97" s="77" t="s">
        <v>512</v>
      </c>
      <c r="BF97">
        <v>0</v>
      </c>
      <c r="BH97" s="116">
        <v>0</v>
      </c>
      <c r="BI97" s="171"/>
      <c r="BJ97" s="116">
        <v>0</v>
      </c>
      <c r="BK97" s="79">
        <v>0</v>
      </c>
      <c r="BL97" s="79">
        <v>0</v>
      </c>
      <c r="BM97" s="24">
        <v>0</v>
      </c>
      <c r="BN97" s="24">
        <v>0</v>
      </c>
      <c r="BO97" s="24">
        <v>0</v>
      </c>
      <c r="BP97" s="24">
        <v>0</v>
      </c>
      <c r="BR97" s="168"/>
      <c r="BT97" s="136">
        <v>0</v>
      </c>
      <c r="BU97" s="136">
        <v>10</v>
      </c>
      <c r="BV97" s="136">
        <v>1</v>
      </c>
      <c r="BW97" s="136">
        <v>80</v>
      </c>
      <c r="BX97" s="132"/>
      <c r="BY97" s="136">
        <v>20</v>
      </c>
      <c r="BZ97" s="137" t="s">
        <v>317</v>
      </c>
      <c r="CA97" s="152" t="s">
        <v>316</v>
      </c>
      <c r="CB97" s="176" t="s">
        <v>577</v>
      </c>
      <c r="CC97" s="124" t="s">
        <v>30</v>
      </c>
      <c r="CD97" s="84">
        <v>9</v>
      </c>
      <c r="CE97" s="84">
        <v>5</v>
      </c>
      <c r="CF97" s="84" t="s">
        <v>52</v>
      </c>
    </row>
    <row r="98" spans="1:84" x14ac:dyDescent="0.55000000000000004">
      <c r="A98" s="25">
        <v>4</v>
      </c>
      <c r="B98" s="25" t="s">
        <v>0</v>
      </c>
      <c r="C98" s="25">
        <v>97</v>
      </c>
      <c r="D98" s="25" t="s">
        <v>47</v>
      </c>
      <c r="E98" s="25">
        <v>1</v>
      </c>
      <c r="F98" s="25">
        <v>8</v>
      </c>
      <c r="G98" s="25">
        <v>19.5</v>
      </c>
      <c r="H98" s="24">
        <v>36</v>
      </c>
      <c r="I98" s="24">
        <v>43</v>
      </c>
      <c r="J98" s="79">
        <v>46</v>
      </c>
      <c r="K98" s="79">
        <v>68.5</v>
      </c>
      <c r="L98" s="79">
        <v>76</v>
      </c>
      <c r="M98" s="79">
        <v>124</v>
      </c>
      <c r="N98" s="79">
        <v>127</v>
      </c>
      <c r="O98" s="168">
        <v>120</v>
      </c>
      <c r="P98">
        <f>J98-'data for JMP'!J98</f>
        <v>3</v>
      </c>
      <c r="Q98">
        <f t="shared" si="4"/>
        <v>22.5</v>
      </c>
      <c r="R98">
        <f t="shared" si="5"/>
        <v>7.5</v>
      </c>
      <c r="S98">
        <f t="shared" si="6"/>
        <v>48</v>
      </c>
      <c r="T98" s="116">
        <f t="shared" si="7"/>
        <v>3</v>
      </c>
      <c r="U98" s="116">
        <f t="shared" si="7"/>
        <v>-7</v>
      </c>
      <c r="V98" s="24">
        <v>7</v>
      </c>
      <c r="W98" s="51">
        <f>3.14*(V98/2)^2*I98</f>
        <v>1653.9950000000001</v>
      </c>
      <c r="X98" s="79">
        <v>11</v>
      </c>
      <c r="Y98">
        <f>3.14*(X98/2)^2*J98</f>
        <v>4369.3100000000004</v>
      </c>
      <c r="Z98" s="79">
        <v>15</v>
      </c>
      <c r="AA98" s="79">
        <v>14</v>
      </c>
      <c r="AB98" s="5">
        <f xml:space="preserve"> AVERAGE(Z98:AA98)</f>
        <v>14.5</v>
      </c>
      <c r="AC98">
        <f>3.14*((Z98+AA98)/2)^2*K98</f>
        <v>45222.672500000001</v>
      </c>
      <c r="AD98" s="79">
        <v>27</v>
      </c>
      <c r="AE98" s="79">
        <v>25</v>
      </c>
      <c r="AF98" s="5">
        <f xml:space="preserve"> AVERAGE(AD98:AE98)</f>
        <v>26</v>
      </c>
      <c r="AG98">
        <f>3.14*((AD98+AE98)/2)^2*L98</f>
        <v>161320.63999999998</v>
      </c>
      <c r="AH98" s="79">
        <v>54</v>
      </c>
      <c r="AI98" s="79">
        <v>47</v>
      </c>
      <c r="AJ98" s="5">
        <f xml:space="preserve"> AVERAGE(AH98:AI98)</f>
        <v>50.5</v>
      </c>
      <c r="AK98">
        <f>3.14*((AH98+AI98)/2)^2*M98</f>
        <v>992965.34000000008</v>
      </c>
      <c r="AL98" s="79">
        <v>59</v>
      </c>
      <c r="AM98" s="79">
        <v>43</v>
      </c>
      <c r="AN98" s="168">
        <v>46</v>
      </c>
      <c r="AO98" s="168">
        <v>39</v>
      </c>
      <c r="AP98" s="116">
        <v>1</v>
      </c>
      <c r="AQ98" s="30" t="s">
        <v>17</v>
      </c>
      <c r="AR98" s="88">
        <v>1</v>
      </c>
      <c r="AS98" s="52" t="s">
        <v>15</v>
      </c>
      <c r="AT98" s="24" t="s">
        <v>13</v>
      </c>
      <c r="AU98" s="24">
        <v>1</v>
      </c>
      <c r="AV98" s="24" t="s">
        <v>15</v>
      </c>
      <c r="AW98" s="24">
        <v>1</v>
      </c>
      <c r="AX98" s="24" t="s">
        <v>13</v>
      </c>
      <c r="AY98" s="77" t="s">
        <v>489</v>
      </c>
      <c r="AZ98">
        <v>1</v>
      </c>
      <c r="BA98" s="77" t="s">
        <v>488</v>
      </c>
      <c r="BB98">
        <v>1</v>
      </c>
      <c r="BC98" s="77" t="s">
        <v>13</v>
      </c>
      <c r="BD98">
        <v>1</v>
      </c>
      <c r="BE98" s="77" t="s">
        <v>13</v>
      </c>
      <c r="BF98">
        <v>1</v>
      </c>
      <c r="BG98" s="77" t="s">
        <v>15</v>
      </c>
      <c r="BH98" s="175">
        <v>1</v>
      </c>
      <c r="BI98" s="171" t="s">
        <v>14</v>
      </c>
      <c r="BJ98" s="116">
        <v>0</v>
      </c>
      <c r="BK98" s="79">
        <v>0</v>
      </c>
      <c r="BL98" s="24">
        <v>0</v>
      </c>
      <c r="BM98" s="79">
        <v>0</v>
      </c>
      <c r="BN98" s="79">
        <v>0</v>
      </c>
      <c r="BO98" s="79">
        <v>0</v>
      </c>
      <c r="BP98" s="79">
        <v>0</v>
      </c>
      <c r="BQ98" s="79">
        <v>0</v>
      </c>
      <c r="BR98" s="168">
        <v>5</v>
      </c>
      <c r="BT98" s="136">
        <v>0</v>
      </c>
      <c r="BU98" s="136">
        <v>10</v>
      </c>
      <c r="BV98" s="136">
        <v>0</v>
      </c>
      <c r="BW98" s="136">
        <v>80</v>
      </c>
      <c r="BX98" s="132">
        <v>0</v>
      </c>
      <c r="BY98" s="136">
        <v>15</v>
      </c>
      <c r="BZ98" s="137" t="s">
        <v>315</v>
      </c>
      <c r="CA98" s="152" t="s">
        <v>314</v>
      </c>
      <c r="CB98" s="176" t="s">
        <v>577</v>
      </c>
      <c r="CC98" s="124" t="s">
        <v>30</v>
      </c>
      <c r="CD98" s="84">
        <v>8</v>
      </c>
      <c r="CE98" s="84">
        <v>4</v>
      </c>
      <c r="CF98" s="84" t="s">
        <v>49</v>
      </c>
    </row>
    <row r="99" spans="1:84" ht="50.1" x14ac:dyDescent="0.55000000000000004">
      <c r="A99" s="25">
        <v>4</v>
      </c>
      <c r="B99" s="25" t="s">
        <v>0</v>
      </c>
      <c r="C99" s="25">
        <v>98</v>
      </c>
      <c r="D99" s="25" t="s">
        <v>313</v>
      </c>
      <c r="E99" s="25">
        <v>1</v>
      </c>
      <c r="F99" s="25">
        <v>6</v>
      </c>
      <c r="G99" s="30">
        <v>13</v>
      </c>
      <c r="H99" s="24">
        <v>22</v>
      </c>
      <c r="I99" s="24">
        <v>26.5</v>
      </c>
      <c r="J99" s="79">
        <v>30</v>
      </c>
      <c r="K99" s="79">
        <v>47.5</v>
      </c>
      <c r="L99" s="79">
        <v>53.5</v>
      </c>
      <c r="M99" s="79">
        <v>80</v>
      </c>
      <c r="N99" s="79">
        <v>74</v>
      </c>
      <c r="O99" s="168">
        <v>118</v>
      </c>
      <c r="P99">
        <f>J99-'data for JMP'!J99</f>
        <v>3.5</v>
      </c>
      <c r="Q99">
        <f t="shared" si="4"/>
        <v>17.5</v>
      </c>
      <c r="R99">
        <f t="shared" si="5"/>
        <v>6</v>
      </c>
      <c r="S99">
        <f t="shared" si="6"/>
        <v>26.5</v>
      </c>
      <c r="T99" s="116">
        <f t="shared" si="7"/>
        <v>-6</v>
      </c>
      <c r="U99" s="116">
        <f t="shared" si="7"/>
        <v>44</v>
      </c>
      <c r="V99" s="24">
        <v>7</v>
      </c>
      <c r="W99" s="51">
        <f>3.14*(V99/2)^2*I99</f>
        <v>1019.3225000000001</v>
      </c>
      <c r="X99" s="79">
        <v>10</v>
      </c>
      <c r="Y99">
        <f>3.14*(X99/2)^2*J99</f>
        <v>2355</v>
      </c>
      <c r="Z99" s="79">
        <v>16</v>
      </c>
      <c r="AA99" s="79">
        <v>12</v>
      </c>
      <c r="AB99" s="5">
        <f xml:space="preserve"> AVERAGE(Z99:AA99)</f>
        <v>14</v>
      </c>
      <c r="AC99">
        <f>3.14*((Z99+AA99)/2)^2*K99</f>
        <v>29233.4</v>
      </c>
      <c r="AD99" s="79">
        <v>22</v>
      </c>
      <c r="AE99" s="79">
        <v>16</v>
      </c>
      <c r="AF99" s="5">
        <f xml:space="preserve"> AVERAGE(AD99:AE99)</f>
        <v>19</v>
      </c>
      <c r="AG99">
        <f>3.14*((AD99+AE99)/2)^2*L99</f>
        <v>60644.39</v>
      </c>
      <c r="AH99" s="79">
        <v>28</v>
      </c>
      <c r="AI99" s="79">
        <v>23</v>
      </c>
      <c r="AJ99" s="5">
        <f xml:space="preserve"> AVERAGE(AH99:AI99)</f>
        <v>25.5</v>
      </c>
      <c r="AK99">
        <f>3.14*((AH99+AI99)/2)^2*M99</f>
        <v>163342.80000000002</v>
      </c>
      <c r="AL99" s="79">
        <v>33</v>
      </c>
      <c r="AM99" s="79">
        <v>34</v>
      </c>
      <c r="AN99" s="168">
        <v>50</v>
      </c>
      <c r="AO99" s="168">
        <v>45</v>
      </c>
      <c r="AP99" s="116">
        <v>1</v>
      </c>
      <c r="AQ99" s="30" t="s">
        <v>17</v>
      </c>
      <c r="AR99" s="88">
        <v>1</v>
      </c>
      <c r="AS99" s="52" t="s">
        <v>15</v>
      </c>
      <c r="AT99" s="24" t="s">
        <v>13</v>
      </c>
      <c r="AU99" s="24">
        <v>1</v>
      </c>
      <c r="AV99" s="24" t="s">
        <v>17</v>
      </c>
      <c r="AW99" s="24">
        <v>1</v>
      </c>
      <c r="AX99" s="24" t="s">
        <v>15</v>
      </c>
      <c r="AY99" s="77" t="s">
        <v>489</v>
      </c>
      <c r="AZ99">
        <v>1</v>
      </c>
      <c r="BA99" s="77" t="s">
        <v>489</v>
      </c>
      <c r="BB99">
        <v>1</v>
      </c>
      <c r="BC99" s="77" t="s">
        <v>13</v>
      </c>
      <c r="BD99">
        <v>1</v>
      </c>
      <c r="BE99" s="77" t="s">
        <v>15</v>
      </c>
      <c r="BF99">
        <v>1</v>
      </c>
      <c r="BG99" s="77" t="s">
        <v>15</v>
      </c>
      <c r="BH99" s="175">
        <v>1</v>
      </c>
      <c r="BI99" s="171" t="s">
        <v>15</v>
      </c>
      <c r="BJ99" s="177">
        <v>1</v>
      </c>
      <c r="BK99" s="79">
        <v>25</v>
      </c>
      <c r="BL99" s="24">
        <v>3</v>
      </c>
      <c r="BM99" s="79">
        <v>7</v>
      </c>
      <c r="BN99" s="79">
        <v>45</v>
      </c>
      <c r="BO99" s="79">
        <v>15</v>
      </c>
      <c r="BP99" s="79">
        <v>30</v>
      </c>
      <c r="BQ99" s="79">
        <v>17</v>
      </c>
      <c r="BR99" s="168">
        <v>50</v>
      </c>
      <c r="BT99" s="136">
        <v>8</v>
      </c>
      <c r="BU99" s="136">
        <v>4</v>
      </c>
      <c r="BV99" s="136">
        <v>40</v>
      </c>
      <c r="BW99" s="136">
        <v>30</v>
      </c>
      <c r="BX99" s="132">
        <v>3</v>
      </c>
      <c r="BY99" s="136">
        <v>20</v>
      </c>
      <c r="BZ99" s="137" t="s">
        <v>312</v>
      </c>
      <c r="CA99" s="84"/>
      <c r="CB99" s="175" t="s">
        <v>581</v>
      </c>
      <c r="CC99" s="124" t="s">
        <v>30</v>
      </c>
      <c r="CD99" s="84">
        <v>6</v>
      </c>
      <c r="CE99" s="84">
        <v>2</v>
      </c>
      <c r="CF99" s="84">
        <v>0</v>
      </c>
    </row>
    <row r="100" spans="1:84" ht="50.1" x14ac:dyDescent="0.55000000000000004">
      <c r="A100" s="25">
        <v>4</v>
      </c>
      <c r="B100" s="25" t="s">
        <v>0</v>
      </c>
      <c r="C100" s="25">
        <v>99</v>
      </c>
      <c r="D100" s="25" t="s">
        <v>47</v>
      </c>
      <c r="E100" s="25">
        <v>1</v>
      </c>
      <c r="F100" s="25">
        <v>4</v>
      </c>
      <c r="G100" s="30">
        <v>0</v>
      </c>
      <c r="H100" s="24"/>
      <c r="I100" s="24"/>
      <c r="J100" s="79"/>
      <c r="K100" s="79"/>
      <c r="L100" s="79"/>
      <c r="M100" s="78"/>
      <c r="P100">
        <f>J100-'data for JMP'!J100</f>
        <v>0</v>
      </c>
      <c r="Q100">
        <f t="shared" si="4"/>
        <v>0</v>
      </c>
      <c r="R100">
        <f t="shared" si="5"/>
        <v>0</v>
      </c>
      <c r="S100">
        <f t="shared" si="6"/>
        <v>0</v>
      </c>
      <c r="T100" s="116">
        <f t="shared" si="7"/>
        <v>0</v>
      </c>
      <c r="U100" s="116">
        <f t="shared" si="7"/>
        <v>0</v>
      </c>
      <c r="V100" s="24"/>
      <c r="W100" s="51"/>
      <c r="X100" s="79"/>
      <c r="Z100" s="79"/>
      <c r="AA100" s="79"/>
      <c r="AB100" s="5"/>
      <c r="AD100" s="79"/>
      <c r="AE100" s="79"/>
      <c r="AF100" s="5"/>
      <c r="AH100" s="78"/>
      <c r="AI100" s="78"/>
      <c r="AJ100" s="5"/>
      <c r="AP100" s="116">
        <v>1</v>
      </c>
      <c r="AQ100" s="30" t="s">
        <v>16</v>
      </c>
      <c r="AR100" s="25">
        <v>0</v>
      </c>
      <c r="AS100" s="30" t="s">
        <v>16</v>
      </c>
      <c r="AT100" s="24" t="s">
        <v>14</v>
      </c>
      <c r="AU100" s="24">
        <v>0</v>
      </c>
      <c r="AV100" s="24" t="s">
        <v>14</v>
      </c>
      <c r="AW100" s="24">
        <v>0</v>
      </c>
      <c r="AX100" s="24" t="s">
        <v>14</v>
      </c>
      <c r="AY100" s="77" t="s">
        <v>512</v>
      </c>
      <c r="AZ100">
        <v>0</v>
      </c>
      <c r="BA100" s="77" t="s">
        <v>512</v>
      </c>
      <c r="BB100">
        <v>0</v>
      </c>
      <c r="BC100" s="77" t="s">
        <v>512</v>
      </c>
      <c r="BD100">
        <v>0</v>
      </c>
      <c r="BE100" s="77" t="s">
        <v>512</v>
      </c>
      <c r="BF100">
        <v>0</v>
      </c>
      <c r="BH100" s="116">
        <v>0</v>
      </c>
      <c r="BJ100" s="116">
        <v>0</v>
      </c>
      <c r="BK100" s="79">
        <v>0</v>
      </c>
      <c r="BL100" s="79">
        <v>0</v>
      </c>
      <c r="BM100" s="24">
        <v>0</v>
      </c>
      <c r="BN100" s="24">
        <v>0</v>
      </c>
      <c r="BO100" s="24">
        <v>0</v>
      </c>
      <c r="BP100" s="24">
        <v>0</v>
      </c>
      <c r="BT100" s="136">
        <v>9</v>
      </c>
      <c r="BU100" s="136">
        <v>7</v>
      </c>
      <c r="BV100" s="136">
        <v>16</v>
      </c>
      <c r="BW100" s="136">
        <v>55</v>
      </c>
      <c r="BX100" s="132"/>
      <c r="BY100" s="136">
        <v>20</v>
      </c>
      <c r="BZ100" s="137" t="s">
        <v>285</v>
      </c>
      <c r="CA100" s="84"/>
      <c r="CB100" s="175" t="s">
        <v>581</v>
      </c>
      <c r="CC100" s="124" t="s">
        <v>30</v>
      </c>
      <c r="CD100" s="84">
        <v>4</v>
      </c>
      <c r="CE100" s="84">
        <v>0</v>
      </c>
      <c r="CF100" s="84">
        <v>0</v>
      </c>
    </row>
    <row r="101" spans="1:84" ht="25.5" x14ac:dyDescent="0.55000000000000004">
      <c r="A101" s="25">
        <v>4</v>
      </c>
      <c r="B101" s="25" t="s">
        <v>0</v>
      </c>
      <c r="C101" s="25">
        <v>100</v>
      </c>
      <c r="D101" s="25" t="s">
        <v>47</v>
      </c>
      <c r="E101" s="25">
        <v>1</v>
      </c>
      <c r="F101" s="25">
        <v>9</v>
      </c>
      <c r="G101" s="30">
        <v>0</v>
      </c>
      <c r="H101" s="24"/>
      <c r="I101" s="24"/>
      <c r="J101" s="79"/>
      <c r="K101" s="79"/>
      <c r="L101" s="79"/>
      <c r="M101" s="78"/>
      <c r="P101">
        <f>J101-'data for JMP'!J101</f>
        <v>0</v>
      </c>
      <c r="Q101">
        <f t="shared" si="4"/>
        <v>0</v>
      </c>
      <c r="R101">
        <f t="shared" si="5"/>
        <v>0</v>
      </c>
      <c r="S101">
        <f t="shared" si="6"/>
        <v>0</v>
      </c>
      <c r="T101" s="116">
        <f t="shared" si="7"/>
        <v>0</v>
      </c>
      <c r="U101" s="116">
        <f t="shared" si="7"/>
        <v>0</v>
      </c>
      <c r="V101" s="24"/>
      <c r="W101" s="51"/>
      <c r="X101" s="79"/>
      <c r="Z101" s="79"/>
      <c r="AA101" s="79"/>
      <c r="AB101" s="5"/>
      <c r="AD101" s="79"/>
      <c r="AE101" s="79"/>
      <c r="AF101" s="5"/>
      <c r="AH101" s="78"/>
      <c r="AI101" s="78"/>
      <c r="AJ101" s="5"/>
      <c r="AP101" s="116">
        <v>1</v>
      </c>
      <c r="AQ101" s="30" t="s">
        <v>16</v>
      </c>
      <c r="AR101" s="25">
        <v>0</v>
      </c>
      <c r="AS101" s="30" t="s">
        <v>16</v>
      </c>
      <c r="AT101" s="24" t="s">
        <v>14</v>
      </c>
      <c r="AU101" s="24">
        <v>0</v>
      </c>
      <c r="AV101" s="24" t="s">
        <v>14</v>
      </c>
      <c r="AW101" s="24">
        <v>0</v>
      </c>
      <c r="AX101" s="24" t="s">
        <v>14</v>
      </c>
      <c r="AY101" s="77" t="s">
        <v>512</v>
      </c>
      <c r="AZ101">
        <v>0</v>
      </c>
      <c r="BA101" s="77" t="s">
        <v>512</v>
      </c>
      <c r="BB101">
        <v>0</v>
      </c>
      <c r="BC101" s="77" t="s">
        <v>512</v>
      </c>
      <c r="BD101">
        <v>0</v>
      </c>
      <c r="BE101" s="77" t="s">
        <v>512</v>
      </c>
      <c r="BF101">
        <v>0</v>
      </c>
      <c r="BH101" s="116">
        <v>0</v>
      </c>
      <c r="BJ101" s="116">
        <v>0</v>
      </c>
      <c r="BK101" s="79">
        <v>0</v>
      </c>
      <c r="BL101" s="79">
        <v>0</v>
      </c>
      <c r="BM101" s="24">
        <v>0</v>
      </c>
      <c r="BN101" s="24">
        <v>0</v>
      </c>
      <c r="BO101" s="24">
        <v>0</v>
      </c>
      <c r="BP101" s="24">
        <v>0</v>
      </c>
      <c r="BT101" s="136">
        <v>5</v>
      </c>
      <c r="BU101" s="136">
        <v>0</v>
      </c>
      <c r="BV101" s="136">
        <v>10</v>
      </c>
      <c r="BW101" s="136">
        <v>0</v>
      </c>
      <c r="BX101" s="132"/>
      <c r="BY101" s="136">
        <v>50</v>
      </c>
      <c r="BZ101" s="137" t="s">
        <v>311</v>
      </c>
      <c r="CA101" s="84"/>
      <c r="CB101" s="175" t="s">
        <v>581</v>
      </c>
      <c r="CC101" s="124" t="s">
        <v>30</v>
      </c>
      <c r="CD101" s="84">
        <v>9</v>
      </c>
      <c r="CE101" s="84">
        <v>3</v>
      </c>
      <c r="CF101" s="84" t="s">
        <v>52</v>
      </c>
    </row>
    <row r="102" spans="1:84" ht="37.799999999999997" x14ac:dyDescent="0.55000000000000004">
      <c r="A102" s="25">
        <v>4</v>
      </c>
      <c r="B102" s="25" t="s">
        <v>1</v>
      </c>
      <c r="C102" s="25">
        <v>1</v>
      </c>
      <c r="D102" s="25" t="s">
        <v>267</v>
      </c>
      <c r="E102" s="25">
        <v>2</v>
      </c>
      <c r="F102" s="25">
        <v>6</v>
      </c>
      <c r="G102" s="25">
        <v>9.5</v>
      </c>
      <c r="H102" s="50">
        <v>9.5</v>
      </c>
      <c r="I102" s="50">
        <v>7.5</v>
      </c>
      <c r="J102" s="78"/>
      <c r="K102" s="78"/>
      <c r="L102" s="79"/>
      <c r="M102" s="82"/>
      <c r="P102">
        <f>J102-'data for JMP'!J102</f>
        <v>-7.5</v>
      </c>
      <c r="Q102">
        <f t="shared" si="4"/>
        <v>0</v>
      </c>
      <c r="R102">
        <f t="shared" si="5"/>
        <v>0</v>
      </c>
      <c r="S102">
        <f t="shared" si="6"/>
        <v>0</v>
      </c>
      <c r="T102" s="116">
        <f t="shared" si="7"/>
        <v>0</v>
      </c>
      <c r="U102" s="116">
        <f t="shared" si="7"/>
        <v>0</v>
      </c>
      <c r="V102" s="50">
        <v>1.5</v>
      </c>
      <c r="W102" s="51">
        <f t="shared" ref="W102:W107" si="24">3.14*(V102/2)^2*I102</f>
        <v>13.246875000000001</v>
      </c>
      <c r="X102" s="78"/>
      <c r="Z102" s="78"/>
      <c r="AA102" s="78"/>
      <c r="AB102" s="5"/>
      <c r="AD102" s="79"/>
      <c r="AE102" s="79"/>
      <c r="AF102" s="5"/>
      <c r="AH102" s="83"/>
      <c r="AI102" s="83"/>
      <c r="AJ102" s="91"/>
      <c r="AP102" s="116">
        <v>1</v>
      </c>
      <c r="AQ102" s="30" t="s">
        <v>18</v>
      </c>
      <c r="AR102" s="88">
        <v>1</v>
      </c>
      <c r="AS102" s="52" t="s">
        <v>15</v>
      </c>
      <c r="AT102" s="50" t="s">
        <v>18</v>
      </c>
      <c r="AU102" s="50">
        <v>1</v>
      </c>
      <c r="AV102" s="24" t="s">
        <v>14</v>
      </c>
      <c r="AW102" s="24">
        <v>0</v>
      </c>
      <c r="AX102" s="50" t="s">
        <v>14</v>
      </c>
      <c r="AY102" s="77" t="s">
        <v>512</v>
      </c>
      <c r="AZ102">
        <v>0</v>
      </c>
      <c r="BA102" s="77" t="s">
        <v>512</v>
      </c>
      <c r="BB102">
        <v>0</v>
      </c>
      <c r="BC102" s="77" t="s">
        <v>512</v>
      </c>
      <c r="BD102">
        <v>0</v>
      </c>
      <c r="BE102" s="77" t="s">
        <v>512</v>
      </c>
      <c r="BF102">
        <v>0</v>
      </c>
      <c r="BH102" s="116">
        <v>0</v>
      </c>
      <c r="BJ102" s="116">
        <v>0</v>
      </c>
      <c r="BK102" s="78">
        <v>15</v>
      </c>
      <c r="BL102" s="50">
        <v>12</v>
      </c>
      <c r="BM102" s="24">
        <v>0</v>
      </c>
      <c r="BN102" s="24">
        <v>0</v>
      </c>
      <c r="BO102" s="24">
        <v>0</v>
      </c>
      <c r="BP102" s="24">
        <v>0</v>
      </c>
      <c r="BT102" s="136">
        <v>1</v>
      </c>
      <c r="BU102" s="137">
        <v>0.1</v>
      </c>
      <c r="BV102" s="136">
        <v>15</v>
      </c>
      <c r="BW102" s="137">
        <v>0.1</v>
      </c>
      <c r="BX102" s="127">
        <v>12</v>
      </c>
      <c r="BY102" s="136">
        <v>44</v>
      </c>
      <c r="BZ102" s="137" t="s">
        <v>310</v>
      </c>
      <c r="CA102" s="138" t="s">
        <v>309</v>
      </c>
      <c r="CB102" s="176" t="s">
        <v>577</v>
      </c>
      <c r="CC102" s="124" t="s">
        <v>30</v>
      </c>
      <c r="CD102" s="84">
        <v>6</v>
      </c>
      <c r="CE102" s="84">
        <v>2</v>
      </c>
      <c r="CF102" s="84" t="s">
        <v>40</v>
      </c>
    </row>
    <row r="103" spans="1:84" ht="50.1" x14ac:dyDescent="0.55000000000000004">
      <c r="A103" s="25">
        <v>4</v>
      </c>
      <c r="B103" s="25" t="s">
        <v>1</v>
      </c>
      <c r="C103" s="25">
        <v>2</v>
      </c>
      <c r="D103" s="25" t="s">
        <v>47</v>
      </c>
      <c r="E103" s="25">
        <v>2</v>
      </c>
      <c r="F103" s="25">
        <v>8</v>
      </c>
      <c r="G103" s="25">
        <v>11</v>
      </c>
      <c r="H103" s="24">
        <v>12</v>
      </c>
      <c r="I103" s="24">
        <v>12.5</v>
      </c>
      <c r="J103" s="79">
        <v>14</v>
      </c>
      <c r="K103" s="79">
        <v>15</v>
      </c>
      <c r="L103" s="79">
        <v>18</v>
      </c>
      <c r="M103" s="79">
        <v>28</v>
      </c>
      <c r="N103" s="79">
        <v>29</v>
      </c>
      <c r="O103" s="169">
        <v>50</v>
      </c>
      <c r="P103">
        <f>J103-'data for JMP'!J103</f>
        <v>1.5</v>
      </c>
      <c r="Q103">
        <f t="shared" si="4"/>
        <v>1</v>
      </c>
      <c r="R103">
        <f t="shared" si="5"/>
        <v>3</v>
      </c>
      <c r="S103">
        <f t="shared" si="6"/>
        <v>10</v>
      </c>
      <c r="T103" s="116">
        <f t="shared" si="7"/>
        <v>1</v>
      </c>
      <c r="U103" s="116">
        <f t="shared" si="7"/>
        <v>21</v>
      </c>
      <c r="V103" s="24">
        <v>4</v>
      </c>
      <c r="W103" s="51">
        <f t="shared" si="24"/>
        <v>157</v>
      </c>
      <c r="X103" s="79">
        <v>5</v>
      </c>
      <c r="Y103">
        <f>3.14*(X103/2)^2*J103</f>
        <v>274.75</v>
      </c>
      <c r="Z103" s="79">
        <v>6</v>
      </c>
      <c r="AA103" s="79">
        <v>5</v>
      </c>
      <c r="AB103" s="5">
        <f xml:space="preserve"> AVERAGE(Z103:AA103)</f>
        <v>5.5</v>
      </c>
      <c r="AC103">
        <f>3.14*((Z103+AA103)/2)^2*K103</f>
        <v>1424.7750000000001</v>
      </c>
      <c r="AD103" s="79">
        <v>8</v>
      </c>
      <c r="AE103" s="79">
        <v>8</v>
      </c>
      <c r="AF103" s="5">
        <f xml:space="preserve"> AVERAGE(AD103:AE103)</f>
        <v>8</v>
      </c>
      <c r="AG103">
        <f>3.14*((AD103+AE103)/2)^2*L103</f>
        <v>3617.28</v>
      </c>
      <c r="AH103" s="79">
        <v>11</v>
      </c>
      <c r="AI103" s="79">
        <v>10</v>
      </c>
      <c r="AJ103" s="5">
        <f xml:space="preserve"> AVERAGE(AH103:AI103)</f>
        <v>10.5</v>
      </c>
      <c r="AK103">
        <f>3.14*((AH103+AI103)/2)^2*M103</f>
        <v>9693.18</v>
      </c>
      <c r="AL103" s="79">
        <v>13</v>
      </c>
      <c r="AM103" s="79">
        <v>12</v>
      </c>
      <c r="AN103" s="169">
        <v>30</v>
      </c>
      <c r="AO103" s="169">
        <v>20</v>
      </c>
      <c r="AP103" s="116">
        <v>1</v>
      </c>
      <c r="AQ103" s="30" t="s">
        <v>18</v>
      </c>
      <c r="AR103" s="88">
        <v>1</v>
      </c>
      <c r="AS103" s="52" t="s">
        <v>17</v>
      </c>
      <c r="AT103" s="24" t="s">
        <v>17</v>
      </c>
      <c r="AU103" s="24">
        <v>1</v>
      </c>
      <c r="AV103" s="24" t="s">
        <v>17</v>
      </c>
      <c r="AW103" s="24">
        <v>1</v>
      </c>
      <c r="AX103" s="24" t="s">
        <v>17</v>
      </c>
      <c r="AY103" s="77" t="s">
        <v>489</v>
      </c>
      <c r="AZ103">
        <v>1</v>
      </c>
      <c r="BA103" s="77" t="s">
        <v>488</v>
      </c>
      <c r="BB103">
        <v>1</v>
      </c>
      <c r="BC103" s="77" t="s">
        <v>497</v>
      </c>
      <c r="BD103">
        <v>1</v>
      </c>
      <c r="BE103" s="77" t="s">
        <v>15</v>
      </c>
      <c r="BF103">
        <v>1</v>
      </c>
      <c r="BG103" s="77" t="s">
        <v>566</v>
      </c>
      <c r="BH103" s="175">
        <v>1</v>
      </c>
      <c r="BI103" s="171" t="s">
        <v>13</v>
      </c>
      <c r="BJ103" s="177">
        <v>1</v>
      </c>
      <c r="BK103" s="79">
        <v>0</v>
      </c>
      <c r="BL103" s="24">
        <v>15</v>
      </c>
      <c r="BM103" s="79">
        <v>30</v>
      </c>
      <c r="BN103" s="79">
        <v>15</v>
      </c>
      <c r="BO103" s="79">
        <v>40</v>
      </c>
      <c r="BP103" s="79">
        <v>15</v>
      </c>
      <c r="BQ103" s="79">
        <v>12</v>
      </c>
      <c r="BR103" s="169">
        <v>20</v>
      </c>
      <c r="BT103" s="136">
        <v>1</v>
      </c>
      <c r="BU103" s="149">
        <v>0.1</v>
      </c>
      <c r="BV103" s="150">
        <v>23</v>
      </c>
      <c r="BW103" s="149">
        <v>0.1</v>
      </c>
      <c r="BX103" s="132">
        <v>15</v>
      </c>
      <c r="BY103" s="150">
        <v>33</v>
      </c>
      <c r="BZ103" s="137" t="s">
        <v>308</v>
      </c>
      <c r="CA103" s="77"/>
      <c r="CB103" s="175" t="s">
        <v>581</v>
      </c>
      <c r="CC103" s="124" t="s">
        <v>30</v>
      </c>
      <c r="CD103" s="84">
        <v>8</v>
      </c>
      <c r="CE103" s="84">
        <v>2</v>
      </c>
      <c r="CF103" s="84" t="s">
        <v>49</v>
      </c>
    </row>
    <row r="104" spans="1:84" ht="37.799999999999997" x14ac:dyDescent="0.55000000000000004">
      <c r="A104" s="25">
        <v>4</v>
      </c>
      <c r="B104" s="25" t="s">
        <v>1</v>
      </c>
      <c r="C104" s="25">
        <v>3</v>
      </c>
      <c r="D104" s="25" t="s">
        <v>267</v>
      </c>
      <c r="E104" s="25">
        <v>2</v>
      </c>
      <c r="F104" s="25">
        <v>6</v>
      </c>
      <c r="G104" s="25">
        <v>11</v>
      </c>
      <c r="H104" s="24">
        <v>11.5</v>
      </c>
      <c r="I104" s="24">
        <v>11</v>
      </c>
      <c r="J104" s="79">
        <v>13</v>
      </c>
      <c r="K104" s="79">
        <v>15</v>
      </c>
      <c r="L104" s="79">
        <v>15</v>
      </c>
      <c r="M104" s="79">
        <v>23</v>
      </c>
      <c r="N104" s="79">
        <v>21</v>
      </c>
      <c r="O104" s="168">
        <v>38</v>
      </c>
      <c r="P104">
        <f>J104-'data for JMP'!J104</f>
        <v>2</v>
      </c>
      <c r="Q104">
        <f t="shared" si="4"/>
        <v>2</v>
      </c>
      <c r="R104">
        <f t="shared" si="5"/>
        <v>0</v>
      </c>
      <c r="S104">
        <f t="shared" si="6"/>
        <v>8</v>
      </c>
      <c r="T104" s="116">
        <f t="shared" si="7"/>
        <v>-2</v>
      </c>
      <c r="U104" s="116">
        <f t="shared" si="7"/>
        <v>17</v>
      </c>
      <c r="V104" s="24">
        <v>8</v>
      </c>
      <c r="W104" s="51">
        <f t="shared" si="24"/>
        <v>552.64</v>
      </c>
      <c r="X104" s="79">
        <v>5</v>
      </c>
      <c r="Y104">
        <f>3.14*(X104/2)^2*J104</f>
        <v>255.125</v>
      </c>
      <c r="Z104" s="79">
        <v>6</v>
      </c>
      <c r="AA104" s="79">
        <v>4</v>
      </c>
      <c r="AB104" s="5">
        <f xml:space="preserve"> AVERAGE(Z104:AA104)</f>
        <v>5</v>
      </c>
      <c r="AC104">
        <f>3.14*((Z104+AA104)/2)^2*K104</f>
        <v>1177.5</v>
      </c>
      <c r="AD104" s="79">
        <v>7</v>
      </c>
      <c r="AE104" s="79">
        <v>7</v>
      </c>
      <c r="AF104" s="5">
        <f xml:space="preserve"> AVERAGE(AD104:AE104)</f>
        <v>7</v>
      </c>
      <c r="AG104">
        <f>3.14*((AD104+AE104)/2)^2*L104</f>
        <v>2307.9</v>
      </c>
      <c r="AH104" s="79">
        <v>14</v>
      </c>
      <c r="AI104" s="79">
        <v>10</v>
      </c>
      <c r="AJ104" s="5">
        <f xml:space="preserve"> AVERAGE(AH104:AI104)</f>
        <v>12</v>
      </c>
      <c r="AK104">
        <f>3.14*((AH104+AI104)/2)^2*M104</f>
        <v>10399.68</v>
      </c>
      <c r="AL104" s="79">
        <v>14</v>
      </c>
      <c r="AM104" s="79">
        <v>10</v>
      </c>
      <c r="AN104" s="168">
        <v>28</v>
      </c>
      <c r="AO104" s="168">
        <v>12</v>
      </c>
      <c r="AP104" s="116">
        <v>1</v>
      </c>
      <c r="AQ104" s="30" t="s">
        <v>13</v>
      </c>
      <c r="AR104" s="88">
        <v>1</v>
      </c>
      <c r="AS104" s="52" t="s">
        <v>15</v>
      </c>
      <c r="AT104" s="24" t="s">
        <v>13</v>
      </c>
      <c r="AU104" s="24">
        <v>1</v>
      </c>
      <c r="AV104" s="24" t="s">
        <v>17</v>
      </c>
      <c r="AW104" s="24">
        <v>1</v>
      </c>
      <c r="AX104" s="24" t="s">
        <v>18</v>
      </c>
      <c r="AY104" s="77" t="s">
        <v>489</v>
      </c>
      <c r="AZ104">
        <v>1</v>
      </c>
      <c r="BA104" s="77" t="s">
        <v>488</v>
      </c>
      <c r="BB104">
        <v>1</v>
      </c>
      <c r="BC104" s="77" t="s">
        <v>18</v>
      </c>
      <c r="BD104">
        <v>1</v>
      </c>
      <c r="BE104" s="77" t="s">
        <v>15</v>
      </c>
      <c r="BF104">
        <v>1</v>
      </c>
      <c r="BG104" s="77" t="s">
        <v>15</v>
      </c>
      <c r="BH104" s="175">
        <v>1</v>
      </c>
      <c r="BI104" s="171" t="s">
        <v>15</v>
      </c>
      <c r="BJ104" s="177">
        <v>1</v>
      </c>
      <c r="BK104" s="79">
        <v>5</v>
      </c>
      <c r="BL104" s="24">
        <v>9</v>
      </c>
      <c r="BM104" s="79">
        <v>15</v>
      </c>
      <c r="BN104" s="79">
        <v>1</v>
      </c>
      <c r="BO104" s="79">
        <v>20</v>
      </c>
      <c r="BP104" s="79">
        <v>25</v>
      </c>
      <c r="BQ104" s="79">
        <v>10</v>
      </c>
      <c r="BR104" s="168">
        <v>50</v>
      </c>
      <c r="BT104" s="137">
        <v>0.1</v>
      </c>
      <c r="BU104" s="136">
        <v>2</v>
      </c>
      <c r="BV104" s="136">
        <v>15</v>
      </c>
      <c r="BW104" s="137">
        <v>0.1</v>
      </c>
      <c r="BX104" s="132">
        <v>9</v>
      </c>
      <c r="BY104" s="136">
        <v>28</v>
      </c>
      <c r="BZ104" s="149" t="s">
        <v>307</v>
      </c>
      <c r="CA104" s="84"/>
      <c r="CB104" s="175" t="s">
        <v>581</v>
      </c>
      <c r="CC104" s="124" t="s">
        <v>30</v>
      </c>
      <c r="CD104" s="84">
        <v>6</v>
      </c>
      <c r="CE104" s="84">
        <v>4</v>
      </c>
      <c r="CF104" s="84" t="s">
        <v>49</v>
      </c>
    </row>
    <row r="105" spans="1:84" ht="50.1" x14ac:dyDescent="0.55000000000000004">
      <c r="A105" s="25">
        <v>4</v>
      </c>
      <c r="B105" s="25" t="s">
        <v>1</v>
      </c>
      <c r="C105" s="25">
        <v>4</v>
      </c>
      <c r="D105" s="25" t="s">
        <v>267</v>
      </c>
      <c r="E105" s="25">
        <v>2</v>
      </c>
      <c r="F105" s="25">
        <v>9</v>
      </c>
      <c r="G105" s="25">
        <v>20.5</v>
      </c>
      <c r="H105" s="24">
        <v>35</v>
      </c>
      <c r="I105" s="24">
        <v>38</v>
      </c>
      <c r="J105" s="79">
        <v>47</v>
      </c>
      <c r="K105" s="79">
        <v>73</v>
      </c>
      <c r="L105" s="79">
        <v>82</v>
      </c>
      <c r="M105" s="79">
        <v>118</v>
      </c>
      <c r="N105" s="79">
        <v>116</v>
      </c>
      <c r="O105" s="168">
        <v>148</v>
      </c>
      <c r="P105">
        <f>J105-'data for JMP'!J105</f>
        <v>9</v>
      </c>
      <c r="Q105">
        <f t="shared" si="4"/>
        <v>26</v>
      </c>
      <c r="R105">
        <f t="shared" si="5"/>
        <v>9</v>
      </c>
      <c r="S105">
        <f t="shared" si="6"/>
        <v>36</v>
      </c>
      <c r="T105" s="116">
        <f t="shared" si="7"/>
        <v>-2</v>
      </c>
      <c r="U105" s="116">
        <f t="shared" si="7"/>
        <v>32</v>
      </c>
      <c r="V105" s="24">
        <v>9</v>
      </c>
      <c r="W105" s="51">
        <f t="shared" si="24"/>
        <v>2416.23</v>
      </c>
      <c r="X105" s="79">
        <v>9</v>
      </c>
      <c r="Y105">
        <f>3.14*(X105/2)^2*J105</f>
        <v>2988.4949999999999</v>
      </c>
      <c r="Z105" s="79">
        <v>15</v>
      </c>
      <c r="AA105" s="79">
        <v>15</v>
      </c>
      <c r="AB105" s="5">
        <f xml:space="preserve"> AVERAGE(Z105:AA105)</f>
        <v>15</v>
      </c>
      <c r="AC105">
        <f>3.14*((Z105+AA105)/2)^2*K105</f>
        <v>51574.5</v>
      </c>
      <c r="AD105" s="79">
        <v>24</v>
      </c>
      <c r="AE105" s="79">
        <v>18</v>
      </c>
      <c r="AF105" s="5">
        <f xml:space="preserve"> AVERAGE(AD105:AE105)</f>
        <v>21</v>
      </c>
      <c r="AG105">
        <f>3.14*((AD105+AE105)/2)^2*L105</f>
        <v>113548.68000000001</v>
      </c>
      <c r="AH105" s="79">
        <v>23</v>
      </c>
      <c r="AI105" s="79">
        <v>18</v>
      </c>
      <c r="AJ105" s="5">
        <f xml:space="preserve"> AVERAGE(AH105:AI105)</f>
        <v>20.5</v>
      </c>
      <c r="AK105">
        <f>3.14*((AH105+AI105)/2)^2*M105</f>
        <v>155711.03</v>
      </c>
      <c r="AL105" s="79">
        <v>42</v>
      </c>
      <c r="AM105" s="79">
        <v>27</v>
      </c>
      <c r="AN105" s="168">
        <v>57</v>
      </c>
      <c r="AO105" s="168">
        <v>45</v>
      </c>
      <c r="AP105" s="116">
        <v>1</v>
      </c>
      <c r="AQ105" s="30" t="s">
        <v>15</v>
      </c>
      <c r="AR105" s="88">
        <v>1</v>
      </c>
      <c r="AS105" s="52" t="s">
        <v>13</v>
      </c>
      <c r="AT105" s="24" t="s">
        <v>13</v>
      </c>
      <c r="AU105" s="24">
        <v>1</v>
      </c>
      <c r="AV105" s="24" t="s">
        <v>15</v>
      </c>
      <c r="AW105" s="24">
        <v>1</v>
      </c>
      <c r="AX105" s="24" t="s">
        <v>15</v>
      </c>
      <c r="AY105" s="77" t="s">
        <v>488</v>
      </c>
      <c r="AZ105">
        <v>1</v>
      </c>
      <c r="BA105" s="77" t="s">
        <v>491</v>
      </c>
      <c r="BB105">
        <v>1</v>
      </c>
      <c r="BC105" s="77" t="s">
        <v>13</v>
      </c>
      <c r="BD105">
        <v>1</v>
      </c>
      <c r="BE105" s="77" t="s">
        <v>13</v>
      </c>
      <c r="BF105">
        <v>1</v>
      </c>
      <c r="BG105" s="77" t="s">
        <v>15</v>
      </c>
      <c r="BH105" s="175">
        <v>1</v>
      </c>
      <c r="BI105" s="171" t="s">
        <v>13</v>
      </c>
      <c r="BJ105" s="177">
        <v>1</v>
      </c>
      <c r="BK105" s="79">
        <v>15</v>
      </c>
      <c r="BL105" s="24">
        <v>40</v>
      </c>
      <c r="BM105" s="79">
        <v>35</v>
      </c>
      <c r="BN105" s="79">
        <v>15</v>
      </c>
      <c r="BO105" s="79">
        <v>30</v>
      </c>
      <c r="BP105" s="79">
        <v>25</v>
      </c>
      <c r="BQ105" s="79">
        <v>20</v>
      </c>
      <c r="BR105" s="168">
        <v>40</v>
      </c>
      <c r="BT105" s="136">
        <v>1</v>
      </c>
      <c r="BU105" s="136">
        <v>1</v>
      </c>
      <c r="BV105" s="136">
        <v>3</v>
      </c>
      <c r="BW105" s="136">
        <v>5</v>
      </c>
      <c r="BX105" s="132">
        <v>40</v>
      </c>
      <c r="BY105" s="136">
        <v>20</v>
      </c>
      <c r="BZ105" s="137" t="s">
        <v>306</v>
      </c>
      <c r="CA105" s="84"/>
      <c r="CB105" s="175" t="s">
        <v>581</v>
      </c>
      <c r="CC105" s="124" t="s">
        <v>30</v>
      </c>
      <c r="CD105" s="84">
        <v>9</v>
      </c>
      <c r="CE105" s="84">
        <v>3</v>
      </c>
      <c r="CF105" s="84">
        <v>0</v>
      </c>
    </row>
    <row r="106" spans="1:84" ht="50.1" x14ac:dyDescent="0.55000000000000004">
      <c r="A106" s="25">
        <v>4</v>
      </c>
      <c r="B106" s="25" t="s">
        <v>1</v>
      </c>
      <c r="C106" s="25">
        <v>5</v>
      </c>
      <c r="D106" s="25" t="s">
        <v>47</v>
      </c>
      <c r="E106" s="25">
        <v>1</v>
      </c>
      <c r="F106" s="25">
        <v>8</v>
      </c>
      <c r="G106" s="25">
        <v>15</v>
      </c>
      <c r="H106" s="24">
        <v>15.5</v>
      </c>
      <c r="I106" s="24">
        <v>32</v>
      </c>
      <c r="J106" s="79">
        <v>43</v>
      </c>
      <c r="K106" s="79">
        <v>53</v>
      </c>
      <c r="L106" s="79">
        <v>62</v>
      </c>
      <c r="M106" s="79">
        <v>86</v>
      </c>
      <c r="N106" s="159"/>
      <c r="O106" s="168"/>
      <c r="P106">
        <f>J106-'data for JMP'!J106</f>
        <v>11</v>
      </c>
      <c r="Q106">
        <f t="shared" si="4"/>
        <v>10</v>
      </c>
      <c r="R106">
        <f t="shared" si="5"/>
        <v>9</v>
      </c>
      <c r="S106">
        <f t="shared" si="6"/>
        <v>24</v>
      </c>
      <c r="T106" s="116">
        <f t="shared" si="7"/>
        <v>-86</v>
      </c>
      <c r="U106" s="116">
        <f t="shared" si="7"/>
        <v>0</v>
      </c>
      <c r="V106" s="24">
        <v>10</v>
      </c>
      <c r="W106" s="51">
        <f t="shared" si="24"/>
        <v>2512</v>
      </c>
      <c r="X106" s="79">
        <v>7</v>
      </c>
      <c r="Y106">
        <f>3.14*(X106/2)^2*J106</f>
        <v>1653.9950000000001</v>
      </c>
      <c r="Z106" s="79">
        <v>13</v>
      </c>
      <c r="AA106" s="79">
        <v>13</v>
      </c>
      <c r="AB106" s="5">
        <f xml:space="preserve"> AVERAGE(Z106:AA106)</f>
        <v>13</v>
      </c>
      <c r="AC106">
        <f>3.14*((Z106+AA106)/2)^2*K106</f>
        <v>28124.98</v>
      </c>
      <c r="AD106" s="79">
        <v>26</v>
      </c>
      <c r="AE106" s="79">
        <v>22</v>
      </c>
      <c r="AF106" s="5">
        <f xml:space="preserve"> AVERAGE(AD106:AE106)</f>
        <v>24</v>
      </c>
      <c r="AG106">
        <f>3.14*((AD106+AE106)/2)^2*L106</f>
        <v>112135.68000000001</v>
      </c>
      <c r="AH106" s="79">
        <v>36</v>
      </c>
      <c r="AI106" s="79">
        <v>21</v>
      </c>
      <c r="AJ106" s="5">
        <f xml:space="preserve"> AVERAGE(AH106:AI106)</f>
        <v>28.5</v>
      </c>
      <c r="AK106">
        <f>3.14*((AH106+AI106)/2)^2*M106</f>
        <v>219339.99000000002</v>
      </c>
      <c r="AL106" s="159"/>
      <c r="AM106" s="159"/>
      <c r="AN106" s="168"/>
      <c r="AO106" s="168"/>
      <c r="AP106" s="116">
        <v>1</v>
      </c>
      <c r="AQ106" s="30" t="s">
        <v>17</v>
      </c>
      <c r="AR106" s="88">
        <v>1</v>
      </c>
      <c r="AS106" s="52" t="s">
        <v>15</v>
      </c>
      <c r="AT106" s="24" t="s">
        <v>15</v>
      </c>
      <c r="AU106" s="24">
        <v>1</v>
      </c>
      <c r="AV106" s="24" t="s">
        <v>15</v>
      </c>
      <c r="AW106" s="24">
        <v>1</v>
      </c>
      <c r="AX106" s="24" t="s">
        <v>15</v>
      </c>
      <c r="AY106" s="77" t="s">
        <v>488</v>
      </c>
      <c r="AZ106">
        <v>1</v>
      </c>
      <c r="BA106" s="77" t="s">
        <v>491</v>
      </c>
      <c r="BB106">
        <v>1</v>
      </c>
      <c r="BC106" s="77" t="s">
        <v>13</v>
      </c>
      <c r="BD106">
        <v>1</v>
      </c>
      <c r="BE106" s="77" t="s">
        <v>13</v>
      </c>
      <c r="BF106">
        <v>1</v>
      </c>
      <c r="BG106" s="164"/>
      <c r="BH106" s="116">
        <v>0</v>
      </c>
      <c r="BI106" s="171"/>
      <c r="BJ106" s="116">
        <v>0</v>
      </c>
      <c r="BK106" s="79">
        <v>20</v>
      </c>
      <c r="BL106" s="24">
        <v>20</v>
      </c>
      <c r="BM106" s="79">
        <v>25</v>
      </c>
      <c r="BN106" s="79">
        <v>35</v>
      </c>
      <c r="BO106" s="79">
        <v>40</v>
      </c>
      <c r="BP106" s="79">
        <v>15</v>
      </c>
      <c r="BQ106" s="159"/>
      <c r="BR106" s="168"/>
      <c r="BT106" s="137">
        <v>0.1</v>
      </c>
      <c r="BU106" s="137">
        <v>12</v>
      </c>
      <c r="BV106" s="136">
        <v>3</v>
      </c>
      <c r="BW106" s="136">
        <v>40</v>
      </c>
      <c r="BX106" s="132">
        <v>20</v>
      </c>
      <c r="BY106" s="136">
        <v>29</v>
      </c>
      <c r="BZ106" s="137" t="s">
        <v>305</v>
      </c>
      <c r="CA106" s="84"/>
      <c r="CB106" s="175" t="s">
        <v>581</v>
      </c>
      <c r="CC106" s="124" t="s">
        <v>30</v>
      </c>
      <c r="CD106" s="84">
        <v>8</v>
      </c>
      <c r="CE106" s="84">
        <v>6</v>
      </c>
      <c r="CF106" s="84" t="s">
        <v>49</v>
      </c>
    </row>
    <row r="107" spans="1:84" ht="37.799999999999997" x14ac:dyDescent="0.55000000000000004">
      <c r="A107" s="25">
        <v>4</v>
      </c>
      <c r="B107" s="25" t="s">
        <v>1</v>
      </c>
      <c r="C107" s="25">
        <v>6</v>
      </c>
      <c r="D107" s="25" t="s">
        <v>47</v>
      </c>
      <c r="E107" s="25">
        <v>2</v>
      </c>
      <c r="F107" s="25">
        <v>11</v>
      </c>
      <c r="G107" s="25">
        <v>13</v>
      </c>
      <c r="H107" s="24">
        <v>18</v>
      </c>
      <c r="I107" s="24">
        <v>19</v>
      </c>
      <c r="J107" s="79">
        <v>23</v>
      </c>
      <c r="K107" s="79">
        <v>35</v>
      </c>
      <c r="L107" s="79">
        <v>59</v>
      </c>
      <c r="M107" s="79">
        <v>77.5</v>
      </c>
      <c r="N107" s="159"/>
      <c r="O107" s="168"/>
      <c r="P107">
        <f>J107-'data for JMP'!J107</f>
        <v>4</v>
      </c>
      <c r="Q107">
        <f t="shared" si="4"/>
        <v>12</v>
      </c>
      <c r="R107">
        <f t="shared" si="5"/>
        <v>24</v>
      </c>
      <c r="S107">
        <f t="shared" si="6"/>
        <v>18.5</v>
      </c>
      <c r="T107" s="116">
        <f t="shared" si="7"/>
        <v>-77.5</v>
      </c>
      <c r="U107" s="116">
        <f t="shared" si="7"/>
        <v>0</v>
      </c>
      <c r="V107" s="24">
        <v>7</v>
      </c>
      <c r="W107" s="51">
        <f t="shared" si="24"/>
        <v>730.83500000000004</v>
      </c>
      <c r="X107" s="79">
        <v>7</v>
      </c>
      <c r="Y107">
        <f>3.14*(X107/2)^2*J107</f>
        <v>884.69500000000005</v>
      </c>
      <c r="Z107" s="79">
        <v>9</v>
      </c>
      <c r="AA107" s="79">
        <v>9</v>
      </c>
      <c r="AB107" s="5">
        <f xml:space="preserve"> AVERAGE(Z107:AA107)</f>
        <v>9</v>
      </c>
      <c r="AC107">
        <f>3.14*((Z107+AA107)/2)^2*K107</f>
        <v>8901.9</v>
      </c>
      <c r="AD107" s="79">
        <v>12</v>
      </c>
      <c r="AE107" s="79">
        <v>11</v>
      </c>
      <c r="AF107" s="5">
        <f xml:space="preserve"> AVERAGE(AD107:AE107)</f>
        <v>11.5</v>
      </c>
      <c r="AG107">
        <f>3.14*((AD107+AE107)/2)^2*L107</f>
        <v>24500.635000000002</v>
      </c>
      <c r="AH107" s="79">
        <v>20</v>
      </c>
      <c r="AI107" s="79">
        <v>15</v>
      </c>
      <c r="AJ107" s="5">
        <f xml:space="preserve"> AVERAGE(AH107:AI107)</f>
        <v>17.5</v>
      </c>
      <c r="AK107">
        <f>3.14*((AH107+AI107)/2)^2*M107</f>
        <v>74525.9375</v>
      </c>
      <c r="AL107" s="159"/>
      <c r="AM107" s="159"/>
      <c r="AN107" s="168"/>
      <c r="AO107" s="168"/>
      <c r="AP107" s="116">
        <v>1</v>
      </c>
      <c r="AQ107" s="30" t="s">
        <v>17</v>
      </c>
      <c r="AR107" s="88">
        <v>1</v>
      </c>
      <c r="AS107" s="52" t="s">
        <v>15</v>
      </c>
      <c r="AT107" s="24" t="s">
        <v>15</v>
      </c>
      <c r="AU107" s="24">
        <v>1</v>
      </c>
      <c r="AV107" s="24" t="s">
        <v>17</v>
      </c>
      <c r="AW107" s="24">
        <v>1</v>
      </c>
      <c r="AX107" s="24" t="s">
        <v>15</v>
      </c>
      <c r="AY107" s="77" t="s">
        <v>488</v>
      </c>
      <c r="AZ107">
        <v>1</v>
      </c>
      <c r="BA107" s="77" t="s">
        <v>491</v>
      </c>
      <c r="BB107">
        <v>1</v>
      </c>
      <c r="BC107" s="77" t="s">
        <v>15</v>
      </c>
      <c r="BD107">
        <v>1</v>
      </c>
      <c r="BE107" s="77" t="s">
        <v>13</v>
      </c>
      <c r="BF107">
        <v>1</v>
      </c>
      <c r="BG107" s="164"/>
      <c r="BH107" s="116">
        <v>0</v>
      </c>
      <c r="BI107" s="171"/>
      <c r="BJ107" s="116">
        <v>0</v>
      </c>
      <c r="BK107" s="79">
        <v>1</v>
      </c>
      <c r="BL107" s="24">
        <v>0</v>
      </c>
      <c r="BM107" s="79">
        <v>5</v>
      </c>
      <c r="BN107" s="79">
        <v>5</v>
      </c>
      <c r="BO107" s="79">
        <v>10</v>
      </c>
      <c r="BP107" s="79">
        <v>7</v>
      </c>
      <c r="BQ107" s="159"/>
      <c r="BR107" s="168"/>
      <c r="BT107" s="136">
        <v>1</v>
      </c>
      <c r="BU107" s="136">
        <v>4</v>
      </c>
      <c r="BV107" s="136">
        <v>12</v>
      </c>
      <c r="BW107" s="136">
        <v>70</v>
      </c>
      <c r="BX107" s="132">
        <v>0</v>
      </c>
      <c r="BY107" s="136">
        <v>32</v>
      </c>
      <c r="BZ107" s="137" t="s">
        <v>304</v>
      </c>
      <c r="CA107" s="84"/>
      <c r="CB107" s="175" t="s">
        <v>581</v>
      </c>
      <c r="CC107" s="124" t="s">
        <v>30</v>
      </c>
      <c r="CD107" s="84">
        <v>11</v>
      </c>
      <c r="CE107" s="84">
        <v>6</v>
      </c>
      <c r="CF107" s="84">
        <v>0</v>
      </c>
    </row>
    <row r="108" spans="1:84" ht="50.1" x14ac:dyDescent="0.55000000000000004">
      <c r="A108" s="25">
        <v>4</v>
      </c>
      <c r="B108" s="25" t="s">
        <v>1</v>
      </c>
      <c r="C108" s="25">
        <v>7</v>
      </c>
      <c r="D108" s="25" t="s">
        <v>47</v>
      </c>
      <c r="E108" s="25">
        <v>1</v>
      </c>
      <c r="F108" s="25">
        <v>8</v>
      </c>
      <c r="G108" s="25">
        <v>15.5</v>
      </c>
      <c r="H108" s="24"/>
      <c r="I108" s="24"/>
      <c r="J108" s="79"/>
      <c r="K108" s="79"/>
      <c r="L108" s="79"/>
      <c r="M108" s="79"/>
      <c r="N108" s="159"/>
      <c r="O108" s="168"/>
      <c r="P108">
        <f>J108-'data for JMP'!J108</f>
        <v>0</v>
      </c>
      <c r="Q108">
        <f t="shared" si="4"/>
        <v>0</v>
      </c>
      <c r="R108">
        <f t="shared" si="5"/>
        <v>0</v>
      </c>
      <c r="S108">
        <f t="shared" si="6"/>
        <v>0</v>
      </c>
      <c r="T108" s="116">
        <f t="shared" si="7"/>
        <v>0</v>
      </c>
      <c r="U108" s="116">
        <f t="shared" si="7"/>
        <v>0</v>
      </c>
      <c r="V108" s="24"/>
      <c r="W108" s="51"/>
      <c r="X108" s="79"/>
      <c r="Z108" s="79"/>
      <c r="AA108" s="79"/>
      <c r="AB108" s="5"/>
      <c r="AD108" s="79"/>
      <c r="AE108" s="79"/>
      <c r="AF108" s="5"/>
      <c r="AH108" s="79"/>
      <c r="AI108" s="79"/>
      <c r="AJ108" s="5"/>
      <c r="AL108" s="159"/>
      <c r="AM108" s="159"/>
      <c r="AN108" s="168"/>
      <c r="AO108" s="168"/>
      <c r="AP108" s="116">
        <v>1</v>
      </c>
      <c r="AQ108" s="30" t="s">
        <v>15</v>
      </c>
      <c r="AR108" s="88">
        <v>1</v>
      </c>
      <c r="AS108" s="52" t="s">
        <v>15</v>
      </c>
      <c r="AT108" s="24" t="s">
        <v>14</v>
      </c>
      <c r="AU108" s="24">
        <v>0</v>
      </c>
      <c r="AV108" s="24" t="s">
        <v>14</v>
      </c>
      <c r="AW108" s="24">
        <v>0</v>
      </c>
      <c r="AX108" s="24" t="s">
        <v>14</v>
      </c>
      <c r="AY108" s="77" t="s">
        <v>512</v>
      </c>
      <c r="AZ108">
        <v>0</v>
      </c>
      <c r="BA108" s="77" t="s">
        <v>512</v>
      </c>
      <c r="BB108">
        <v>0</v>
      </c>
      <c r="BC108" s="77" t="s">
        <v>512</v>
      </c>
      <c r="BD108">
        <v>0</v>
      </c>
      <c r="BE108" s="77" t="s">
        <v>512</v>
      </c>
      <c r="BF108">
        <v>0</v>
      </c>
      <c r="BG108" s="164"/>
      <c r="BH108" s="116">
        <v>0</v>
      </c>
      <c r="BI108" s="171"/>
      <c r="BJ108" s="116">
        <v>0</v>
      </c>
      <c r="BK108" s="79">
        <v>0</v>
      </c>
      <c r="BL108" s="79">
        <v>0</v>
      </c>
      <c r="BM108" s="24">
        <v>0</v>
      </c>
      <c r="BN108" s="24">
        <v>0</v>
      </c>
      <c r="BO108" s="24">
        <v>0</v>
      </c>
      <c r="BP108" s="24">
        <v>0</v>
      </c>
      <c r="BQ108" s="159"/>
      <c r="BR108" s="168"/>
      <c r="BT108" s="136">
        <v>3</v>
      </c>
      <c r="BU108" s="136">
        <v>3</v>
      </c>
      <c r="BV108" s="136">
        <v>27</v>
      </c>
      <c r="BW108" s="136">
        <v>13</v>
      </c>
      <c r="BX108" s="132"/>
      <c r="BY108" s="136">
        <v>24</v>
      </c>
      <c r="BZ108" s="137" t="s">
        <v>303</v>
      </c>
      <c r="CA108" s="84"/>
      <c r="CB108" s="175" t="s">
        <v>581</v>
      </c>
      <c r="CC108" s="124" t="s">
        <v>30</v>
      </c>
      <c r="CD108" s="84">
        <v>8</v>
      </c>
      <c r="CE108" s="84">
        <v>2</v>
      </c>
      <c r="CF108" s="84" t="s">
        <v>52</v>
      </c>
    </row>
    <row r="109" spans="1:84" ht="50.1" x14ac:dyDescent="0.55000000000000004">
      <c r="A109" s="25">
        <v>4</v>
      </c>
      <c r="B109" s="25" t="s">
        <v>1</v>
      </c>
      <c r="C109" s="25">
        <v>8</v>
      </c>
      <c r="D109" s="25" t="s">
        <v>47</v>
      </c>
      <c r="E109" s="25">
        <v>1</v>
      </c>
      <c r="F109" s="25">
        <v>9</v>
      </c>
      <c r="G109" s="25">
        <v>20</v>
      </c>
      <c r="H109" s="24">
        <v>55</v>
      </c>
      <c r="I109" s="24">
        <v>65.5</v>
      </c>
      <c r="J109" s="79">
        <v>72</v>
      </c>
      <c r="K109" s="79">
        <v>86</v>
      </c>
      <c r="L109" s="79">
        <v>87</v>
      </c>
      <c r="M109" s="79">
        <v>120.5</v>
      </c>
      <c r="N109" s="79">
        <v>126</v>
      </c>
      <c r="O109" s="168">
        <v>165</v>
      </c>
      <c r="P109">
        <f>J109-'data for JMP'!J109</f>
        <v>6.5</v>
      </c>
      <c r="Q109">
        <f t="shared" si="4"/>
        <v>14</v>
      </c>
      <c r="R109">
        <f t="shared" si="5"/>
        <v>1</v>
      </c>
      <c r="S109">
        <f t="shared" si="6"/>
        <v>33.5</v>
      </c>
      <c r="T109" s="116">
        <f t="shared" si="7"/>
        <v>5.5</v>
      </c>
      <c r="U109" s="116">
        <f t="shared" si="7"/>
        <v>39</v>
      </c>
      <c r="V109" s="24">
        <v>18</v>
      </c>
      <c r="W109" s="51">
        <f t="shared" ref="W109:W116" si="25">3.14*(V109/2)^2*I109</f>
        <v>16659.27</v>
      </c>
      <c r="X109" s="79">
        <v>15</v>
      </c>
      <c r="Y109">
        <f>3.14*(X109/2)^2*J109</f>
        <v>12717</v>
      </c>
      <c r="Z109" s="79">
        <v>32</v>
      </c>
      <c r="AA109" s="79">
        <v>23</v>
      </c>
      <c r="AB109" s="5">
        <f xml:space="preserve"> AVERAGE(Z109:AA109)</f>
        <v>27.5</v>
      </c>
      <c r="AC109">
        <f>3.14*((Z109+AA109)/2)^2*K109</f>
        <v>204217.75</v>
      </c>
      <c r="AD109" s="79">
        <v>37</v>
      </c>
      <c r="AE109" s="79">
        <v>30</v>
      </c>
      <c r="AF109" s="5">
        <f xml:space="preserve"> AVERAGE(AD109:AE109)</f>
        <v>33.5</v>
      </c>
      <c r="AG109">
        <f>3.14*((AD109+AE109)/2)^2*L109</f>
        <v>306576.255</v>
      </c>
      <c r="AH109" s="79">
        <v>51</v>
      </c>
      <c r="AI109" s="79">
        <v>43</v>
      </c>
      <c r="AJ109" s="5">
        <f xml:space="preserve"> AVERAGE(AH109:AI109)</f>
        <v>47</v>
      </c>
      <c r="AK109">
        <f>3.14*((AH109+AI109)/2)^2*M109</f>
        <v>835819.33000000007</v>
      </c>
      <c r="AL109" s="79">
        <v>71</v>
      </c>
      <c r="AM109" s="79">
        <v>65</v>
      </c>
      <c r="AN109" s="168">
        <v>72</v>
      </c>
      <c r="AO109" s="168">
        <v>85</v>
      </c>
      <c r="AP109" s="116">
        <v>1</v>
      </c>
      <c r="AQ109" s="30" t="s">
        <v>13</v>
      </c>
      <c r="AR109" s="88">
        <v>1</v>
      </c>
      <c r="AS109" s="52" t="s">
        <v>13</v>
      </c>
      <c r="AT109" s="24" t="s">
        <v>13</v>
      </c>
      <c r="AU109" s="24">
        <v>1</v>
      </c>
      <c r="AV109" s="24" t="s">
        <v>15</v>
      </c>
      <c r="AW109" s="24">
        <v>1</v>
      </c>
      <c r="AX109" s="24" t="s">
        <v>15</v>
      </c>
      <c r="AY109" s="77" t="s">
        <v>488</v>
      </c>
      <c r="AZ109">
        <v>1</v>
      </c>
      <c r="BA109" s="77" t="s">
        <v>491</v>
      </c>
      <c r="BB109">
        <v>1</v>
      </c>
      <c r="BC109" s="77" t="s">
        <v>13</v>
      </c>
      <c r="BD109">
        <v>1</v>
      </c>
      <c r="BE109" s="77" t="s">
        <v>13</v>
      </c>
      <c r="BF109">
        <v>1</v>
      </c>
      <c r="BG109" s="77" t="s">
        <v>13</v>
      </c>
      <c r="BH109" s="175">
        <v>1</v>
      </c>
      <c r="BI109" s="171" t="s">
        <v>13</v>
      </c>
      <c r="BJ109" s="177">
        <v>1</v>
      </c>
      <c r="BK109" s="79">
        <v>80</v>
      </c>
      <c r="BL109" s="24">
        <v>20</v>
      </c>
      <c r="BM109" s="79">
        <v>60</v>
      </c>
      <c r="BN109" s="79">
        <v>30</v>
      </c>
      <c r="BO109" s="79">
        <v>50</v>
      </c>
      <c r="BP109" s="79">
        <v>10</v>
      </c>
      <c r="BQ109" s="79">
        <v>0</v>
      </c>
      <c r="BR109" s="168">
        <v>0</v>
      </c>
      <c r="BT109" s="136">
        <v>7</v>
      </c>
      <c r="BU109" s="137">
        <v>0.1</v>
      </c>
      <c r="BV109" s="136">
        <v>35</v>
      </c>
      <c r="BW109" s="137">
        <v>0.1</v>
      </c>
      <c r="BX109" s="132">
        <v>20</v>
      </c>
      <c r="BY109" s="136">
        <v>23</v>
      </c>
      <c r="BZ109" s="137" t="s">
        <v>302</v>
      </c>
      <c r="CA109" s="84"/>
      <c r="CB109" s="175" t="s">
        <v>581</v>
      </c>
      <c r="CC109" s="124" t="s">
        <v>30</v>
      </c>
      <c r="CD109" s="84">
        <v>9</v>
      </c>
      <c r="CE109" s="84">
        <v>5</v>
      </c>
      <c r="CF109" s="84" t="s">
        <v>40</v>
      </c>
    </row>
    <row r="110" spans="1:84" ht="50.1" x14ac:dyDescent="0.55000000000000004">
      <c r="A110" s="25">
        <v>4</v>
      </c>
      <c r="B110" s="25" t="s">
        <v>1</v>
      </c>
      <c r="C110" s="25">
        <v>9</v>
      </c>
      <c r="D110" s="25" t="s">
        <v>47</v>
      </c>
      <c r="E110" s="25">
        <v>1</v>
      </c>
      <c r="F110" s="25">
        <v>5</v>
      </c>
      <c r="G110" s="25">
        <v>14.5</v>
      </c>
      <c r="H110" s="24">
        <v>37</v>
      </c>
      <c r="I110" s="24">
        <v>47</v>
      </c>
      <c r="J110" s="79">
        <v>58</v>
      </c>
      <c r="K110" s="79">
        <v>65</v>
      </c>
      <c r="L110" s="79">
        <v>85</v>
      </c>
      <c r="M110" s="79">
        <v>114.5</v>
      </c>
      <c r="N110" s="159"/>
      <c r="O110" s="168"/>
      <c r="P110">
        <f>J110-'data for JMP'!J110</f>
        <v>11</v>
      </c>
      <c r="Q110">
        <f t="shared" si="4"/>
        <v>7</v>
      </c>
      <c r="R110">
        <f t="shared" si="5"/>
        <v>20</v>
      </c>
      <c r="S110">
        <f t="shared" si="6"/>
        <v>29.5</v>
      </c>
      <c r="T110" s="116">
        <f t="shared" si="7"/>
        <v>-114.5</v>
      </c>
      <c r="U110" s="116">
        <f t="shared" si="7"/>
        <v>0</v>
      </c>
      <c r="V110" s="24">
        <v>12</v>
      </c>
      <c r="W110" s="51">
        <f t="shared" si="25"/>
        <v>5312.88</v>
      </c>
      <c r="X110" s="79">
        <v>14</v>
      </c>
      <c r="Y110">
        <f>3.14*(X110/2)^2*J110</f>
        <v>8923.880000000001</v>
      </c>
      <c r="Z110" s="79">
        <v>20</v>
      </c>
      <c r="AA110" s="79">
        <v>16</v>
      </c>
      <c r="AB110" s="5">
        <f xml:space="preserve"> AVERAGE(Z110:AA110)</f>
        <v>18</v>
      </c>
      <c r="AC110">
        <f>3.14*((Z110+AA110)/2)^2*K110</f>
        <v>66128.399999999994</v>
      </c>
      <c r="AD110" s="79">
        <v>28</v>
      </c>
      <c r="AE110" s="79">
        <v>22</v>
      </c>
      <c r="AF110" s="5">
        <f xml:space="preserve"> AVERAGE(AD110:AE110)</f>
        <v>25</v>
      </c>
      <c r="AG110">
        <f>3.14*((AD110+AE110)/2)^2*L110</f>
        <v>166812.5</v>
      </c>
      <c r="AH110" s="79">
        <v>32</v>
      </c>
      <c r="AI110" s="79">
        <v>24</v>
      </c>
      <c r="AJ110" s="5">
        <f xml:space="preserve"> AVERAGE(AH110:AI110)</f>
        <v>28</v>
      </c>
      <c r="AK110">
        <f>3.14*((AH110+AI110)/2)^2*M110</f>
        <v>281871.52</v>
      </c>
      <c r="AL110" s="159"/>
      <c r="AM110" s="159"/>
      <c r="AN110" s="168"/>
      <c r="AO110" s="168"/>
      <c r="AP110" s="116">
        <v>1</v>
      </c>
      <c r="AQ110" s="30" t="s">
        <v>13</v>
      </c>
      <c r="AR110" s="88">
        <v>1</v>
      </c>
      <c r="AS110" s="52" t="s">
        <v>13</v>
      </c>
      <c r="AT110" s="24" t="s">
        <v>13</v>
      </c>
      <c r="AU110" s="24">
        <v>1</v>
      </c>
      <c r="AV110" s="24" t="s">
        <v>15</v>
      </c>
      <c r="AW110" s="24">
        <v>1</v>
      </c>
      <c r="AX110" s="24" t="s">
        <v>15</v>
      </c>
      <c r="AY110" s="77" t="s">
        <v>491</v>
      </c>
      <c r="AZ110">
        <v>1</v>
      </c>
      <c r="BA110" s="77" t="s">
        <v>491</v>
      </c>
      <c r="BB110">
        <v>1</v>
      </c>
      <c r="BC110" s="77" t="s">
        <v>13</v>
      </c>
      <c r="BD110">
        <v>1</v>
      </c>
      <c r="BE110" s="77" t="s">
        <v>15</v>
      </c>
      <c r="BF110">
        <v>1</v>
      </c>
      <c r="BG110" s="164"/>
      <c r="BH110" s="116">
        <v>0</v>
      </c>
      <c r="BI110" s="171"/>
      <c r="BJ110" s="116">
        <v>0</v>
      </c>
      <c r="BK110" s="79">
        <v>50</v>
      </c>
      <c r="BL110" s="24">
        <v>0</v>
      </c>
      <c r="BM110" s="79">
        <v>20</v>
      </c>
      <c r="BN110" s="79">
        <v>35</v>
      </c>
      <c r="BO110" s="79">
        <v>20</v>
      </c>
      <c r="BP110" s="79">
        <v>1</v>
      </c>
      <c r="BQ110" s="159"/>
      <c r="BR110" s="168"/>
      <c r="BT110" s="136">
        <v>0</v>
      </c>
      <c r="BU110" s="136">
        <v>8</v>
      </c>
      <c r="BV110" s="137">
        <v>0.1</v>
      </c>
      <c r="BW110" s="136">
        <v>60</v>
      </c>
      <c r="BX110" s="132">
        <v>0</v>
      </c>
      <c r="BY110" s="136">
        <v>10</v>
      </c>
      <c r="BZ110" s="137" t="s">
        <v>301</v>
      </c>
      <c r="CA110" s="138" t="s">
        <v>300</v>
      </c>
      <c r="CB110" s="175" t="s">
        <v>581</v>
      </c>
      <c r="CC110" s="124" t="s">
        <v>30</v>
      </c>
      <c r="CD110" s="84">
        <v>5</v>
      </c>
      <c r="CE110" s="84">
        <v>3</v>
      </c>
      <c r="CF110" s="84" t="s">
        <v>40</v>
      </c>
    </row>
    <row r="111" spans="1:84" ht="50.1" x14ac:dyDescent="0.55000000000000004">
      <c r="A111" s="25">
        <v>4</v>
      </c>
      <c r="B111" s="25" t="s">
        <v>1</v>
      </c>
      <c r="C111" s="25">
        <v>10</v>
      </c>
      <c r="D111" s="25" t="s">
        <v>47</v>
      </c>
      <c r="E111" s="25">
        <v>2</v>
      </c>
      <c r="F111" s="25">
        <v>9</v>
      </c>
      <c r="G111" s="25">
        <v>18</v>
      </c>
      <c r="H111" s="24">
        <v>57</v>
      </c>
      <c r="I111" s="24">
        <v>65</v>
      </c>
      <c r="J111" s="79">
        <v>72</v>
      </c>
      <c r="K111" s="79">
        <v>75</v>
      </c>
      <c r="L111" s="79">
        <v>91</v>
      </c>
      <c r="M111" s="79">
        <v>123</v>
      </c>
      <c r="N111" s="159"/>
      <c r="O111" s="168"/>
      <c r="P111">
        <f>J111-'data for JMP'!J111</f>
        <v>7</v>
      </c>
      <c r="Q111">
        <f t="shared" si="4"/>
        <v>3</v>
      </c>
      <c r="R111">
        <f t="shared" si="5"/>
        <v>16</v>
      </c>
      <c r="S111">
        <f t="shared" si="6"/>
        <v>32</v>
      </c>
      <c r="T111" s="116">
        <f t="shared" si="7"/>
        <v>-123</v>
      </c>
      <c r="U111" s="116">
        <f t="shared" si="7"/>
        <v>0</v>
      </c>
      <c r="V111" s="24">
        <v>10</v>
      </c>
      <c r="W111" s="51">
        <f t="shared" si="25"/>
        <v>5102.5</v>
      </c>
      <c r="X111" s="79">
        <v>12</v>
      </c>
      <c r="Y111">
        <f>3.14*(X111/2)^2*J111</f>
        <v>8138.88</v>
      </c>
      <c r="Z111" s="79">
        <v>22</v>
      </c>
      <c r="AA111" s="79">
        <v>17</v>
      </c>
      <c r="AB111" s="5">
        <f xml:space="preserve"> AVERAGE(Z111:AA111)</f>
        <v>19.5</v>
      </c>
      <c r="AC111">
        <f>3.14*((Z111+AA111)/2)^2*K111</f>
        <v>89548.875000000015</v>
      </c>
      <c r="AD111" s="79">
        <v>29</v>
      </c>
      <c r="AE111" s="79">
        <v>27</v>
      </c>
      <c r="AF111" s="5">
        <f xml:space="preserve"> AVERAGE(AD111:AE111)</f>
        <v>28</v>
      </c>
      <c r="AG111">
        <f>3.14*((AD111+AE111)/2)^2*L111</f>
        <v>224020.16000000003</v>
      </c>
      <c r="AH111" s="79">
        <v>36</v>
      </c>
      <c r="AI111" s="79">
        <v>32</v>
      </c>
      <c r="AJ111" s="5">
        <f xml:space="preserve"> AVERAGE(AH111:AI111)</f>
        <v>34</v>
      </c>
      <c r="AK111">
        <f>3.14*((AH111+AI111)/2)^2*M111</f>
        <v>446470.32</v>
      </c>
      <c r="AL111" s="159"/>
      <c r="AM111" s="159"/>
      <c r="AN111" s="168"/>
      <c r="AO111" s="168"/>
      <c r="AP111" s="116">
        <v>1</v>
      </c>
      <c r="AQ111" s="30" t="s">
        <v>15</v>
      </c>
      <c r="AR111" s="88">
        <v>1</v>
      </c>
      <c r="AS111" s="52" t="s">
        <v>13</v>
      </c>
      <c r="AT111" s="24" t="s">
        <v>13</v>
      </c>
      <c r="AU111" s="24">
        <v>1</v>
      </c>
      <c r="AV111" s="24" t="s">
        <v>15</v>
      </c>
      <c r="AW111" s="24">
        <v>1</v>
      </c>
      <c r="AX111" s="24" t="s">
        <v>13</v>
      </c>
      <c r="AY111" s="77" t="s">
        <v>491</v>
      </c>
      <c r="AZ111">
        <v>1</v>
      </c>
      <c r="BA111" s="77" t="s">
        <v>491</v>
      </c>
      <c r="BB111">
        <v>1</v>
      </c>
      <c r="BC111" s="77" t="s">
        <v>15</v>
      </c>
      <c r="BD111">
        <v>1</v>
      </c>
      <c r="BE111" s="77" t="s">
        <v>13</v>
      </c>
      <c r="BF111">
        <v>1</v>
      </c>
      <c r="BG111" s="164"/>
      <c r="BH111" s="116">
        <v>0</v>
      </c>
      <c r="BI111" s="171"/>
      <c r="BJ111" s="116">
        <v>0</v>
      </c>
      <c r="BK111" s="79">
        <v>15</v>
      </c>
      <c r="BL111" s="24">
        <v>0</v>
      </c>
      <c r="BM111" s="79">
        <v>35</v>
      </c>
      <c r="BN111" s="79">
        <v>20</v>
      </c>
      <c r="BO111" s="79">
        <v>10</v>
      </c>
      <c r="BP111" s="79">
        <v>0</v>
      </c>
      <c r="BQ111" s="159"/>
      <c r="BR111" s="168"/>
      <c r="BT111" s="136">
        <v>3</v>
      </c>
      <c r="BU111" s="136">
        <v>1</v>
      </c>
      <c r="BV111" s="136">
        <v>9</v>
      </c>
      <c r="BW111" s="136">
        <v>30</v>
      </c>
      <c r="BX111" s="132">
        <v>0</v>
      </c>
      <c r="BY111" s="136">
        <v>14</v>
      </c>
      <c r="BZ111" s="137" t="s">
        <v>299</v>
      </c>
      <c r="CA111" s="84"/>
      <c r="CB111" s="175" t="s">
        <v>581</v>
      </c>
      <c r="CC111" s="124" t="s">
        <v>30</v>
      </c>
      <c r="CD111" s="84">
        <v>9</v>
      </c>
      <c r="CE111" s="84">
        <v>4</v>
      </c>
      <c r="CF111" s="84" t="s">
        <v>40</v>
      </c>
    </row>
    <row r="112" spans="1:84" ht="50.1" x14ac:dyDescent="0.55000000000000004">
      <c r="A112" s="25">
        <v>4</v>
      </c>
      <c r="B112" s="25" t="s">
        <v>1</v>
      </c>
      <c r="C112" s="25">
        <v>11</v>
      </c>
      <c r="D112" s="25" t="s">
        <v>47</v>
      </c>
      <c r="E112" s="25">
        <v>2</v>
      </c>
      <c r="F112" s="25">
        <v>5</v>
      </c>
      <c r="G112" s="25">
        <v>9</v>
      </c>
      <c r="H112" s="24">
        <v>12</v>
      </c>
      <c r="I112" s="24">
        <v>14</v>
      </c>
      <c r="J112" s="79">
        <v>12</v>
      </c>
      <c r="K112" s="79">
        <v>13</v>
      </c>
      <c r="L112" s="79">
        <v>12</v>
      </c>
      <c r="M112" s="79"/>
      <c r="N112" s="159"/>
      <c r="O112" s="168"/>
      <c r="P112">
        <f>J112-'data for JMP'!J112</f>
        <v>-2</v>
      </c>
      <c r="Q112">
        <f t="shared" si="4"/>
        <v>1</v>
      </c>
      <c r="R112">
        <f t="shared" si="5"/>
        <v>-1</v>
      </c>
      <c r="S112">
        <f t="shared" si="6"/>
        <v>-12</v>
      </c>
      <c r="T112" s="116">
        <f t="shared" si="7"/>
        <v>0</v>
      </c>
      <c r="U112" s="116">
        <f t="shared" si="7"/>
        <v>0</v>
      </c>
      <c r="V112" s="24">
        <v>4</v>
      </c>
      <c r="W112" s="51">
        <f t="shared" si="25"/>
        <v>175.84</v>
      </c>
      <c r="X112" s="79">
        <v>5</v>
      </c>
      <c r="Y112">
        <f>3.14*(X112/2)^2*J112</f>
        <v>235.5</v>
      </c>
      <c r="Z112" s="79">
        <v>11</v>
      </c>
      <c r="AA112" s="79">
        <v>6</v>
      </c>
      <c r="AB112" s="5">
        <f xml:space="preserve"> AVERAGE(Z112:AA112)</f>
        <v>8.5</v>
      </c>
      <c r="AC112">
        <f>3.14*((Z112+AA112)/2)^2*K112</f>
        <v>2949.2449999999999</v>
      </c>
      <c r="AD112" s="79">
        <v>6</v>
      </c>
      <c r="AE112" s="79">
        <v>3</v>
      </c>
      <c r="AF112" s="5">
        <f xml:space="preserve"> AVERAGE(AD112:AE112)</f>
        <v>4.5</v>
      </c>
      <c r="AG112">
        <f>3.14*((AD112+AE112)/2)^2*L112</f>
        <v>763.02</v>
      </c>
      <c r="AH112" s="79"/>
      <c r="AI112" s="79"/>
      <c r="AJ112" s="5"/>
      <c r="AL112" s="159"/>
      <c r="AM112" s="159"/>
      <c r="AN112" s="168"/>
      <c r="AO112" s="168"/>
      <c r="AP112" s="116">
        <v>1</v>
      </c>
      <c r="AQ112" s="30" t="s">
        <v>17</v>
      </c>
      <c r="AR112" s="88">
        <v>1</v>
      </c>
      <c r="AS112" s="52" t="s">
        <v>15</v>
      </c>
      <c r="AT112" s="24" t="s">
        <v>13</v>
      </c>
      <c r="AU112" s="24">
        <v>1</v>
      </c>
      <c r="AV112" s="24" t="s">
        <v>17</v>
      </c>
      <c r="AW112" s="24">
        <v>1</v>
      </c>
      <c r="AX112" s="24" t="s">
        <v>15</v>
      </c>
      <c r="AY112" s="77" t="s">
        <v>487</v>
      </c>
      <c r="AZ112">
        <v>0</v>
      </c>
      <c r="BA112" s="77" t="s">
        <v>490</v>
      </c>
      <c r="BB112">
        <v>1</v>
      </c>
      <c r="BC112" s="77" t="s">
        <v>18</v>
      </c>
      <c r="BD112">
        <v>1</v>
      </c>
      <c r="BE112" s="77" t="s">
        <v>512</v>
      </c>
      <c r="BF112">
        <v>0</v>
      </c>
      <c r="BG112" s="164"/>
      <c r="BH112" s="116">
        <v>0</v>
      </c>
      <c r="BI112" s="171"/>
      <c r="BJ112" s="116">
        <v>0</v>
      </c>
      <c r="BK112" s="79">
        <v>10</v>
      </c>
      <c r="BL112" s="24">
        <v>30</v>
      </c>
      <c r="BM112" s="79">
        <v>40</v>
      </c>
      <c r="BN112" s="79">
        <v>30</v>
      </c>
      <c r="BO112" s="79">
        <v>70</v>
      </c>
      <c r="BP112" s="24">
        <v>0</v>
      </c>
      <c r="BQ112" s="159"/>
      <c r="BR112" s="168"/>
      <c r="BT112" s="136">
        <v>20</v>
      </c>
      <c r="BU112" s="137">
        <v>0.1</v>
      </c>
      <c r="BV112" s="136">
        <v>30</v>
      </c>
      <c r="BW112" s="136">
        <v>1</v>
      </c>
      <c r="BX112" s="132">
        <v>30</v>
      </c>
      <c r="BY112" s="136">
        <v>40</v>
      </c>
      <c r="BZ112" s="137" t="s">
        <v>298</v>
      </c>
      <c r="CA112" s="84"/>
      <c r="CB112" s="175" t="s">
        <v>581</v>
      </c>
      <c r="CC112" s="124" t="s">
        <v>30</v>
      </c>
      <c r="CD112" s="84">
        <v>5</v>
      </c>
      <c r="CE112" s="84">
        <v>2</v>
      </c>
      <c r="CF112" s="84" t="s">
        <v>40</v>
      </c>
    </row>
    <row r="113" spans="1:84" ht="37.799999999999997" x14ac:dyDescent="0.55000000000000004">
      <c r="A113" s="25">
        <v>4</v>
      </c>
      <c r="B113" s="25" t="s">
        <v>1</v>
      </c>
      <c r="C113" s="25">
        <v>12</v>
      </c>
      <c r="D113" s="25" t="s">
        <v>267</v>
      </c>
      <c r="E113" s="25">
        <v>1</v>
      </c>
      <c r="F113" s="25">
        <v>7</v>
      </c>
      <c r="G113" s="25">
        <v>10</v>
      </c>
      <c r="H113" s="24">
        <v>16</v>
      </c>
      <c r="I113" s="24">
        <v>16.5</v>
      </c>
      <c r="J113" s="79"/>
      <c r="K113" s="79">
        <v>17</v>
      </c>
      <c r="L113" s="79"/>
      <c r="M113" s="79"/>
      <c r="N113" s="159"/>
      <c r="O113" s="168"/>
      <c r="P113">
        <f>J113-'data for JMP'!J113</f>
        <v>-16.5</v>
      </c>
      <c r="Q113">
        <f t="shared" si="4"/>
        <v>17</v>
      </c>
      <c r="R113">
        <f t="shared" si="5"/>
        <v>-17</v>
      </c>
      <c r="S113">
        <f t="shared" si="6"/>
        <v>0</v>
      </c>
      <c r="T113" s="116">
        <f t="shared" si="7"/>
        <v>0</v>
      </c>
      <c r="U113" s="116">
        <f t="shared" si="7"/>
        <v>0</v>
      </c>
      <c r="V113" s="24">
        <v>5</v>
      </c>
      <c r="W113" s="51">
        <f t="shared" si="25"/>
        <v>323.8125</v>
      </c>
      <c r="X113" s="79"/>
      <c r="Z113" s="79">
        <v>10</v>
      </c>
      <c r="AA113" s="79">
        <v>4</v>
      </c>
      <c r="AB113" s="5">
        <f xml:space="preserve"> AVERAGE(Z113:AA113)</f>
        <v>7</v>
      </c>
      <c r="AC113">
        <f>3.14*((Z113+AA113)/2)^2*K113</f>
        <v>2615.6200000000003</v>
      </c>
      <c r="AD113" s="79"/>
      <c r="AE113" s="79"/>
      <c r="AF113" s="5"/>
      <c r="AH113" s="79"/>
      <c r="AI113" s="79"/>
      <c r="AJ113" s="5"/>
      <c r="AL113" s="159"/>
      <c r="AM113" s="159"/>
      <c r="AN113" s="168"/>
      <c r="AO113" s="168"/>
      <c r="AP113" s="116">
        <v>1</v>
      </c>
      <c r="AQ113" s="30" t="s">
        <v>17</v>
      </c>
      <c r="AR113" s="88">
        <v>1</v>
      </c>
      <c r="AS113" s="52" t="s">
        <v>15</v>
      </c>
      <c r="AT113" s="24" t="s">
        <v>13</v>
      </c>
      <c r="AU113" s="24">
        <v>1</v>
      </c>
      <c r="AV113" s="24" t="s">
        <v>14</v>
      </c>
      <c r="AW113" s="24">
        <v>0</v>
      </c>
      <c r="AX113" s="24" t="s">
        <v>14</v>
      </c>
      <c r="AY113" s="77" t="s">
        <v>512</v>
      </c>
      <c r="AZ113">
        <v>0</v>
      </c>
      <c r="BA113" s="77" t="s">
        <v>490</v>
      </c>
      <c r="BB113">
        <v>1</v>
      </c>
      <c r="BC113" s="77" t="s">
        <v>512</v>
      </c>
      <c r="BD113">
        <v>0</v>
      </c>
      <c r="BE113" s="80" t="s">
        <v>498</v>
      </c>
      <c r="BF113">
        <v>0</v>
      </c>
      <c r="BG113" s="164"/>
      <c r="BH113" s="116">
        <v>0</v>
      </c>
      <c r="BI113" s="171"/>
      <c r="BJ113" s="116">
        <v>0</v>
      </c>
      <c r="BK113" s="79">
        <v>5</v>
      </c>
      <c r="BL113" s="24">
        <v>8</v>
      </c>
      <c r="BM113" s="24">
        <v>0</v>
      </c>
      <c r="BN113" s="79">
        <v>0</v>
      </c>
      <c r="BO113" s="24">
        <v>0</v>
      </c>
      <c r="BP113" s="24">
        <v>0</v>
      </c>
      <c r="BQ113" s="159"/>
      <c r="BR113" s="168"/>
      <c r="BT113" s="137">
        <v>0.1</v>
      </c>
      <c r="BU113" s="136">
        <v>2</v>
      </c>
      <c r="BV113" s="136">
        <v>2</v>
      </c>
      <c r="BW113" s="136">
        <v>50</v>
      </c>
      <c r="BX113" s="132">
        <v>8</v>
      </c>
      <c r="BY113" s="136">
        <v>26</v>
      </c>
      <c r="BZ113" s="137" t="s">
        <v>297</v>
      </c>
      <c r="CA113" s="84"/>
      <c r="CB113" s="175" t="s">
        <v>581</v>
      </c>
      <c r="CC113" s="124" t="s">
        <v>30</v>
      </c>
      <c r="CD113" s="84">
        <v>7</v>
      </c>
      <c r="CE113" s="84">
        <v>0</v>
      </c>
      <c r="CF113" s="84" t="s">
        <v>49</v>
      </c>
    </row>
    <row r="114" spans="1:84" ht="50.1" x14ac:dyDescent="0.55000000000000004">
      <c r="A114" s="25">
        <v>4</v>
      </c>
      <c r="B114" s="25" t="s">
        <v>1</v>
      </c>
      <c r="C114" s="25">
        <v>13</v>
      </c>
      <c r="D114" s="25" t="s">
        <v>267</v>
      </c>
      <c r="E114" s="25">
        <v>2</v>
      </c>
      <c r="F114" s="25">
        <v>6</v>
      </c>
      <c r="G114" s="25">
        <v>9</v>
      </c>
      <c r="H114" s="24">
        <v>12</v>
      </c>
      <c r="I114" s="24">
        <v>11</v>
      </c>
      <c r="J114" s="79"/>
      <c r="K114" s="79"/>
      <c r="L114" s="79"/>
      <c r="M114" s="79"/>
      <c r="N114" s="159"/>
      <c r="O114" s="168"/>
      <c r="P114">
        <f>J114-'data for JMP'!J114</f>
        <v>-11</v>
      </c>
      <c r="Q114">
        <f t="shared" si="4"/>
        <v>0</v>
      </c>
      <c r="R114">
        <f t="shared" si="5"/>
        <v>0</v>
      </c>
      <c r="S114">
        <f t="shared" si="6"/>
        <v>0</v>
      </c>
      <c r="T114" s="116">
        <f t="shared" si="7"/>
        <v>0</v>
      </c>
      <c r="U114" s="116">
        <f t="shared" si="7"/>
        <v>0</v>
      </c>
      <c r="V114" s="24">
        <v>4</v>
      </c>
      <c r="W114" s="51">
        <f t="shared" si="25"/>
        <v>138.16</v>
      </c>
      <c r="X114" s="79"/>
      <c r="Z114" s="79"/>
      <c r="AA114" s="79"/>
      <c r="AB114" s="5"/>
      <c r="AD114" s="79"/>
      <c r="AE114" s="79"/>
      <c r="AF114" s="5"/>
      <c r="AH114" s="79"/>
      <c r="AI114" s="79"/>
      <c r="AJ114" s="5"/>
      <c r="AL114" s="159"/>
      <c r="AM114" s="159"/>
      <c r="AN114" s="168"/>
      <c r="AO114" s="168"/>
      <c r="AP114" s="116">
        <v>1</v>
      </c>
      <c r="AQ114" s="30" t="s">
        <v>17</v>
      </c>
      <c r="AR114" s="88">
        <v>1</v>
      </c>
      <c r="AS114" s="52" t="s">
        <v>15</v>
      </c>
      <c r="AT114" s="24" t="s">
        <v>15</v>
      </c>
      <c r="AU114" s="24">
        <v>1</v>
      </c>
      <c r="AV114" s="24" t="s">
        <v>14</v>
      </c>
      <c r="AW114" s="24">
        <v>0</v>
      </c>
      <c r="AX114" s="24" t="s">
        <v>14</v>
      </c>
      <c r="AY114" s="77" t="s">
        <v>512</v>
      </c>
      <c r="AZ114">
        <v>0</v>
      </c>
      <c r="BA114" s="77" t="s">
        <v>512</v>
      </c>
      <c r="BB114">
        <v>0</v>
      </c>
      <c r="BC114" s="77" t="s">
        <v>512</v>
      </c>
      <c r="BD114">
        <v>0</v>
      </c>
      <c r="BE114" s="77" t="s">
        <v>512</v>
      </c>
      <c r="BF114">
        <v>0</v>
      </c>
      <c r="BG114" s="164"/>
      <c r="BH114" s="116">
        <v>0</v>
      </c>
      <c r="BI114" s="171"/>
      <c r="BJ114" s="116">
        <v>0</v>
      </c>
      <c r="BK114" s="79">
        <v>15</v>
      </c>
      <c r="BL114" s="24">
        <v>15</v>
      </c>
      <c r="BM114" s="24">
        <v>0</v>
      </c>
      <c r="BN114" s="24">
        <v>0</v>
      </c>
      <c r="BO114" s="24">
        <v>0</v>
      </c>
      <c r="BP114" s="24">
        <v>0</v>
      </c>
      <c r="BQ114" s="159"/>
      <c r="BR114" s="168"/>
      <c r="BT114" s="136">
        <v>7</v>
      </c>
      <c r="BU114" s="136">
        <v>2</v>
      </c>
      <c r="BV114" s="136">
        <v>30</v>
      </c>
      <c r="BW114" s="136">
        <v>25</v>
      </c>
      <c r="BX114" s="132">
        <v>15</v>
      </c>
      <c r="BY114" s="136">
        <v>50</v>
      </c>
      <c r="BZ114" s="137" t="s">
        <v>296</v>
      </c>
      <c r="CA114" s="84"/>
      <c r="CB114" s="175" t="s">
        <v>581</v>
      </c>
      <c r="CC114" s="124" t="s">
        <v>30</v>
      </c>
      <c r="CD114" s="84">
        <v>6</v>
      </c>
      <c r="CE114" s="84">
        <v>2</v>
      </c>
      <c r="CF114" s="84" t="s">
        <v>49</v>
      </c>
    </row>
    <row r="115" spans="1:84" ht="50.1" x14ac:dyDescent="0.55000000000000004">
      <c r="A115" s="25">
        <v>4</v>
      </c>
      <c r="B115" s="25" t="s">
        <v>1</v>
      </c>
      <c r="C115" s="25">
        <v>14</v>
      </c>
      <c r="D115" s="25" t="s">
        <v>47</v>
      </c>
      <c r="E115" s="25">
        <v>2</v>
      </c>
      <c r="F115" s="25">
        <v>6</v>
      </c>
      <c r="G115" s="25">
        <v>12</v>
      </c>
      <c r="H115" s="24">
        <v>12</v>
      </c>
      <c r="I115" s="24">
        <v>21.5</v>
      </c>
      <c r="J115" s="79">
        <v>26</v>
      </c>
      <c r="K115" s="79">
        <v>37</v>
      </c>
      <c r="L115" s="79">
        <v>42</v>
      </c>
      <c r="M115" s="79">
        <v>60</v>
      </c>
      <c r="N115" s="79">
        <v>58</v>
      </c>
      <c r="O115" s="168">
        <v>77</v>
      </c>
      <c r="P115">
        <f>J115-'data for JMP'!J115</f>
        <v>4.5</v>
      </c>
      <c r="Q115">
        <f t="shared" si="4"/>
        <v>11</v>
      </c>
      <c r="R115">
        <f t="shared" si="5"/>
        <v>5</v>
      </c>
      <c r="S115">
        <f t="shared" si="6"/>
        <v>18</v>
      </c>
      <c r="T115" s="116">
        <f t="shared" si="7"/>
        <v>-2</v>
      </c>
      <c r="U115" s="116">
        <f t="shared" si="7"/>
        <v>19</v>
      </c>
      <c r="V115" s="24">
        <v>6</v>
      </c>
      <c r="W115" s="51">
        <f t="shared" si="25"/>
        <v>607.59</v>
      </c>
      <c r="X115" s="79">
        <v>8</v>
      </c>
      <c r="Y115">
        <f>3.14*(X115/2)^2*J115</f>
        <v>1306.24</v>
      </c>
      <c r="Z115" s="79">
        <v>14</v>
      </c>
      <c r="AA115" s="79">
        <v>3</v>
      </c>
      <c r="AB115" s="5">
        <f xml:space="preserve"> AVERAGE(Z115:AA115)</f>
        <v>8.5</v>
      </c>
      <c r="AC115">
        <f>3.14*((Z115+AA115)/2)^2*K115</f>
        <v>8394.005000000001</v>
      </c>
      <c r="AD115" s="79">
        <v>12</v>
      </c>
      <c r="AE115" s="79">
        <v>12</v>
      </c>
      <c r="AF115" s="5">
        <f xml:space="preserve"> AVERAGE(AD115:AE115)</f>
        <v>12</v>
      </c>
      <c r="AG115">
        <f>3.14*((AD115+AE115)/2)^2*L115</f>
        <v>18990.72</v>
      </c>
      <c r="AH115" s="79">
        <v>20</v>
      </c>
      <c r="AI115" s="79">
        <v>14</v>
      </c>
      <c r="AJ115" s="5">
        <f xml:space="preserve"> AVERAGE(AH115:AI115)</f>
        <v>17</v>
      </c>
      <c r="AK115">
        <f>3.14*((AH115+AI115)/2)^2*M115</f>
        <v>54447.600000000006</v>
      </c>
      <c r="AL115" s="79">
        <v>26</v>
      </c>
      <c r="AM115" s="79">
        <v>17</v>
      </c>
      <c r="AN115" s="168">
        <v>45</v>
      </c>
      <c r="AO115" s="168">
        <v>32</v>
      </c>
      <c r="AP115" s="116">
        <v>1</v>
      </c>
      <c r="AQ115" s="30" t="s">
        <v>17</v>
      </c>
      <c r="AR115" s="88">
        <v>1</v>
      </c>
      <c r="AS115" s="52" t="s">
        <v>15</v>
      </c>
      <c r="AT115" s="24" t="s">
        <v>15</v>
      </c>
      <c r="AU115" s="24">
        <v>1</v>
      </c>
      <c r="AV115" s="24" t="s">
        <v>15</v>
      </c>
      <c r="AW115" s="24">
        <v>1</v>
      </c>
      <c r="AX115" s="24" t="s">
        <v>18</v>
      </c>
      <c r="AY115" s="77" t="s">
        <v>489</v>
      </c>
      <c r="AZ115">
        <v>1</v>
      </c>
      <c r="BA115" s="77" t="s">
        <v>488</v>
      </c>
      <c r="BB115">
        <v>1</v>
      </c>
      <c r="BC115" s="77" t="s">
        <v>15</v>
      </c>
      <c r="BD115">
        <v>1</v>
      </c>
      <c r="BE115" s="77" t="s">
        <v>15</v>
      </c>
      <c r="BF115">
        <v>1</v>
      </c>
      <c r="BG115" s="77" t="s">
        <v>15</v>
      </c>
      <c r="BH115" s="175">
        <v>1</v>
      </c>
      <c r="BI115" s="171" t="s">
        <v>13</v>
      </c>
      <c r="BJ115" s="177">
        <v>1</v>
      </c>
      <c r="BK115" s="79">
        <v>15</v>
      </c>
      <c r="BL115" s="24">
        <v>25</v>
      </c>
      <c r="BM115" s="79">
        <v>30</v>
      </c>
      <c r="BN115" s="79">
        <v>20</v>
      </c>
      <c r="BO115" s="79">
        <v>80</v>
      </c>
      <c r="BP115" s="79">
        <v>35</v>
      </c>
      <c r="BQ115" s="79">
        <v>60</v>
      </c>
      <c r="BR115" s="168">
        <v>100</v>
      </c>
      <c r="BT115" s="136">
        <v>20</v>
      </c>
      <c r="BU115" s="137">
        <v>0.1</v>
      </c>
      <c r="BV115" s="136">
        <v>40</v>
      </c>
      <c r="BW115" s="136">
        <v>20</v>
      </c>
      <c r="BX115" s="132">
        <v>25</v>
      </c>
      <c r="BY115" s="136">
        <v>60</v>
      </c>
      <c r="BZ115" s="137" t="s">
        <v>270</v>
      </c>
      <c r="CA115" s="84"/>
      <c r="CB115" s="175" t="s">
        <v>581</v>
      </c>
      <c r="CC115" s="124" t="s">
        <v>30</v>
      </c>
      <c r="CD115" s="84">
        <v>6</v>
      </c>
      <c r="CE115" s="84">
        <v>2</v>
      </c>
      <c r="CF115" s="84" t="s">
        <v>49</v>
      </c>
    </row>
    <row r="116" spans="1:84" ht="37.799999999999997" x14ac:dyDescent="0.55000000000000004">
      <c r="A116" s="25">
        <v>4</v>
      </c>
      <c r="B116" s="25" t="s">
        <v>1</v>
      </c>
      <c r="C116" s="25">
        <v>15</v>
      </c>
      <c r="D116" s="25" t="s">
        <v>267</v>
      </c>
      <c r="E116" s="25">
        <v>1</v>
      </c>
      <c r="F116" s="25">
        <v>8</v>
      </c>
      <c r="G116" s="25">
        <v>6</v>
      </c>
      <c r="H116" s="24">
        <v>9</v>
      </c>
      <c r="I116" s="24">
        <v>12.5</v>
      </c>
      <c r="J116" s="79">
        <v>21</v>
      </c>
      <c r="K116" s="79">
        <v>34</v>
      </c>
      <c r="L116" s="79">
        <v>46</v>
      </c>
      <c r="M116" s="79">
        <v>71.5</v>
      </c>
      <c r="N116" s="79">
        <v>76</v>
      </c>
      <c r="O116" s="168">
        <v>120</v>
      </c>
      <c r="P116">
        <f>J116-'data for JMP'!J116</f>
        <v>8.5</v>
      </c>
      <c r="Q116">
        <f t="shared" si="4"/>
        <v>13</v>
      </c>
      <c r="R116">
        <f t="shared" si="5"/>
        <v>12</v>
      </c>
      <c r="S116">
        <f t="shared" si="6"/>
        <v>25.5</v>
      </c>
      <c r="T116" s="116">
        <f t="shared" si="7"/>
        <v>4.5</v>
      </c>
      <c r="U116" s="116">
        <f t="shared" si="7"/>
        <v>44</v>
      </c>
      <c r="V116" s="24">
        <v>5.5</v>
      </c>
      <c r="W116" s="51">
        <f t="shared" si="25"/>
        <v>296.828125</v>
      </c>
      <c r="X116" s="79">
        <v>7</v>
      </c>
      <c r="Y116">
        <f>3.14*(X116/2)^2*J116</f>
        <v>807.7650000000001</v>
      </c>
      <c r="Z116" s="79">
        <v>13</v>
      </c>
      <c r="AA116" s="79">
        <v>9</v>
      </c>
      <c r="AB116" s="5">
        <f xml:space="preserve"> AVERAGE(Z116:AA116)</f>
        <v>11</v>
      </c>
      <c r="AC116">
        <f>3.14*((Z116+AA116)/2)^2*K116</f>
        <v>12917.96</v>
      </c>
      <c r="AD116" s="79">
        <v>13</v>
      </c>
      <c r="AE116" s="79">
        <v>12</v>
      </c>
      <c r="AF116" s="5">
        <f xml:space="preserve"> AVERAGE(AD116:AE116)</f>
        <v>12.5</v>
      </c>
      <c r="AG116">
        <f>3.14*((AD116+AE116)/2)^2*L116</f>
        <v>22568.75</v>
      </c>
      <c r="AH116" s="79">
        <v>20</v>
      </c>
      <c r="AI116" s="79">
        <v>14.5</v>
      </c>
      <c r="AJ116" s="5">
        <f xml:space="preserve"> AVERAGE(AH116:AI116)</f>
        <v>17.25</v>
      </c>
      <c r="AK116">
        <f>3.14*((AH116+AI116)/2)^2*M116</f>
        <v>66805.756875000006</v>
      </c>
      <c r="AL116" s="79">
        <v>28</v>
      </c>
      <c r="AM116" s="79">
        <v>23</v>
      </c>
      <c r="AN116" s="168">
        <v>56</v>
      </c>
      <c r="AO116" s="168">
        <v>50</v>
      </c>
      <c r="AP116" s="116">
        <v>1</v>
      </c>
      <c r="AQ116" s="30" t="s">
        <v>17</v>
      </c>
      <c r="AR116" s="88">
        <v>1</v>
      </c>
      <c r="AS116" s="52" t="s">
        <v>15</v>
      </c>
      <c r="AT116" s="24" t="s">
        <v>15</v>
      </c>
      <c r="AU116" s="24">
        <v>1</v>
      </c>
      <c r="AV116" s="24" t="s">
        <v>17</v>
      </c>
      <c r="AW116" s="24">
        <v>1</v>
      </c>
      <c r="AX116" s="24" t="s">
        <v>17</v>
      </c>
      <c r="AY116" s="77" t="s">
        <v>489</v>
      </c>
      <c r="AZ116">
        <v>1</v>
      </c>
      <c r="BA116" s="77" t="s">
        <v>488</v>
      </c>
      <c r="BB116">
        <v>1</v>
      </c>
      <c r="BC116" s="77" t="s">
        <v>497</v>
      </c>
      <c r="BD116">
        <v>1</v>
      </c>
      <c r="BE116" s="77" t="s">
        <v>15</v>
      </c>
      <c r="BF116">
        <v>1</v>
      </c>
      <c r="BG116" s="77" t="s">
        <v>15</v>
      </c>
      <c r="BH116" s="175">
        <v>1</v>
      </c>
      <c r="BI116" s="171" t="s">
        <v>13</v>
      </c>
      <c r="BJ116" s="177">
        <v>1</v>
      </c>
      <c r="BK116" s="79">
        <v>0</v>
      </c>
      <c r="BL116" s="24">
        <v>0</v>
      </c>
      <c r="BM116" s="79">
        <v>5</v>
      </c>
      <c r="BN116" s="79">
        <v>3</v>
      </c>
      <c r="BO116" s="79">
        <v>10</v>
      </c>
      <c r="BP116" s="79">
        <v>5</v>
      </c>
      <c r="BQ116" s="79">
        <v>0</v>
      </c>
      <c r="BR116" s="168">
        <v>5</v>
      </c>
      <c r="BT116" s="136">
        <v>0</v>
      </c>
      <c r="BU116" s="136">
        <v>1</v>
      </c>
      <c r="BV116" s="136">
        <v>0</v>
      </c>
      <c r="BW116" s="136">
        <v>20</v>
      </c>
      <c r="BX116" s="132">
        <v>0</v>
      </c>
      <c r="BY116" s="136">
        <v>3</v>
      </c>
      <c r="BZ116" s="137" t="s">
        <v>295</v>
      </c>
      <c r="CA116" s="138" t="s">
        <v>294</v>
      </c>
      <c r="CB116" s="175" t="s">
        <v>581</v>
      </c>
      <c r="CC116" s="124" t="s">
        <v>30</v>
      </c>
      <c r="CD116" s="84">
        <v>8</v>
      </c>
      <c r="CE116" s="84">
        <v>2</v>
      </c>
      <c r="CF116" s="84">
        <v>0</v>
      </c>
    </row>
    <row r="117" spans="1:84" ht="50.1" x14ac:dyDescent="0.55000000000000004">
      <c r="A117" s="25">
        <v>4</v>
      </c>
      <c r="B117" s="25" t="s">
        <v>1</v>
      </c>
      <c r="C117" s="25">
        <v>16</v>
      </c>
      <c r="D117" s="25" t="s">
        <v>267</v>
      </c>
      <c r="E117" s="25">
        <v>2</v>
      </c>
      <c r="F117" s="25">
        <v>3</v>
      </c>
      <c r="G117" s="30">
        <v>0</v>
      </c>
      <c r="H117" s="24"/>
      <c r="I117" s="24"/>
      <c r="J117" s="79">
        <v>21</v>
      </c>
      <c r="K117" s="79"/>
      <c r="L117" s="79"/>
      <c r="P117">
        <f>J117-'data for JMP'!J117</f>
        <v>21</v>
      </c>
      <c r="Q117">
        <f t="shared" si="4"/>
        <v>-21</v>
      </c>
      <c r="R117">
        <f t="shared" si="5"/>
        <v>0</v>
      </c>
      <c r="S117">
        <f t="shared" si="6"/>
        <v>0</v>
      </c>
      <c r="T117" s="116">
        <f t="shared" si="7"/>
        <v>0</v>
      </c>
      <c r="U117" s="116">
        <f t="shared" si="7"/>
        <v>0</v>
      </c>
      <c r="V117" s="24"/>
      <c r="W117" s="51"/>
      <c r="X117" s="79">
        <v>5</v>
      </c>
      <c r="Y117">
        <f>3.14*(X117/2)^2*J117</f>
        <v>412.125</v>
      </c>
      <c r="Z117" s="79"/>
      <c r="AA117" s="79"/>
      <c r="AB117" s="5"/>
      <c r="AD117" s="79"/>
      <c r="AE117" s="79"/>
      <c r="AF117" s="5"/>
      <c r="AP117" s="116">
        <v>1</v>
      </c>
      <c r="AQ117" s="30" t="s">
        <v>16</v>
      </c>
      <c r="AR117" s="25">
        <v>0</v>
      </c>
      <c r="AS117" s="30" t="s">
        <v>16</v>
      </c>
      <c r="AT117" s="24" t="s">
        <v>14</v>
      </c>
      <c r="AU117" s="24">
        <v>0</v>
      </c>
      <c r="AV117" s="24" t="s">
        <v>14</v>
      </c>
      <c r="AW117" s="24">
        <v>0</v>
      </c>
      <c r="AX117" s="24" t="s">
        <v>14</v>
      </c>
      <c r="AY117" s="80" t="s">
        <v>492</v>
      </c>
      <c r="AZ117">
        <v>0</v>
      </c>
      <c r="BA117" s="77" t="s">
        <v>512</v>
      </c>
      <c r="BB117">
        <v>0</v>
      </c>
      <c r="BC117" s="77" t="s">
        <v>512</v>
      </c>
      <c r="BD117">
        <v>0</v>
      </c>
      <c r="BE117" s="77" t="s">
        <v>512</v>
      </c>
      <c r="BF117">
        <v>0</v>
      </c>
      <c r="BH117" s="116">
        <v>0</v>
      </c>
      <c r="BJ117" s="116">
        <v>0</v>
      </c>
      <c r="BK117" s="79">
        <v>0</v>
      </c>
      <c r="BL117" s="79">
        <v>0</v>
      </c>
      <c r="BM117" s="79">
        <v>10</v>
      </c>
      <c r="BN117" s="24">
        <v>0</v>
      </c>
      <c r="BO117" s="24">
        <v>0</v>
      </c>
      <c r="BP117" s="24">
        <v>0</v>
      </c>
      <c r="BT117" s="137">
        <v>0.1</v>
      </c>
      <c r="BU117" s="137">
        <v>0.1</v>
      </c>
      <c r="BV117" s="136">
        <v>9</v>
      </c>
      <c r="BW117" s="136">
        <v>5</v>
      </c>
      <c r="BX117" s="132"/>
      <c r="BY117" s="136">
        <v>60</v>
      </c>
      <c r="BZ117" s="137" t="s">
        <v>293</v>
      </c>
      <c r="CA117" s="84"/>
      <c r="CB117" s="175" t="s">
        <v>581</v>
      </c>
      <c r="CC117" s="124" t="s">
        <v>30</v>
      </c>
      <c r="CD117" s="84">
        <v>3</v>
      </c>
      <c r="CE117" s="84">
        <v>0</v>
      </c>
      <c r="CF117" s="84" t="s">
        <v>40</v>
      </c>
    </row>
    <row r="118" spans="1:84" ht="50.1" x14ac:dyDescent="0.55000000000000004">
      <c r="A118" s="25">
        <v>4</v>
      </c>
      <c r="B118" s="25" t="s">
        <v>1</v>
      </c>
      <c r="C118" s="25">
        <v>17</v>
      </c>
      <c r="D118" s="25" t="s">
        <v>267</v>
      </c>
      <c r="E118" s="25">
        <v>2</v>
      </c>
      <c r="F118" s="25">
        <v>5</v>
      </c>
      <c r="G118" s="30">
        <v>0</v>
      </c>
      <c r="H118" s="24"/>
      <c r="I118" s="24"/>
      <c r="J118" s="79"/>
      <c r="K118" s="79"/>
      <c r="L118" s="79"/>
      <c r="P118">
        <f>J118-'data for JMP'!J118</f>
        <v>0</v>
      </c>
      <c r="Q118">
        <f t="shared" si="4"/>
        <v>0</v>
      </c>
      <c r="R118">
        <f t="shared" si="5"/>
        <v>0</v>
      </c>
      <c r="S118">
        <f t="shared" si="6"/>
        <v>0</v>
      </c>
      <c r="T118" s="116">
        <f t="shared" si="7"/>
        <v>0</v>
      </c>
      <c r="U118" s="116">
        <f t="shared" si="7"/>
        <v>0</v>
      </c>
      <c r="V118" s="24"/>
      <c r="W118" s="51"/>
      <c r="X118" s="79"/>
      <c r="Z118" s="79"/>
      <c r="AA118" s="79"/>
      <c r="AB118" s="5"/>
      <c r="AD118" s="79"/>
      <c r="AE118" s="79"/>
      <c r="AF118" s="5"/>
      <c r="AP118" s="116">
        <v>1</v>
      </c>
      <c r="AQ118" s="30" t="s">
        <v>16</v>
      </c>
      <c r="AR118" s="25">
        <v>0</v>
      </c>
      <c r="AS118" s="30" t="s">
        <v>16</v>
      </c>
      <c r="AT118" s="24" t="s">
        <v>14</v>
      </c>
      <c r="AU118" s="24">
        <v>0</v>
      </c>
      <c r="AV118" s="24" t="s">
        <v>14</v>
      </c>
      <c r="AW118" s="24">
        <v>0</v>
      </c>
      <c r="AX118" s="24" t="s">
        <v>14</v>
      </c>
      <c r="AY118" s="77" t="s">
        <v>512</v>
      </c>
      <c r="AZ118">
        <v>0</v>
      </c>
      <c r="BA118" s="77" t="s">
        <v>512</v>
      </c>
      <c r="BB118">
        <v>0</v>
      </c>
      <c r="BC118" s="77" t="s">
        <v>512</v>
      </c>
      <c r="BD118">
        <v>0</v>
      </c>
      <c r="BE118" s="77" t="s">
        <v>512</v>
      </c>
      <c r="BF118">
        <v>0</v>
      </c>
      <c r="BH118" s="116">
        <v>0</v>
      </c>
      <c r="BJ118" s="116">
        <v>0</v>
      </c>
      <c r="BK118" s="79">
        <v>0</v>
      </c>
      <c r="BL118" s="79">
        <v>0</v>
      </c>
      <c r="BM118" s="24">
        <v>0</v>
      </c>
      <c r="BN118" s="24">
        <v>0</v>
      </c>
      <c r="BO118" s="24">
        <v>0</v>
      </c>
      <c r="BP118" s="24">
        <v>0</v>
      </c>
      <c r="BT118" s="136">
        <v>1</v>
      </c>
      <c r="BU118" s="137">
        <v>0.1</v>
      </c>
      <c r="BV118" s="136">
        <v>2</v>
      </c>
      <c r="BW118" s="136">
        <v>1</v>
      </c>
      <c r="BX118" s="132"/>
      <c r="BY118" s="136">
        <v>30</v>
      </c>
      <c r="BZ118" s="137" t="s">
        <v>292</v>
      </c>
      <c r="CA118" s="84"/>
      <c r="CB118" s="175" t="s">
        <v>581</v>
      </c>
      <c r="CC118" s="124" t="s">
        <v>30</v>
      </c>
      <c r="CD118" s="84">
        <v>5</v>
      </c>
      <c r="CE118" s="84">
        <v>0</v>
      </c>
      <c r="CF118" s="84" t="s">
        <v>40</v>
      </c>
    </row>
    <row r="119" spans="1:84" ht="50.1" x14ac:dyDescent="0.55000000000000004">
      <c r="A119" s="25">
        <v>4</v>
      </c>
      <c r="B119" s="25" t="s">
        <v>1</v>
      </c>
      <c r="C119" s="25">
        <v>18</v>
      </c>
      <c r="D119" s="25" t="s">
        <v>47</v>
      </c>
      <c r="E119" s="25">
        <v>2</v>
      </c>
      <c r="F119" s="25">
        <v>5</v>
      </c>
      <c r="G119" s="30">
        <v>0</v>
      </c>
      <c r="H119" s="24"/>
      <c r="I119" s="24"/>
      <c r="J119" s="79"/>
      <c r="K119" s="79"/>
      <c r="L119" s="79"/>
      <c r="P119">
        <f>J119-'data for JMP'!J119</f>
        <v>0</v>
      </c>
      <c r="Q119">
        <f t="shared" si="4"/>
        <v>0</v>
      </c>
      <c r="R119">
        <f t="shared" si="5"/>
        <v>0</v>
      </c>
      <c r="S119">
        <f t="shared" si="6"/>
        <v>0</v>
      </c>
      <c r="T119" s="116">
        <f t="shared" si="7"/>
        <v>0</v>
      </c>
      <c r="U119" s="116">
        <f t="shared" si="7"/>
        <v>0</v>
      </c>
      <c r="V119" s="24"/>
      <c r="W119" s="51"/>
      <c r="X119" s="79"/>
      <c r="Z119" s="79"/>
      <c r="AA119" s="79"/>
      <c r="AB119" s="5"/>
      <c r="AD119" s="79"/>
      <c r="AE119" s="79"/>
      <c r="AF119" s="5"/>
      <c r="AP119" s="116">
        <v>1</v>
      </c>
      <c r="AQ119" s="30" t="s">
        <v>16</v>
      </c>
      <c r="AR119" s="25">
        <v>0</v>
      </c>
      <c r="AS119" s="30" t="s">
        <v>16</v>
      </c>
      <c r="AT119" s="24" t="s">
        <v>14</v>
      </c>
      <c r="AU119" s="24">
        <v>0</v>
      </c>
      <c r="AV119" s="24" t="s">
        <v>14</v>
      </c>
      <c r="AW119" s="24">
        <v>0</v>
      </c>
      <c r="AX119" s="24" t="s">
        <v>14</v>
      </c>
      <c r="AY119" s="77" t="s">
        <v>512</v>
      </c>
      <c r="AZ119">
        <v>0</v>
      </c>
      <c r="BA119" s="77" t="s">
        <v>512</v>
      </c>
      <c r="BB119">
        <v>0</v>
      </c>
      <c r="BC119" s="77" t="s">
        <v>512</v>
      </c>
      <c r="BD119">
        <v>0</v>
      </c>
      <c r="BE119" s="77" t="s">
        <v>512</v>
      </c>
      <c r="BF119">
        <v>0</v>
      </c>
      <c r="BH119" s="116">
        <v>0</v>
      </c>
      <c r="BJ119" s="116">
        <v>0</v>
      </c>
      <c r="BK119" s="79">
        <v>0</v>
      </c>
      <c r="BL119" s="79">
        <v>0</v>
      </c>
      <c r="BM119" s="24">
        <v>0</v>
      </c>
      <c r="BN119" s="24">
        <v>0</v>
      </c>
      <c r="BO119" s="24">
        <v>0</v>
      </c>
      <c r="BP119" s="24">
        <v>0</v>
      </c>
      <c r="BT119" s="136">
        <v>20</v>
      </c>
      <c r="BU119" s="136">
        <v>0</v>
      </c>
      <c r="BV119" s="136">
        <v>35</v>
      </c>
      <c r="BW119" s="136">
        <v>0</v>
      </c>
      <c r="BX119" s="132"/>
      <c r="BY119" s="136">
        <v>65</v>
      </c>
      <c r="BZ119" s="137" t="s">
        <v>291</v>
      </c>
      <c r="CA119" s="84"/>
      <c r="CB119" s="175" t="s">
        <v>581</v>
      </c>
      <c r="CC119" s="124" t="s">
        <v>30</v>
      </c>
      <c r="CD119" s="84">
        <v>5</v>
      </c>
      <c r="CE119" s="84">
        <v>0</v>
      </c>
      <c r="CF119" s="84" t="s">
        <v>49</v>
      </c>
    </row>
    <row r="120" spans="1:84" ht="50.1" x14ac:dyDescent="0.55000000000000004">
      <c r="A120" s="25">
        <v>4</v>
      </c>
      <c r="B120" s="25" t="s">
        <v>1</v>
      </c>
      <c r="C120" s="25">
        <v>19</v>
      </c>
      <c r="D120" s="25" t="s">
        <v>47</v>
      </c>
      <c r="E120" s="25">
        <v>2</v>
      </c>
      <c r="F120" s="25">
        <v>8</v>
      </c>
      <c r="G120" s="30">
        <v>0</v>
      </c>
      <c r="H120" s="24"/>
      <c r="I120" s="24"/>
      <c r="J120" s="79"/>
      <c r="K120" s="79"/>
      <c r="L120" s="79"/>
      <c r="P120">
        <f>J120-'data for JMP'!J120</f>
        <v>0</v>
      </c>
      <c r="Q120">
        <f t="shared" si="4"/>
        <v>0</v>
      </c>
      <c r="R120">
        <f t="shared" si="5"/>
        <v>0</v>
      </c>
      <c r="S120">
        <f t="shared" si="6"/>
        <v>0</v>
      </c>
      <c r="T120" s="116">
        <f t="shared" si="7"/>
        <v>0</v>
      </c>
      <c r="U120" s="116">
        <f t="shared" si="7"/>
        <v>0</v>
      </c>
      <c r="V120" s="24"/>
      <c r="W120" s="51"/>
      <c r="X120" s="79"/>
      <c r="Z120" s="79"/>
      <c r="AA120" s="79"/>
      <c r="AB120" s="5"/>
      <c r="AD120" s="79"/>
      <c r="AE120" s="79"/>
      <c r="AF120" s="5"/>
      <c r="AP120" s="116">
        <v>1</v>
      </c>
      <c r="AQ120" s="30" t="s">
        <v>14</v>
      </c>
      <c r="AR120" s="25">
        <v>0</v>
      </c>
      <c r="AS120" s="30" t="s">
        <v>14</v>
      </c>
      <c r="AT120" s="24" t="s">
        <v>14</v>
      </c>
      <c r="AU120" s="24">
        <v>0</v>
      </c>
      <c r="AV120" s="24" t="s">
        <v>14</v>
      </c>
      <c r="AW120" s="24">
        <v>0</v>
      </c>
      <c r="AX120" s="24" t="s">
        <v>14</v>
      </c>
      <c r="AY120" s="77" t="s">
        <v>512</v>
      </c>
      <c r="AZ120">
        <v>0</v>
      </c>
      <c r="BA120" s="77" t="s">
        <v>512</v>
      </c>
      <c r="BB120">
        <v>0</v>
      </c>
      <c r="BC120" s="77" t="s">
        <v>512</v>
      </c>
      <c r="BD120">
        <v>0</v>
      </c>
      <c r="BE120" s="77" t="s">
        <v>512</v>
      </c>
      <c r="BF120">
        <v>0</v>
      </c>
      <c r="BH120" s="116">
        <v>0</v>
      </c>
      <c r="BJ120" s="116">
        <v>0</v>
      </c>
      <c r="BK120" s="79">
        <v>0</v>
      </c>
      <c r="BL120" s="79">
        <v>0</v>
      </c>
      <c r="BM120" s="24">
        <v>0</v>
      </c>
      <c r="BN120" s="24">
        <v>0</v>
      </c>
      <c r="BO120" s="24">
        <v>0</v>
      </c>
      <c r="BP120" s="24">
        <v>0</v>
      </c>
      <c r="BT120" s="136">
        <v>15</v>
      </c>
      <c r="BU120" s="136">
        <v>0</v>
      </c>
      <c r="BV120" s="136">
        <v>37</v>
      </c>
      <c r="BW120" s="136">
        <v>0</v>
      </c>
      <c r="BX120" s="132"/>
      <c r="BY120" s="137">
        <v>0</v>
      </c>
      <c r="BZ120" s="137" t="s">
        <v>290</v>
      </c>
      <c r="CA120" s="84"/>
      <c r="CB120" s="175" t="s">
        <v>581</v>
      </c>
      <c r="CC120" s="124" t="s">
        <v>30</v>
      </c>
      <c r="CD120" s="84">
        <v>8</v>
      </c>
      <c r="CE120" s="84">
        <v>4</v>
      </c>
      <c r="CF120" s="84" t="s">
        <v>40</v>
      </c>
    </row>
    <row r="121" spans="1:84" ht="37.799999999999997" x14ac:dyDescent="0.55000000000000004">
      <c r="A121" s="25">
        <v>4</v>
      </c>
      <c r="B121" s="25" t="s">
        <v>1</v>
      </c>
      <c r="C121" s="25">
        <v>20</v>
      </c>
      <c r="D121" s="25" t="s">
        <v>267</v>
      </c>
      <c r="E121" s="25">
        <v>2</v>
      </c>
      <c r="F121" s="25">
        <v>2</v>
      </c>
      <c r="G121" s="25">
        <v>4.5</v>
      </c>
      <c r="H121" s="24"/>
      <c r="I121" s="24"/>
      <c r="J121" s="79"/>
      <c r="K121" s="79"/>
      <c r="L121" s="79"/>
      <c r="P121">
        <f>J121-'data for JMP'!J121</f>
        <v>0</v>
      </c>
      <c r="Q121">
        <f t="shared" si="4"/>
        <v>0</v>
      </c>
      <c r="R121">
        <f t="shared" si="5"/>
        <v>0</v>
      </c>
      <c r="S121">
        <f t="shared" si="6"/>
        <v>0</v>
      </c>
      <c r="T121" s="116">
        <f t="shared" si="7"/>
        <v>0</v>
      </c>
      <c r="U121" s="116">
        <f t="shared" si="7"/>
        <v>0</v>
      </c>
      <c r="V121" s="24"/>
      <c r="W121" s="51"/>
      <c r="X121" s="79"/>
      <c r="Z121" s="79"/>
      <c r="AA121" s="79"/>
      <c r="AB121" s="5"/>
      <c r="AD121" s="79"/>
      <c r="AE121" s="79"/>
      <c r="AF121" s="5"/>
      <c r="AP121" s="116">
        <v>1</v>
      </c>
      <c r="AQ121" s="30" t="s">
        <v>17</v>
      </c>
      <c r="AR121" s="88">
        <v>1</v>
      </c>
      <c r="AS121" s="52" t="s">
        <v>14</v>
      </c>
      <c r="AT121" s="24" t="s">
        <v>14</v>
      </c>
      <c r="AU121" s="24">
        <v>0</v>
      </c>
      <c r="AV121" s="24" t="s">
        <v>14</v>
      </c>
      <c r="AW121" s="24">
        <v>0</v>
      </c>
      <c r="AX121" s="24" t="s">
        <v>14</v>
      </c>
      <c r="AY121" s="77" t="s">
        <v>512</v>
      </c>
      <c r="AZ121">
        <v>0</v>
      </c>
      <c r="BA121" s="77" t="s">
        <v>512</v>
      </c>
      <c r="BB121">
        <v>0</v>
      </c>
      <c r="BC121" s="77" t="s">
        <v>512</v>
      </c>
      <c r="BD121">
        <v>0</v>
      </c>
      <c r="BE121" s="77" t="s">
        <v>512</v>
      </c>
      <c r="BF121">
        <v>0</v>
      </c>
      <c r="BH121" s="116">
        <v>0</v>
      </c>
      <c r="BJ121" s="116">
        <v>0</v>
      </c>
      <c r="BK121" s="79">
        <v>0</v>
      </c>
      <c r="BL121" s="79">
        <v>0</v>
      </c>
      <c r="BM121" s="24">
        <v>0</v>
      </c>
      <c r="BN121" s="24">
        <v>0</v>
      </c>
      <c r="BO121" s="24">
        <v>0</v>
      </c>
      <c r="BP121" s="24">
        <v>0</v>
      </c>
      <c r="BT121" s="136">
        <v>5</v>
      </c>
      <c r="BU121" s="136">
        <v>0</v>
      </c>
      <c r="BV121" s="136">
        <v>25</v>
      </c>
      <c r="BW121" s="136">
        <v>0</v>
      </c>
      <c r="BX121" s="132"/>
      <c r="BY121" s="136">
        <v>40</v>
      </c>
      <c r="BZ121" s="137" t="s">
        <v>289</v>
      </c>
      <c r="CA121" s="84"/>
      <c r="CB121" s="175" t="s">
        <v>581</v>
      </c>
      <c r="CC121" s="124" t="s">
        <v>30</v>
      </c>
      <c r="CD121" s="84">
        <v>2</v>
      </c>
      <c r="CE121" s="84">
        <v>0</v>
      </c>
      <c r="CF121" s="84" t="s">
        <v>40</v>
      </c>
    </row>
    <row r="122" spans="1:84" ht="37.799999999999997" x14ac:dyDescent="0.55000000000000004">
      <c r="A122" s="25">
        <v>4</v>
      </c>
      <c r="B122" s="25" t="s">
        <v>1</v>
      </c>
      <c r="C122" s="25">
        <v>21</v>
      </c>
      <c r="D122" s="25" t="s">
        <v>47</v>
      </c>
      <c r="E122" s="25">
        <v>2</v>
      </c>
      <c r="F122" s="25">
        <v>9</v>
      </c>
      <c r="G122" s="30">
        <v>0</v>
      </c>
      <c r="H122" s="24"/>
      <c r="I122" s="24"/>
      <c r="J122" s="79"/>
      <c r="K122" s="79"/>
      <c r="L122" s="79"/>
      <c r="P122">
        <f>J122-'data for JMP'!J122</f>
        <v>0</v>
      </c>
      <c r="Q122">
        <f t="shared" si="4"/>
        <v>0</v>
      </c>
      <c r="R122">
        <f t="shared" si="5"/>
        <v>0</v>
      </c>
      <c r="S122">
        <f t="shared" si="6"/>
        <v>0</v>
      </c>
      <c r="T122" s="116">
        <f t="shared" si="7"/>
        <v>0</v>
      </c>
      <c r="U122" s="116">
        <f t="shared" si="7"/>
        <v>0</v>
      </c>
      <c r="V122" s="24"/>
      <c r="W122" s="51"/>
      <c r="X122" s="79"/>
      <c r="Z122" s="79"/>
      <c r="AA122" s="79"/>
      <c r="AB122" s="5"/>
      <c r="AD122" s="79"/>
      <c r="AE122" s="79"/>
      <c r="AF122" s="5"/>
      <c r="AP122" s="116">
        <v>1</v>
      </c>
      <c r="AQ122" s="30" t="s">
        <v>16</v>
      </c>
      <c r="AR122" s="25">
        <v>0</v>
      </c>
      <c r="AS122" s="30" t="s">
        <v>16</v>
      </c>
      <c r="AT122" s="24" t="s">
        <v>14</v>
      </c>
      <c r="AU122" s="24">
        <v>0</v>
      </c>
      <c r="AV122" s="24" t="s">
        <v>14</v>
      </c>
      <c r="AW122" s="24">
        <v>0</v>
      </c>
      <c r="AX122" s="24" t="s">
        <v>14</v>
      </c>
      <c r="AY122" s="77" t="s">
        <v>512</v>
      </c>
      <c r="AZ122">
        <v>0</v>
      </c>
      <c r="BA122" s="77" t="s">
        <v>512</v>
      </c>
      <c r="BB122">
        <v>0</v>
      </c>
      <c r="BC122" s="77" t="s">
        <v>512</v>
      </c>
      <c r="BD122">
        <v>0</v>
      </c>
      <c r="BE122" s="77" t="s">
        <v>512</v>
      </c>
      <c r="BF122">
        <v>0</v>
      </c>
      <c r="BH122" s="116">
        <v>0</v>
      </c>
      <c r="BJ122" s="116">
        <v>0</v>
      </c>
      <c r="BK122" s="79">
        <v>0</v>
      </c>
      <c r="BL122" s="79">
        <v>0</v>
      </c>
      <c r="BM122" s="24">
        <v>0</v>
      </c>
      <c r="BN122" s="24">
        <v>0</v>
      </c>
      <c r="BO122" s="24">
        <v>0</v>
      </c>
      <c r="BP122" s="24">
        <v>0</v>
      </c>
      <c r="BT122" s="136">
        <v>20</v>
      </c>
      <c r="BU122" s="136">
        <v>0</v>
      </c>
      <c r="BV122" s="136">
        <v>55</v>
      </c>
      <c r="BW122" s="136">
        <v>0</v>
      </c>
      <c r="BX122" s="132"/>
      <c r="BY122" s="136">
        <v>75</v>
      </c>
      <c r="BZ122" s="137" t="s">
        <v>175</v>
      </c>
      <c r="CA122" s="84"/>
      <c r="CB122" s="175" t="s">
        <v>581</v>
      </c>
      <c r="CC122" s="124" t="s">
        <v>30</v>
      </c>
      <c r="CD122" s="84">
        <v>9</v>
      </c>
      <c r="CE122" s="84">
        <v>0</v>
      </c>
      <c r="CF122" s="84" t="s">
        <v>40</v>
      </c>
    </row>
    <row r="123" spans="1:84" ht="50.1" x14ac:dyDescent="0.55000000000000004">
      <c r="A123" s="25">
        <v>4</v>
      </c>
      <c r="B123" s="25" t="s">
        <v>1</v>
      </c>
      <c r="C123" s="25">
        <v>22</v>
      </c>
      <c r="D123" s="25" t="s">
        <v>267</v>
      </c>
      <c r="E123" s="25">
        <v>2</v>
      </c>
      <c r="F123" s="25">
        <v>5</v>
      </c>
      <c r="G123" s="25">
        <v>9</v>
      </c>
      <c r="H123" s="24">
        <v>36</v>
      </c>
      <c r="I123" s="24">
        <v>51</v>
      </c>
      <c r="J123" s="79">
        <v>45</v>
      </c>
      <c r="K123" s="79">
        <v>76</v>
      </c>
      <c r="L123" s="79">
        <v>91</v>
      </c>
      <c r="M123" s="79">
        <v>123</v>
      </c>
      <c r="N123" s="79">
        <v>123</v>
      </c>
      <c r="O123" s="168">
        <v>126</v>
      </c>
      <c r="P123" s="11">
        <f>J123-'data for JMP'!J123</f>
        <v>-6</v>
      </c>
      <c r="Q123">
        <f t="shared" si="4"/>
        <v>31</v>
      </c>
      <c r="R123">
        <f t="shared" si="5"/>
        <v>15</v>
      </c>
      <c r="S123">
        <f t="shared" si="6"/>
        <v>32</v>
      </c>
      <c r="T123" s="116">
        <f t="shared" si="7"/>
        <v>0</v>
      </c>
      <c r="U123" s="116">
        <f t="shared" si="7"/>
        <v>3</v>
      </c>
      <c r="V123" s="24">
        <v>23</v>
      </c>
      <c r="W123" s="51">
        <f>3.14*(V123/2)^2*I123</f>
        <v>21178.515000000003</v>
      </c>
      <c r="X123" s="79">
        <v>17</v>
      </c>
      <c r="Y123">
        <f>3.14*(X123/2)^2*J123</f>
        <v>10208.925000000001</v>
      </c>
      <c r="Z123" s="79">
        <v>28</v>
      </c>
      <c r="AA123" s="79">
        <v>26</v>
      </c>
      <c r="AB123" s="5">
        <f xml:space="preserve"> AVERAGE(Z123:AA123)</f>
        <v>27</v>
      </c>
      <c r="AC123">
        <f>3.14*((Z123+AA123)/2)^2*K123</f>
        <v>173968.56</v>
      </c>
      <c r="AD123" s="79">
        <v>37</v>
      </c>
      <c r="AE123" s="79">
        <v>27</v>
      </c>
      <c r="AF123" s="5">
        <f xml:space="preserve"> AVERAGE(AD123:AE123)</f>
        <v>32</v>
      </c>
      <c r="AG123">
        <f>3.14*((AD123+AE123)/2)^2*L123</f>
        <v>292597.76000000001</v>
      </c>
      <c r="AH123" s="79">
        <v>64</v>
      </c>
      <c r="AI123" s="79">
        <v>55</v>
      </c>
      <c r="AJ123" s="5">
        <f xml:space="preserve"> AVERAGE(AH123:AI123)</f>
        <v>59.5</v>
      </c>
      <c r="AK123">
        <f>3.14*((AH123+AI123)/2)^2*M123</f>
        <v>1367315.355</v>
      </c>
      <c r="AL123" s="79">
        <v>62</v>
      </c>
      <c r="AM123" s="79">
        <v>53</v>
      </c>
      <c r="AN123" s="168">
        <v>68</v>
      </c>
      <c r="AO123" s="168">
        <v>55</v>
      </c>
      <c r="AP123" s="116">
        <v>1</v>
      </c>
      <c r="AQ123" s="30" t="s">
        <v>15</v>
      </c>
      <c r="AR123" s="88">
        <v>1</v>
      </c>
      <c r="AS123" s="52" t="s">
        <v>15</v>
      </c>
      <c r="AT123" s="24" t="s">
        <v>13</v>
      </c>
      <c r="AU123" s="24">
        <v>1</v>
      </c>
      <c r="AV123" s="24" t="s">
        <v>15</v>
      </c>
      <c r="AW123" s="24">
        <v>1</v>
      </c>
      <c r="AX123" s="24" t="s">
        <v>13</v>
      </c>
      <c r="AY123" s="80" t="s">
        <v>488</v>
      </c>
      <c r="AZ123">
        <v>1</v>
      </c>
      <c r="BA123" s="77" t="s">
        <v>491</v>
      </c>
      <c r="BB123">
        <v>1</v>
      </c>
      <c r="BC123" s="77" t="s">
        <v>13</v>
      </c>
      <c r="BD123">
        <v>1</v>
      </c>
      <c r="BE123" s="77" t="s">
        <v>13</v>
      </c>
      <c r="BF123">
        <v>1</v>
      </c>
      <c r="BG123" s="77" t="s">
        <v>15</v>
      </c>
      <c r="BH123" s="175">
        <v>1</v>
      </c>
      <c r="BI123" s="171" t="s">
        <v>14</v>
      </c>
      <c r="BJ123" s="116">
        <v>0</v>
      </c>
      <c r="BK123" s="79">
        <v>15</v>
      </c>
      <c r="BL123" s="24">
        <v>20</v>
      </c>
      <c r="BM123" s="79">
        <v>1</v>
      </c>
      <c r="BN123" s="79">
        <v>0</v>
      </c>
      <c r="BO123" s="79">
        <v>5</v>
      </c>
      <c r="BP123" s="79">
        <v>0</v>
      </c>
      <c r="BQ123" s="79">
        <v>0</v>
      </c>
      <c r="BR123" s="168">
        <v>0</v>
      </c>
      <c r="BS123" t="s">
        <v>501</v>
      </c>
      <c r="BT123" s="136">
        <v>1</v>
      </c>
      <c r="BU123" s="136">
        <v>5</v>
      </c>
      <c r="BV123" s="136">
        <v>10</v>
      </c>
      <c r="BW123" s="136">
        <v>55</v>
      </c>
      <c r="BX123" s="132">
        <v>20</v>
      </c>
      <c r="BY123" s="136">
        <v>50</v>
      </c>
      <c r="BZ123" s="137" t="s">
        <v>288</v>
      </c>
      <c r="CA123" s="84"/>
      <c r="CB123" s="175" t="s">
        <v>581</v>
      </c>
      <c r="CC123" s="124" t="s">
        <v>30</v>
      </c>
      <c r="CD123" s="84">
        <v>5</v>
      </c>
      <c r="CE123" s="84">
        <v>0</v>
      </c>
      <c r="CF123" s="84" t="s">
        <v>40</v>
      </c>
    </row>
    <row r="124" spans="1:84" ht="37.799999999999997" x14ac:dyDescent="0.55000000000000004">
      <c r="A124" s="25">
        <v>4</v>
      </c>
      <c r="B124" s="25" t="s">
        <v>1</v>
      </c>
      <c r="C124" s="25">
        <v>23</v>
      </c>
      <c r="D124" s="25" t="s">
        <v>47</v>
      </c>
      <c r="E124" s="25">
        <v>1</v>
      </c>
      <c r="F124" s="25">
        <v>9</v>
      </c>
      <c r="G124" s="25">
        <v>21</v>
      </c>
      <c r="H124" s="24">
        <v>28</v>
      </c>
      <c r="I124" s="24">
        <v>37</v>
      </c>
      <c r="J124" s="79">
        <v>53</v>
      </c>
      <c r="K124" s="79">
        <v>72</v>
      </c>
      <c r="L124" s="79">
        <v>86</v>
      </c>
      <c r="M124" s="79">
        <v>125</v>
      </c>
      <c r="N124" s="79">
        <v>128</v>
      </c>
      <c r="O124" s="168">
        <v>171</v>
      </c>
      <c r="P124">
        <f>J124-'data for JMP'!J124</f>
        <v>16</v>
      </c>
      <c r="Q124">
        <f t="shared" si="4"/>
        <v>19</v>
      </c>
      <c r="R124">
        <f t="shared" si="5"/>
        <v>14</v>
      </c>
      <c r="S124">
        <f t="shared" si="6"/>
        <v>39</v>
      </c>
      <c r="T124" s="116">
        <f t="shared" si="7"/>
        <v>3</v>
      </c>
      <c r="U124" s="116">
        <f t="shared" si="7"/>
        <v>43</v>
      </c>
      <c r="V124" s="24">
        <v>16</v>
      </c>
      <c r="W124" s="51">
        <f>3.14*(V124/2)^2*I124</f>
        <v>7435.52</v>
      </c>
      <c r="X124" s="79">
        <v>12</v>
      </c>
      <c r="Y124">
        <f>3.14*(X124/2)^2*J124</f>
        <v>5991.12</v>
      </c>
      <c r="Z124" s="79">
        <v>20</v>
      </c>
      <c r="AA124" s="79">
        <v>20</v>
      </c>
      <c r="AB124" s="5">
        <f xml:space="preserve"> AVERAGE(Z124:AA124)</f>
        <v>20</v>
      </c>
      <c r="AC124">
        <f>3.14*((Z124+AA124)/2)^2*K124</f>
        <v>90432</v>
      </c>
      <c r="AD124" s="79">
        <v>33</v>
      </c>
      <c r="AE124" s="79">
        <v>27</v>
      </c>
      <c r="AF124" s="5">
        <f xml:space="preserve"> AVERAGE(AD124:AE124)</f>
        <v>30</v>
      </c>
      <c r="AG124">
        <f>3.14*((AD124+AE124)/2)^2*L124</f>
        <v>243036</v>
      </c>
      <c r="AH124" s="79">
        <v>38</v>
      </c>
      <c r="AI124" s="79">
        <v>36</v>
      </c>
      <c r="AJ124" s="5">
        <f xml:space="preserve"> AVERAGE(AH124:AI124)</f>
        <v>37</v>
      </c>
      <c r="AK124">
        <f>3.14*((AH124+AI124)/2)^2*M124</f>
        <v>537332.5</v>
      </c>
      <c r="AL124" s="79">
        <v>50</v>
      </c>
      <c r="AM124" s="79">
        <v>39</v>
      </c>
      <c r="AN124" s="168">
        <v>34</v>
      </c>
      <c r="AO124" s="168">
        <v>53</v>
      </c>
      <c r="AP124" s="116">
        <v>1</v>
      </c>
      <c r="AQ124" s="30" t="s">
        <v>15</v>
      </c>
      <c r="AR124" s="88">
        <v>1</v>
      </c>
      <c r="AS124" s="52" t="s">
        <v>13</v>
      </c>
      <c r="AT124" s="24" t="s">
        <v>15</v>
      </c>
      <c r="AU124" s="24">
        <v>1</v>
      </c>
      <c r="AV124" s="24" t="s">
        <v>17</v>
      </c>
      <c r="AW124" s="24">
        <v>1</v>
      </c>
      <c r="AX124" s="24" t="s">
        <v>17</v>
      </c>
      <c r="AY124" s="80" t="s">
        <v>489</v>
      </c>
      <c r="AZ124">
        <v>1</v>
      </c>
      <c r="BA124" s="77" t="s">
        <v>491</v>
      </c>
      <c r="BB124">
        <v>1</v>
      </c>
      <c r="BC124" s="77" t="s">
        <v>13</v>
      </c>
      <c r="BD124">
        <v>1</v>
      </c>
      <c r="BE124" s="77" t="s">
        <v>13</v>
      </c>
      <c r="BF124">
        <v>1</v>
      </c>
      <c r="BG124" s="77" t="s">
        <v>15</v>
      </c>
      <c r="BH124" s="175">
        <v>1</v>
      </c>
      <c r="BI124" s="171" t="s">
        <v>13</v>
      </c>
      <c r="BJ124" s="177">
        <v>1</v>
      </c>
      <c r="BK124" s="79">
        <v>0</v>
      </c>
      <c r="BL124" s="24">
        <v>0</v>
      </c>
      <c r="BM124" s="79">
        <v>0</v>
      </c>
      <c r="BN124" s="79">
        <v>0</v>
      </c>
      <c r="BO124" s="79">
        <v>5</v>
      </c>
      <c r="BP124" s="79">
        <v>17</v>
      </c>
      <c r="BQ124" s="79">
        <v>7</v>
      </c>
      <c r="BR124" s="168">
        <v>100</v>
      </c>
      <c r="BT124" s="137">
        <v>0.1</v>
      </c>
      <c r="BU124" s="137">
        <v>0.1</v>
      </c>
      <c r="BV124" s="136">
        <v>10</v>
      </c>
      <c r="BW124" s="136">
        <v>20</v>
      </c>
      <c r="BX124" s="132">
        <v>0</v>
      </c>
      <c r="BY124" s="136">
        <v>11</v>
      </c>
      <c r="BZ124" s="137" t="s">
        <v>287</v>
      </c>
      <c r="CA124" s="84"/>
      <c r="CB124" s="175" t="s">
        <v>581</v>
      </c>
      <c r="CC124" s="124" t="s">
        <v>30</v>
      </c>
      <c r="CD124" s="84">
        <v>9</v>
      </c>
      <c r="CE124" s="84">
        <v>5</v>
      </c>
      <c r="CF124" s="84" t="s">
        <v>49</v>
      </c>
    </row>
    <row r="125" spans="1:84" ht="25.5" x14ac:dyDescent="0.55000000000000004">
      <c r="A125" s="25">
        <v>4</v>
      </c>
      <c r="B125" s="25" t="s">
        <v>1</v>
      </c>
      <c r="C125" s="25">
        <v>24</v>
      </c>
      <c r="D125" s="25" t="s">
        <v>47</v>
      </c>
      <c r="E125" s="25">
        <v>2</v>
      </c>
      <c r="F125" s="25">
        <v>10</v>
      </c>
      <c r="G125" s="25">
        <v>25</v>
      </c>
      <c r="H125" s="24">
        <v>42.5</v>
      </c>
      <c r="I125" s="24">
        <v>53.5</v>
      </c>
      <c r="J125" s="79">
        <v>61</v>
      </c>
      <c r="K125" s="79">
        <v>68</v>
      </c>
      <c r="L125" s="79">
        <v>87</v>
      </c>
      <c r="M125" s="79">
        <v>94</v>
      </c>
      <c r="N125" s="79">
        <v>77</v>
      </c>
      <c r="O125" s="168">
        <v>22</v>
      </c>
      <c r="P125">
        <f>J125-'data for JMP'!J125</f>
        <v>7.5</v>
      </c>
      <c r="Q125">
        <f t="shared" si="4"/>
        <v>7</v>
      </c>
      <c r="R125">
        <f t="shared" si="5"/>
        <v>19</v>
      </c>
      <c r="S125">
        <f t="shared" si="6"/>
        <v>7</v>
      </c>
      <c r="T125" s="116">
        <f t="shared" si="7"/>
        <v>-17</v>
      </c>
      <c r="U125" s="116">
        <f t="shared" si="7"/>
        <v>-55</v>
      </c>
      <c r="V125" s="24">
        <v>17</v>
      </c>
      <c r="W125" s="51">
        <f>3.14*(V125/2)^2*I125</f>
        <v>12137.2775</v>
      </c>
      <c r="X125" s="79">
        <v>14</v>
      </c>
      <c r="Y125">
        <f>3.14*(X125/2)^2*J125</f>
        <v>9385.4600000000009</v>
      </c>
      <c r="Z125" s="79">
        <v>20</v>
      </c>
      <c r="AA125" s="79">
        <v>17</v>
      </c>
      <c r="AB125" s="5">
        <f xml:space="preserve"> AVERAGE(Z125:AA125)</f>
        <v>18.5</v>
      </c>
      <c r="AC125">
        <f>3.14*((Z125+AA125)/2)^2*K125</f>
        <v>73077.22</v>
      </c>
      <c r="AD125" s="79">
        <v>26</v>
      </c>
      <c r="AE125" s="79">
        <v>21</v>
      </c>
      <c r="AF125" s="5">
        <f xml:space="preserve"> AVERAGE(AD125:AE125)</f>
        <v>23.5</v>
      </c>
      <c r="AG125">
        <f>3.14*((AD125+AE125)/2)^2*L125</f>
        <v>150863.655</v>
      </c>
      <c r="AH125" s="79">
        <v>25</v>
      </c>
      <c r="AI125" s="79">
        <v>27</v>
      </c>
      <c r="AJ125" s="5">
        <f xml:space="preserve"> AVERAGE(AH125:AI125)</f>
        <v>26</v>
      </c>
      <c r="AK125">
        <f>3.14*((AH125+AI125)/2)^2*M125</f>
        <v>199528.15999999997</v>
      </c>
      <c r="AL125" s="79">
        <v>38</v>
      </c>
      <c r="AM125" s="79">
        <v>29</v>
      </c>
      <c r="AN125" s="168">
        <v>30</v>
      </c>
      <c r="AO125" s="168">
        <v>23</v>
      </c>
      <c r="AP125" s="116">
        <v>1</v>
      </c>
      <c r="AQ125" s="30" t="s">
        <v>13</v>
      </c>
      <c r="AR125" s="88">
        <v>1</v>
      </c>
      <c r="AS125" s="52" t="s">
        <v>13</v>
      </c>
      <c r="AT125" s="24" t="s">
        <v>13</v>
      </c>
      <c r="AU125" s="24">
        <v>1</v>
      </c>
      <c r="AV125" s="24" t="s">
        <v>15</v>
      </c>
      <c r="AW125" s="24">
        <v>1</v>
      </c>
      <c r="AX125" s="24" t="s">
        <v>15</v>
      </c>
      <c r="AY125" s="80" t="s">
        <v>491</v>
      </c>
      <c r="AZ125">
        <v>1</v>
      </c>
      <c r="BA125" s="77" t="s">
        <v>491</v>
      </c>
      <c r="BB125">
        <v>1</v>
      </c>
      <c r="BC125" s="77" t="s">
        <v>13</v>
      </c>
      <c r="BD125">
        <v>1</v>
      </c>
      <c r="BE125" s="77" t="s">
        <v>13</v>
      </c>
      <c r="BF125">
        <v>1</v>
      </c>
      <c r="BG125" s="77" t="s">
        <v>15</v>
      </c>
      <c r="BH125" s="175">
        <v>1</v>
      </c>
      <c r="BI125" s="171" t="s">
        <v>13</v>
      </c>
      <c r="BJ125" s="177">
        <v>1</v>
      </c>
      <c r="BK125" s="79">
        <v>10</v>
      </c>
      <c r="BL125" s="24">
        <v>25</v>
      </c>
      <c r="BM125" s="79">
        <v>45</v>
      </c>
      <c r="BN125" s="79">
        <v>50</v>
      </c>
      <c r="BO125" s="79">
        <v>15</v>
      </c>
      <c r="BP125" s="79">
        <v>60</v>
      </c>
      <c r="BQ125" s="79">
        <v>65</v>
      </c>
      <c r="BR125" s="168">
        <v>100</v>
      </c>
      <c r="BT125" s="136">
        <v>8</v>
      </c>
      <c r="BU125" s="136">
        <v>0</v>
      </c>
      <c r="BV125" s="136">
        <v>60</v>
      </c>
      <c r="BW125" s="136">
        <v>0</v>
      </c>
      <c r="BX125" s="132">
        <v>25</v>
      </c>
      <c r="BY125" s="136">
        <v>120</v>
      </c>
      <c r="BZ125" s="137" t="s">
        <v>143</v>
      </c>
      <c r="CA125" s="84"/>
      <c r="CB125" s="175" t="s">
        <v>581</v>
      </c>
      <c r="CC125" s="124" t="s">
        <v>30</v>
      </c>
      <c r="CD125" s="84">
        <v>10</v>
      </c>
      <c r="CE125" s="84">
        <v>5</v>
      </c>
      <c r="CF125" s="84" t="s">
        <v>40</v>
      </c>
    </row>
    <row r="126" spans="1:84" ht="50.1" x14ac:dyDescent="0.55000000000000004">
      <c r="A126" s="25">
        <v>4</v>
      </c>
      <c r="B126" s="25" t="s">
        <v>1</v>
      </c>
      <c r="C126" s="25">
        <v>25</v>
      </c>
      <c r="D126" s="25" t="s">
        <v>267</v>
      </c>
      <c r="E126" s="25">
        <v>2</v>
      </c>
      <c r="F126" s="25">
        <v>7</v>
      </c>
      <c r="G126" s="25">
        <v>23</v>
      </c>
      <c r="H126" s="24">
        <v>19.5</v>
      </c>
      <c r="I126" s="24">
        <v>15</v>
      </c>
      <c r="J126" s="79"/>
      <c r="K126" s="79">
        <v>11</v>
      </c>
      <c r="L126" s="79"/>
      <c r="M126" s="79"/>
      <c r="P126">
        <f>J126-'data for JMP'!J126</f>
        <v>-15</v>
      </c>
      <c r="Q126">
        <f t="shared" si="4"/>
        <v>11</v>
      </c>
      <c r="R126">
        <f t="shared" si="5"/>
        <v>-11</v>
      </c>
      <c r="S126">
        <f t="shared" si="6"/>
        <v>0</v>
      </c>
      <c r="T126" s="116">
        <f t="shared" si="7"/>
        <v>0</v>
      </c>
      <c r="U126" s="116">
        <f t="shared" si="7"/>
        <v>0</v>
      </c>
      <c r="V126" s="24">
        <v>5</v>
      </c>
      <c r="W126" s="51">
        <f>3.14*(V126/2)^2*I126</f>
        <v>294.375</v>
      </c>
      <c r="X126" s="79"/>
      <c r="Z126" s="79">
        <v>6</v>
      </c>
      <c r="AA126" s="79">
        <v>1</v>
      </c>
      <c r="AB126" s="5">
        <f xml:space="preserve"> AVERAGE(Z126:AA126)</f>
        <v>3.5</v>
      </c>
      <c r="AC126">
        <f>3.14*((Z126+AA126)/2)^2*K126</f>
        <v>423.11500000000001</v>
      </c>
      <c r="AD126" s="79"/>
      <c r="AE126" s="79"/>
      <c r="AF126" s="5"/>
      <c r="AH126" s="79"/>
      <c r="AI126" s="79"/>
      <c r="AJ126" s="5"/>
      <c r="AP126" s="116">
        <v>1</v>
      </c>
      <c r="AQ126" s="30" t="s">
        <v>17</v>
      </c>
      <c r="AR126" s="88">
        <v>1</v>
      </c>
      <c r="AS126" s="52" t="s">
        <v>15</v>
      </c>
      <c r="AT126" s="24" t="s">
        <v>15</v>
      </c>
      <c r="AU126" s="24">
        <v>1</v>
      </c>
      <c r="AV126" s="24" t="s">
        <v>18</v>
      </c>
      <c r="AW126" s="24">
        <v>1</v>
      </c>
      <c r="AX126" s="24" t="s">
        <v>14</v>
      </c>
      <c r="AY126" s="77" t="s">
        <v>512</v>
      </c>
      <c r="AZ126">
        <v>0</v>
      </c>
      <c r="BA126" s="77" t="s">
        <v>490</v>
      </c>
      <c r="BB126">
        <v>1</v>
      </c>
      <c r="BC126" s="77" t="s">
        <v>512</v>
      </c>
      <c r="BD126">
        <v>0</v>
      </c>
      <c r="BE126" s="80" t="s">
        <v>498</v>
      </c>
      <c r="BF126">
        <v>0</v>
      </c>
      <c r="BH126" s="116">
        <v>0</v>
      </c>
      <c r="BJ126" s="116">
        <v>0</v>
      </c>
      <c r="BK126" s="79">
        <v>20</v>
      </c>
      <c r="BL126" s="24">
        <v>5</v>
      </c>
      <c r="BM126" s="24">
        <v>0</v>
      </c>
      <c r="BN126" s="79">
        <v>0</v>
      </c>
      <c r="BO126" s="24">
        <v>0</v>
      </c>
      <c r="BP126" s="24">
        <v>0</v>
      </c>
      <c r="BT126" s="136">
        <v>4</v>
      </c>
      <c r="BU126" s="136">
        <v>2</v>
      </c>
      <c r="BV126" s="136">
        <v>18</v>
      </c>
      <c r="BW126" s="136">
        <v>5</v>
      </c>
      <c r="BX126" s="132">
        <v>5</v>
      </c>
      <c r="BY126" s="136">
        <v>40</v>
      </c>
      <c r="BZ126" s="137" t="s">
        <v>285</v>
      </c>
      <c r="CA126" s="84"/>
      <c r="CB126" s="175" t="s">
        <v>581</v>
      </c>
      <c r="CC126" s="124" t="s">
        <v>30</v>
      </c>
      <c r="CD126" s="84">
        <v>7</v>
      </c>
      <c r="CE126" s="84">
        <v>2</v>
      </c>
      <c r="CF126" s="84" t="s">
        <v>49</v>
      </c>
    </row>
    <row r="127" spans="1:84" ht="50.1" x14ac:dyDescent="0.55000000000000004">
      <c r="A127" s="25">
        <v>4</v>
      </c>
      <c r="B127" s="25" t="s">
        <v>1</v>
      </c>
      <c r="C127" s="25">
        <v>26</v>
      </c>
      <c r="D127" s="25" t="s">
        <v>47</v>
      </c>
      <c r="E127" s="25">
        <v>2</v>
      </c>
      <c r="F127" s="25">
        <v>6</v>
      </c>
      <c r="G127" s="25">
        <v>11</v>
      </c>
      <c r="H127" s="24">
        <v>16</v>
      </c>
      <c r="I127" s="24">
        <v>13</v>
      </c>
      <c r="J127" s="79">
        <v>17</v>
      </c>
      <c r="K127" s="79">
        <v>15</v>
      </c>
      <c r="L127" s="79"/>
      <c r="M127" s="79"/>
      <c r="P127">
        <f>J127-'data for JMP'!J127</f>
        <v>4</v>
      </c>
      <c r="Q127">
        <f t="shared" si="4"/>
        <v>-2</v>
      </c>
      <c r="R127">
        <f t="shared" si="5"/>
        <v>-15</v>
      </c>
      <c r="S127">
        <f t="shared" si="6"/>
        <v>0</v>
      </c>
      <c r="T127" s="116">
        <f t="shared" si="7"/>
        <v>0</v>
      </c>
      <c r="U127" s="116">
        <f t="shared" si="7"/>
        <v>0</v>
      </c>
      <c r="V127" s="24">
        <v>3.5</v>
      </c>
      <c r="W127" s="51">
        <f>3.14*(V127/2)^2*I127</f>
        <v>125.01125000000002</v>
      </c>
      <c r="X127" s="79">
        <v>5</v>
      </c>
      <c r="Y127">
        <f>3.14*(X127/2)^2*J127</f>
        <v>333.625</v>
      </c>
      <c r="Z127" s="79">
        <v>4</v>
      </c>
      <c r="AA127" s="79">
        <v>4</v>
      </c>
      <c r="AB127" s="5">
        <f xml:space="preserve"> AVERAGE(Z127:AA127)</f>
        <v>4</v>
      </c>
      <c r="AC127">
        <f>3.14*((Z127+AA127)/2)^2*K127</f>
        <v>753.6</v>
      </c>
      <c r="AD127" s="79"/>
      <c r="AE127" s="79"/>
      <c r="AF127" s="5"/>
      <c r="AH127" s="79"/>
      <c r="AI127" s="79"/>
      <c r="AJ127" s="5"/>
      <c r="AP127" s="116">
        <v>1</v>
      </c>
      <c r="AQ127" s="30" t="s">
        <v>17</v>
      </c>
      <c r="AR127" s="88">
        <v>1</v>
      </c>
      <c r="AS127" s="52" t="s">
        <v>15</v>
      </c>
      <c r="AT127" s="24" t="s">
        <v>18</v>
      </c>
      <c r="AU127" s="24">
        <v>1</v>
      </c>
      <c r="AV127" s="24" t="s">
        <v>15</v>
      </c>
      <c r="AW127" s="24">
        <v>1</v>
      </c>
      <c r="AX127" s="24" t="s">
        <v>15</v>
      </c>
      <c r="AY127" s="80" t="s">
        <v>487</v>
      </c>
      <c r="AZ127">
        <v>0</v>
      </c>
      <c r="BA127" s="77" t="s">
        <v>490</v>
      </c>
      <c r="BB127">
        <v>1</v>
      </c>
      <c r="BC127" s="77" t="s">
        <v>512</v>
      </c>
      <c r="BD127">
        <v>0</v>
      </c>
      <c r="BE127" s="80" t="s">
        <v>498</v>
      </c>
      <c r="BF127">
        <v>0</v>
      </c>
      <c r="BH127" s="116">
        <v>0</v>
      </c>
      <c r="BJ127" s="116">
        <v>0</v>
      </c>
      <c r="BK127" s="79">
        <v>20</v>
      </c>
      <c r="BL127" s="24">
        <v>0</v>
      </c>
      <c r="BM127" s="79">
        <v>2</v>
      </c>
      <c r="BN127" s="79">
        <v>15</v>
      </c>
      <c r="BO127" s="24">
        <v>0</v>
      </c>
      <c r="BP127" s="24">
        <v>0</v>
      </c>
      <c r="BT127" s="136">
        <v>0</v>
      </c>
      <c r="BU127" s="136">
        <v>17</v>
      </c>
      <c r="BV127" s="136">
        <v>0</v>
      </c>
      <c r="BW127" s="136">
        <v>75</v>
      </c>
      <c r="BX127" s="132">
        <v>0</v>
      </c>
      <c r="BY127" s="136">
        <v>17</v>
      </c>
      <c r="BZ127" s="137" t="s">
        <v>284</v>
      </c>
      <c r="CA127" s="84"/>
      <c r="CB127" s="175" t="s">
        <v>581</v>
      </c>
      <c r="CC127" s="124" t="s">
        <v>30</v>
      </c>
      <c r="CD127" s="84">
        <v>6</v>
      </c>
      <c r="CE127" s="84">
        <v>1</v>
      </c>
      <c r="CF127" s="84" t="s">
        <v>40</v>
      </c>
    </row>
    <row r="128" spans="1:84" ht="50.1" x14ac:dyDescent="0.55000000000000004">
      <c r="A128" s="25">
        <v>4</v>
      </c>
      <c r="B128" s="25" t="s">
        <v>1</v>
      </c>
      <c r="C128" s="25">
        <v>27</v>
      </c>
      <c r="D128" s="25" t="s">
        <v>47</v>
      </c>
      <c r="E128" s="25">
        <v>1</v>
      </c>
      <c r="F128" s="25">
        <v>6</v>
      </c>
      <c r="G128" s="30">
        <v>0</v>
      </c>
      <c r="H128" s="24"/>
      <c r="I128" s="24"/>
      <c r="J128" s="79"/>
      <c r="K128" s="79"/>
      <c r="L128" s="79"/>
      <c r="P128">
        <f>J128-'data for JMP'!J128</f>
        <v>0</v>
      </c>
      <c r="Q128">
        <f t="shared" si="4"/>
        <v>0</v>
      </c>
      <c r="R128">
        <f t="shared" si="5"/>
        <v>0</v>
      </c>
      <c r="S128">
        <f t="shared" si="6"/>
        <v>0</v>
      </c>
      <c r="T128" s="116">
        <f t="shared" si="7"/>
        <v>0</v>
      </c>
      <c r="U128" s="116">
        <f t="shared" si="7"/>
        <v>0</v>
      </c>
      <c r="V128" s="24"/>
      <c r="W128" s="51"/>
      <c r="X128" s="79"/>
      <c r="Z128" s="79"/>
      <c r="AA128" s="79"/>
      <c r="AB128" s="5"/>
      <c r="AD128" s="79"/>
      <c r="AE128" s="79"/>
      <c r="AF128" s="5"/>
      <c r="AP128" s="116">
        <v>1</v>
      </c>
      <c r="AQ128" s="30" t="s">
        <v>16</v>
      </c>
      <c r="AR128" s="25">
        <v>0</v>
      </c>
      <c r="AS128" s="30" t="s">
        <v>16</v>
      </c>
      <c r="AT128" s="24" t="s">
        <v>14</v>
      </c>
      <c r="AU128" s="24">
        <v>0</v>
      </c>
      <c r="AV128" s="24" t="s">
        <v>14</v>
      </c>
      <c r="AW128" s="24">
        <v>0</v>
      </c>
      <c r="AX128" s="24" t="s">
        <v>14</v>
      </c>
      <c r="AY128" s="77" t="s">
        <v>512</v>
      </c>
      <c r="AZ128">
        <v>0</v>
      </c>
      <c r="BA128" s="77" t="s">
        <v>512</v>
      </c>
      <c r="BB128">
        <v>0</v>
      </c>
      <c r="BC128" s="77" t="s">
        <v>512</v>
      </c>
      <c r="BD128">
        <v>0</v>
      </c>
      <c r="BE128" s="77" t="s">
        <v>512</v>
      </c>
      <c r="BF128">
        <v>0</v>
      </c>
      <c r="BH128" s="116">
        <v>0</v>
      </c>
      <c r="BJ128" s="116">
        <v>0</v>
      </c>
      <c r="BK128" s="79">
        <v>0</v>
      </c>
      <c r="BL128" s="24">
        <v>1</v>
      </c>
      <c r="BM128" s="24">
        <v>0</v>
      </c>
      <c r="BN128" s="24">
        <v>0</v>
      </c>
      <c r="BO128" s="24">
        <v>0</v>
      </c>
      <c r="BP128" s="24">
        <v>0</v>
      </c>
      <c r="BT128" s="136">
        <v>10</v>
      </c>
      <c r="BU128" s="136">
        <v>30</v>
      </c>
      <c r="BV128" s="136">
        <v>18</v>
      </c>
      <c r="BW128" s="136">
        <v>70</v>
      </c>
      <c r="BX128" s="132">
        <v>1</v>
      </c>
      <c r="BY128" s="136">
        <v>50</v>
      </c>
      <c r="BZ128" s="137" t="s">
        <v>283</v>
      </c>
      <c r="CA128" s="138" t="s">
        <v>282</v>
      </c>
      <c r="CB128" s="175" t="s">
        <v>581</v>
      </c>
      <c r="CC128" s="124" t="s">
        <v>30</v>
      </c>
      <c r="CD128" s="84">
        <v>6</v>
      </c>
      <c r="CE128" s="84">
        <v>2</v>
      </c>
      <c r="CF128" s="84" t="s">
        <v>52</v>
      </c>
    </row>
    <row r="129" spans="1:84" ht="50.1" x14ac:dyDescent="0.55000000000000004">
      <c r="A129" s="25">
        <v>4</v>
      </c>
      <c r="B129" s="25" t="s">
        <v>1</v>
      </c>
      <c r="C129" s="25">
        <v>28</v>
      </c>
      <c r="D129" s="25" t="s">
        <v>267</v>
      </c>
      <c r="E129" s="25">
        <v>1</v>
      </c>
      <c r="F129" s="25">
        <v>2</v>
      </c>
      <c r="G129" s="30">
        <v>0</v>
      </c>
      <c r="H129" s="24"/>
      <c r="I129" s="24"/>
      <c r="J129" s="79"/>
      <c r="K129" s="79"/>
      <c r="L129" s="79"/>
      <c r="P129">
        <f>J129-'data for JMP'!J129</f>
        <v>0</v>
      </c>
      <c r="Q129">
        <f t="shared" si="4"/>
        <v>0</v>
      </c>
      <c r="R129">
        <f t="shared" si="5"/>
        <v>0</v>
      </c>
      <c r="S129">
        <f t="shared" si="6"/>
        <v>0</v>
      </c>
      <c r="T129" s="116">
        <f t="shared" si="7"/>
        <v>0</v>
      </c>
      <c r="U129" s="116">
        <f t="shared" si="7"/>
        <v>0</v>
      </c>
      <c r="V129" s="24"/>
      <c r="W129" s="51"/>
      <c r="X129" s="79"/>
      <c r="Z129" s="79"/>
      <c r="AA129" s="79"/>
      <c r="AB129" s="5"/>
      <c r="AD129" s="79"/>
      <c r="AE129" s="79"/>
      <c r="AF129" s="5"/>
      <c r="AP129" s="116">
        <v>1</v>
      </c>
      <c r="AQ129" s="30" t="s">
        <v>16</v>
      </c>
      <c r="AR129" s="25">
        <v>0</v>
      </c>
      <c r="AS129" s="30" t="s">
        <v>16</v>
      </c>
      <c r="AT129" s="24" t="s">
        <v>14</v>
      </c>
      <c r="AU129" s="24">
        <v>0</v>
      </c>
      <c r="AV129" s="24" t="s">
        <v>14</v>
      </c>
      <c r="AW129" s="24">
        <v>0</v>
      </c>
      <c r="AX129" s="24" t="s">
        <v>14</v>
      </c>
      <c r="AY129" s="77" t="s">
        <v>512</v>
      </c>
      <c r="AZ129">
        <v>0</v>
      </c>
      <c r="BA129" s="77" t="s">
        <v>512</v>
      </c>
      <c r="BB129">
        <v>0</v>
      </c>
      <c r="BC129" s="77" t="s">
        <v>512</v>
      </c>
      <c r="BD129">
        <v>0</v>
      </c>
      <c r="BE129" s="77" t="s">
        <v>512</v>
      </c>
      <c r="BF129">
        <v>0</v>
      </c>
      <c r="BH129" s="116">
        <v>0</v>
      </c>
      <c r="BJ129" s="116">
        <v>0</v>
      </c>
      <c r="BK129" s="79">
        <v>0</v>
      </c>
      <c r="BL129" s="79">
        <v>0</v>
      </c>
      <c r="BM129" s="24">
        <v>0</v>
      </c>
      <c r="BN129" s="24">
        <v>0</v>
      </c>
      <c r="BO129" s="24">
        <v>0</v>
      </c>
      <c r="BP129" s="24">
        <v>0</v>
      </c>
      <c r="BT129" s="136">
        <v>18</v>
      </c>
      <c r="BU129" s="136">
        <v>5</v>
      </c>
      <c r="BV129" s="136">
        <v>10</v>
      </c>
      <c r="BW129" s="136">
        <v>45</v>
      </c>
      <c r="BX129" s="132"/>
      <c r="BY129" s="136">
        <v>50</v>
      </c>
      <c r="BZ129" s="137" t="s">
        <v>281</v>
      </c>
      <c r="CA129" s="138" t="s">
        <v>280</v>
      </c>
      <c r="CB129" s="175" t="s">
        <v>581</v>
      </c>
      <c r="CC129" s="124" t="s">
        <v>30</v>
      </c>
      <c r="CD129" s="84">
        <v>2</v>
      </c>
      <c r="CE129" s="84">
        <v>0</v>
      </c>
      <c r="CF129" s="84" t="s">
        <v>40</v>
      </c>
    </row>
    <row r="130" spans="1:84" ht="50.1" x14ac:dyDescent="0.55000000000000004">
      <c r="A130" s="25">
        <v>4</v>
      </c>
      <c r="B130" s="25" t="s">
        <v>1</v>
      </c>
      <c r="C130" s="25">
        <v>29</v>
      </c>
      <c r="D130" s="25" t="s">
        <v>267</v>
      </c>
      <c r="E130" s="25">
        <v>1</v>
      </c>
      <c r="F130" s="25">
        <v>1</v>
      </c>
      <c r="G130" s="30">
        <v>0</v>
      </c>
      <c r="H130" s="24"/>
      <c r="I130" s="24"/>
      <c r="J130" s="79"/>
      <c r="K130" s="79"/>
      <c r="L130" s="79"/>
      <c r="P130">
        <f>J130-'data for JMP'!J130</f>
        <v>0</v>
      </c>
      <c r="Q130">
        <f t="shared" si="4"/>
        <v>0</v>
      </c>
      <c r="R130">
        <f t="shared" si="5"/>
        <v>0</v>
      </c>
      <c r="S130">
        <f t="shared" si="6"/>
        <v>0</v>
      </c>
      <c r="T130" s="116">
        <f t="shared" si="7"/>
        <v>0</v>
      </c>
      <c r="U130" s="116">
        <f t="shared" si="7"/>
        <v>0</v>
      </c>
      <c r="V130" s="24"/>
      <c r="W130" s="51"/>
      <c r="X130" s="79"/>
      <c r="Z130" s="79"/>
      <c r="AA130" s="79"/>
      <c r="AB130" s="5"/>
      <c r="AD130" s="79"/>
      <c r="AE130" s="79"/>
      <c r="AF130" s="5"/>
      <c r="AP130" s="116">
        <v>1</v>
      </c>
      <c r="AQ130" s="30" t="s">
        <v>16</v>
      </c>
      <c r="AR130" s="25">
        <v>0</v>
      </c>
      <c r="AS130" s="30" t="s">
        <v>16</v>
      </c>
      <c r="AT130" s="24" t="s">
        <v>14</v>
      </c>
      <c r="AU130" s="24">
        <v>0</v>
      </c>
      <c r="AV130" s="24" t="s">
        <v>14</v>
      </c>
      <c r="AW130" s="24">
        <v>0</v>
      </c>
      <c r="AX130" s="24" t="s">
        <v>14</v>
      </c>
      <c r="AY130" s="77" t="s">
        <v>512</v>
      </c>
      <c r="AZ130">
        <v>0</v>
      </c>
      <c r="BA130" s="77" t="s">
        <v>512</v>
      </c>
      <c r="BB130">
        <v>0</v>
      </c>
      <c r="BC130" s="77" t="s">
        <v>512</v>
      </c>
      <c r="BD130">
        <v>0</v>
      </c>
      <c r="BE130" s="77" t="s">
        <v>512</v>
      </c>
      <c r="BF130">
        <v>0</v>
      </c>
      <c r="BH130" s="116">
        <v>0</v>
      </c>
      <c r="BJ130" s="116">
        <v>0</v>
      </c>
      <c r="BK130" s="79">
        <v>0</v>
      </c>
      <c r="BL130" s="79">
        <v>0</v>
      </c>
      <c r="BM130" s="24">
        <v>0</v>
      </c>
      <c r="BN130" s="24">
        <v>0</v>
      </c>
      <c r="BO130" s="24">
        <v>0</v>
      </c>
      <c r="BP130" s="24">
        <v>0</v>
      </c>
      <c r="BT130" s="136">
        <v>33</v>
      </c>
      <c r="BU130" s="136">
        <v>1</v>
      </c>
      <c r="BV130" s="136">
        <v>60</v>
      </c>
      <c r="BW130" s="136">
        <v>8</v>
      </c>
      <c r="BX130" s="132"/>
      <c r="BY130" s="136">
        <v>25</v>
      </c>
      <c r="BZ130" s="137" t="s">
        <v>279</v>
      </c>
      <c r="CA130" s="84"/>
      <c r="CB130" s="175" t="s">
        <v>581</v>
      </c>
      <c r="CC130" s="124" t="s">
        <v>30</v>
      </c>
      <c r="CD130" s="84">
        <v>1</v>
      </c>
      <c r="CE130" s="84">
        <v>0</v>
      </c>
      <c r="CF130" s="84" t="s">
        <v>40</v>
      </c>
    </row>
    <row r="131" spans="1:84" ht="50.1" x14ac:dyDescent="0.55000000000000004">
      <c r="A131" s="25">
        <v>4</v>
      </c>
      <c r="B131" s="25" t="s">
        <v>1</v>
      </c>
      <c r="C131" s="25">
        <v>30</v>
      </c>
      <c r="D131" s="25" t="s">
        <v>47</v>
      </c>
      <c r="E131" s="25">
        <v>2</v>
      </c>
      <c r="F131" s="25">
        <v>9</v>
      </c>
      <c r="G131" s="25">
        <v>14</v>
      </c>
      <c r="H131" s="24">
        <v>24</v>
      </c>
      <c r="I131" s="24">
        <v>22</v>
      </c>
      <c r="J131" s="79"/>
      <c r="K131" s="79"/>
      <c r="L131" s="79"/>
      <c r="P131">
        <f>J131-'data for JMP'!J131</f>
        <v>-22</v>
      </c>
      <c r="Q131">
        <f t="shared" ref="Q131:Q194" si="26">K131-J131</f>
        <v>0</v>
      </c>
      <c r="R131">
        <f t="shared" ref="R131:R194" si="27">L131-K131</f>
        <v>0</v>
      </c>
      <c r="S131">
        <f t="shared" ref="S131:S194" si="28">M131-L131</f>
        <v>0</v>
      </c>
      <c r="T131" s="116">
        <f t="shared" ref="T131:U194" si="29">N131-M131</f>
        <v>0</v>
      </c>
      <c r="U131" s="116">
        <f t="shared" si="29"/>
        <v>0</v>
      </c>
      <c r="V131" s="24">
        <v>9</v>
      </c>
      <c r="W131" s="51">
        <f t="shared" ref="W131:W139" si="30">3.14*(V131/2)^2*I131</f>
        <v>1398.8700000000001</v>
      </c>
      <c r="X131" s="79"/>
      <c r="Z131" s="79"/>
      <c r="AA131" s="79"/>
      <c r="AB131" s="5"/>
      <c r="AD131" s="79"/>
      <c r="AE131" s="79"/>
      <c r="AF131" s="5"/>
      <c r="AP131" s="116">
        <v>1</v>
      </c>
      <c r="AQ131" s="30" t="s">
        <v>15</v>
      </c>
      <c r="AR131" s="88">
        <v>1</v>
      </c>
      <c r="AS131" s="52" t="s">
        <v>15</v>
      </c>
      <c r="AT131" s="24" t="s">
        <v>15</v>
      </c>
      <c r="AU131" s="24">
        <v>1</v>
      </c>
      <c r="AV131" s="24" t="s">
        <v>14</v>
      </c>
      <c r="AW131" s="24">
        <v>0</v>
      </c>
      <c r="AX131" s="24" t="s">
        <v>14</v>
      </c>
      <c r="AY131" s="80" t="s">
        <v>487</v>
      </c>
      <c r="AZ131">
        <v>0</v>
      </c>
      <c r="BA131" s="77" t="s">
        <v>512</v>
      </c>
      <c r="BB131">
        <v>0</v>
      </c>
      <c r="BC131" s="77" t="s">
        <v>512</v>
      </c>
      <c r="BD131">
        <v>0</v>
      </c>
      <c r="BE131" s="77" t="s">
        <v>512</v>
      </c>
      <c r="BF131">
        <v>0</v>
      </c>
      <c r="BH131" s="116">
        <v>0</v>
      </c>
      <c r="BJ131" s="116">
        <v>0</v>
      </c>
      <c r="BK131" s="79">
        <v>30</v>
      </c>
      <c r="BL131" s="24">
        <v>1</v>
      </c>
      <c r="BM131" s="24">
        <v>0</v>
      </c>
      <c r="BN131" s="24">
        <v>0</v>
      </c>
      <c r="BO131" s="24">
        <v>0</v>
      </c>
      <c r="BP131" s="24">
        <v>0</v>
      </c>
      <c r="BT131" s="136">
        <v>15</v>
      </c>
      <c r="BU131" s="136">
        <v>5</v>
      </c>
      <c r="BV131" s="136">
        <v>10</v>
      </c>
      <c r="BW131" s="136">
        <v>75</v>
      </c>
      <c r="BX131" s="132">
        <v>1</v>
      </c>
      <c r="BY131" s="136">
        <v>65</v>
      </c>
      <c r="BZ131" s="137" t="s">
        <v>278</v>
      </c>
      <c r="CA131" s="84"/>
      <c r="CB131" s="175" t="s">
        <v>581</v>
      </c>
      <c r="CC131" s="124" t="s">
        <v>30</v>
      </c>
      <c r="CD131" s="84">
        <v>9</v>
      </c>
      <c r="CE131" s="84">
        <v>6</v>
      </c>
      <c r="CF131" s="84" t="s">
        <v>49</v>
      </c>
    </row>
    <row r="132" spans="1:84" ht="50.1" x14ac:dyDescent="0.55000000000000004">
      <c r="A132" s="25">
        <v>4</v>
      </c>
      <c r="B132" s="25" t="s">
        <v>1</v>
      </c>
      <c r="C132" s="25">
        <v>31</v>
      </c>
      <c r="D132" s="25" t="s">
        <v>47</v>
      </c>
      <c r="E132" s="25">
        <v>1</v>
      </c>
      <c r="F132" s="25">
        <v>5</v>
      </c>
      <c r="G132" s="25">
        <v>9</v>
      </c>
      <c r="H132" s="24">
        <v>11</v>
      </c>
      <c r="I132" s="24">
        <v>10</v>
      </c>
      <c r="J132" s="79"/>
      <c r="K132" s="79"/>
      <c r="L132" s="79"/>
      <c r="P132">
        <f>J132-'data for JMP'!J132</f>
        <v>-10</v>
      </c>
      <c r="Q132">
        <f t="shared" si="26"/>
        <v>0</v>
      </c>
      <c r="R132">
        <f t="shared" si="27"/>
        <v>0</v>
      </c>
      <c r="S132">
        <f t="shared" si="28"/>
        <v>0</v>
      </c>
      <c r="T132" s="116">
        <f t="shared" si="29"/>
        <v>0</v>
      </c>
      <c r="U132" s="116">
        <f t="shared" si="29"/>
        <v>0</v>
      </c>
      <c r="V132" s="24">
        <v>4</v>
      </c>
      <c r="W132" s="51">
        <f t="shared" si="30"/>
        <v>125.60000000000001</v>
      </c>
      <c r="X132" s="79"/>
      <c r="Z132" s="79"/>
      <c r="AA132" s="79"/>
      <c r="AB132" s="5"/>
      <c r="AD132" s="79"/>
      <c r="AE132" s="79"/>
      <c r="AF132" s="5"/>
      <c r="AP132" s="116">
        <v>1</v>
      </c>
      <c r="AQ132" s="30" t="s">
        <v>15</v>
      </c>
      <c r="AR132" s="88">
        <v>1</v>
      </c>
      <c r="AS132" s="52" t="s">
        <v>15</v>
      </c>
      <c r="AT132" s="24" t="s">
        <v>15</v>
      </c>
      <c r="AU132" s="24">
        <v>1</v>
      </c>
      <c r="AV132" s="24" t="s">
        <v>14</v>
      </c>
      <c r="AW132" s="24">
        <v>0</v>
      </c>
      <c r="AX132" s="24" t="s">
        <v>14</v>
      </c>
      <c r="AY132" s="80" t="s">
        <v>487</v>
      </c>
      <c r="AZ132">
        <v>0</v>
      </c>
      <c r="BA132" s="77" t="s">
        <v>512</v>
      </c>
      <c r="BB132">
        <v>0</v>
      </c>
      <c r="BC132" s="77" t="s">
        <v>512</v>
      </c>
      <c r="BD132">
        <v>0</v>
      </c>
      <c r="BE132" s="77" t="s">
        <v>512</v>
      </c>
      <c r="BF132">
        <v>0</v>
      </c>
      <c r="BH132" s="116">
        <v>0</v>
      </c>
      <c r="BJ132" s="116">
        <v>0</v>
      </c>
      <c r="BK132" s="79">
        <v>0</v>
      </c>
      <c r="BL132" s="24">
        <v>10</v>
      </c>
      <c r="BM132" s="24">
        <v>0</v>
      </c>
      <c r="BN132" s="24">
        <v>0</v>
      </c>
      <c r="BO132" s="24">
        <v>0</v>
      </c>
      <c r="BP132" s="24">
        <v>0</v>
      </c>
      <c r="BT132" s="136">
        <v>15</v>
      </c>
      <c r="BU132" s="136">
        <v>3</v>
      </c>
      <c r="BV132" s="136">
        <v>20</v>
      </c>
      <c r="BW132" s="136">
        <v>25</v>
      </c>
      <c r="BX132" s="132">
        <v>10</v>
      </c>
      <c r="BY132" s="136">
        <v>80</v>
      </c>
      <c r="BZ132" s="137" t="s">
        <v>277</v>
      </c>
      <c r="CA132" s="84"/>
      <c r="CB132" s="175" t="s">
        <v>581</v>
      </c>
      <c r="CC132" s="124" t="s">
        <v>30</v>
      </c>
      <c r="CD132" s="84">
        <v>5</v>
      </c>
      <c r="CE132" s="84">
        <v>2</v>
      </c>
      <c r="CF132" s="84">
        <v>0</v>
      </c>
    </row>
    <row r="133" spans="1:84" ht="50.1" x14ac:dyDescent="0.55000000000000004">
      <c r="A133" s="25">
        <v>4</v>
      </c>
      <c r="B133" s="25" t="s">
        <v>1</v>
      </c>
      <c r="C133" s="25">
        <v>32</v>
      </c>
      <c r="D133" s="25" t="s">
        <v>47</v>
      </c>
      <c r="E133" s="25">
        <v>2</v>
      </c>
      <c r="F133" s="25">
        <v>9</v>
      </c>
      <c r="G133" s="25">
        <v>15</v>
      </c>
      <c r="H133" s="24">
        <v>15</v>
      </c>
      <c r="I133" s="24">
        <v>16</v>
      </c>
      <c r="J133" s="79">
        <v>19</v>
      </c>
      <c r="K133" s="79">
        <v>19</v>
      </c>
      <c r="L133" s="79">
        <v>23</v>
      </c>
      <c r="M133" s="79">
        <v>25</v>
      </c>
      <c r="N133" s="79">
        <v>31</v>
      </c>
      <c r="O133" s="168">
        <v>49.5</v>
      </c>
      <c r="P133">
        <f>J133-'data for JMP'!J133</f>
        <v>3</v>
      </c>
      <c r="Q133">
        <f t="shared" si="26"/>
        <v>0</v>
      </c>
      <c r="R133">
        <f t="shared" si="27"/>
        <v>4</v>
      </c>
      <c r="S133">
        <f t="shared" si="28"/>
        <v>2</v>
      </c>
      <c r="T133" s="116">
        <f t="shared" si="29"/>
        <v>6</v>
      </c>
      <c r="U133" s="116">
        <f t="shared" si="29"/>
        <v>18.5</v>
      </c>
      <c r="V133" s="24">
        <v>6.5</v>
      </c>
      <c r="W133" s="51">
        <f t="shared" si="30"/>
        <v>530.66</v>
      </c>
      <c r="X133" s="79">
        <v>3</v>
      </c>
      <c r="Y133">
        <f>3.14*(X133/2)^2*J133</f>
        <v>134.23500000000001</v>
      </c>
      <c r="Z133" s="79">
        <v>7</v>
      </c>
      <c r="AA133" s="79">
        <v>6</v>
      </c>
      <c r="AB133" s="5">
        <f xml:space="preserve"> AVERAGE(Z133:AA133)</f>
        <v>6.5</v>
      </c>
      <c r="AC133">
        <f>3.14*((Z133+AA133)/2)^2*K133</f>
        <v>2520.6349999999998</v>
      </c>
      <c r="AD133" s="79">
        <v>6</v>
      </c>
      <c r="AE133" s="79">
        <v>5</v>
      </c>
      <c r="AF133" s="5">
        <f xml:space="preserve"> AVERAGE(AD133:AE133)</f>
        <v>5.5</v>
      </c>
      <c r="AG133">
        <f>3.14*((AD133+AE133)/2)^2*L133</f>
        <v>2184.6550000000002</v>
      </c>
      <c r="AH133" s="79">
        <v>7</v>
      </c>
      <c r="AI133" s="79">
        <v>6</v>
      </c>
      <c r="AJ133" s="5">
        <f xml:space="preserve"> AVERAGE(AH133:AI133)</f>
        <v>6.5</v>
      </c>
      <c r="AK133">
        <f>3.14*((AH133+AI133)/2)^2*M133</f>
        <v>3316.625</v>
      </c>
      <c r="AL133" s="79">
        <v>7</v>
      </c>
      <c r="AM133" s="79">
        <v>6</v>
      </c>
      <c r="AN133" s="168">
        <v>27</v>
      </c>
      <c r="AO133" s="168">
        <v>28</v>
      </c>
      <c r="AP133" s="116">
        <v>1</v>
      </c>
      <c r="AQ133" s="30" t="s">
        <v>18</v>
      </c>
      <c r="AR133" s="88">
        <v>1</v>
      </c>
      <c r="AS133" s="52" t="s">
        <v>15</v>
      </c>
      <c r="AT133" s="24" t="s">
        <v>17</v>
      </c>
      <c r="AU133" s="24">
        <v>1</v>
      </c>
      <c r="AV133" s="24" t="s">
        <v>17</v>
      </c>
      <c r="AW133" s="24">
        <v>1</v>
      </c>
      <c r="AX133" s="24" t="s">
        <v>17</v>
      </c>
      <c r="AY133" s="80" t="s">
        <v>490</v>
      </c>
      <c r="AZ133">
        <v>1</v>
      </c>
      <c r="BA133" s="77" t="s">
        <v>490</v>
      </c>
      <c r="BB133">
        <v>1</v>
      </c>
      <c r="BC133" s="77" t="s">
        <v>497</v>
      </c>
      <c r="BD133">
        <v>1</v>
      </c>
      <c r="BE133" s="77" t="s">
        <v>18</v>
      </c>
      <c r="BF133">
        <v>1</v>
      </c>
      <c r="BG133" s="77" t="s">
        <v>15</v>
      </c>
      <c r="BH133" s="175">
        <v>1</v>
      </c>
      <c r="BI133" s="171" t="s">
        <v>15</v>
      </c>
      <c r="BJ133" s="177">
        <v>1</v>
      </c>
      <c r="BK133" s="79">
        <v>5</v>
      </c>
      <c r="BL133" s="24">
        <v>0</v>
      </c>
      <c r="BM133" s="79">
        <v>2</v>
      </c>
      <c r="BN133" s="79">
        <v>15</v>
      </c>
      <c r="BO133" s="79">
        <v>20</v>
      </c>
      <c r="BP133" s="79">
        <v>45</v>
      </c>
      <c r="BQ133" s="79">
        <v>20</v>
      </c>
      <c r="BR133" s="168">
        <v>100</v>
      </c>
      <c r="BT133" s="136">
        <v>3</v>
      </c>
      <c r="BU133" s="137">
        <v>0.1</v>
      </c>
      <c r="BV133" s="136">
        <v>25</v>
      </c>
      <c r="BW133" s="136">
        <v>2</v>
      </c>
      <c r="BX133" s="132">
        <v>0</v>
      </c>
      <c r="BY133" s="136">
        <v>33</v>
      </c>
      <c r="BZ133" s="137" t="s">
        <v>276</v>
      </c>
      <c r="CA133" s="84"/>
      <c r="CB133" s="175" t="s">
        <v>581</v>
      </c>
      <c r="CC133" s="124" t="s">
        <v>30</v>
      </c>
      <c r="CD133" s="84">
        <v>9</v>
      </c>
      <c r="CE133" s="84">
        <v>7</v>
      </c>
      <c r="CF133" s="84" t="s">
        <v>40</v>
      </c>
    </row>
    <row r="134" spans="1:84" ht="50.1" x14ac:dyDescent="0.55000000000000004">
      <c r="A134" s="25">
        <v>4</v>
      </c>
      <c r="B134" s="25" t="s">
        <v>1</v>
      </c>
      <c r="C134" s="25">
        <v>33</v>
      </c>
      <c r="D134" s="25" t="s">
        <v>47</v>
      </c>
      <c r="E134" s="25">
        <v>2</v>
      </c>
      <c r="F134" s="25">
        <v>10</v>
      </c>
      <c r="G134" s="25">
        <v>17.5</v>
      </c>
      <c r="H134" s="24">
        <v>28</v>
      </c>
      <c r="I134" s="24">
        <v>26</v>
      </c>
      <c r="J134" s="79"/>
      <c r="K134" s="79"/>
      <c r="L134" s="79"/>
      <c r="M134" s="79"/>
      <c r="N134" s="79"/>
      <c r="O134" s="168"/>
      <c r="P134">
        <f>J134-'data for JMP'!J134</f>
        <v>-26</v>
      </c>
      <c r="Q134">
        <f t="shared" si="26"/>
        <v>0</v>
      </c>
      <c r="R134">
        <f t="shared" si="27"/>
        <v>0</v>
      </c>
      <c r="S134">
        <f t="shared" si="28"/>
        <v>0</v>
      </c>
      <c r="T134" s="116">
        <f t="shared" si="29"/>
        <v>0</v>
      </c>
      <c r="U134" s="116">
        <f t="shared" si="29"/>
        <v>0</v>
      </c>
      <c r="V134" s="24">
        <v>7</v>
      </c>
      <c r="W134" s="51">
        <f t="shared" si="30"/>
        <v>1000.0900000000001</v>
      </c>
      <c r="X134" s="79"/>
      <c r="Z134" s="79"/>
      <c r="AA134" s="79"/>
      <c r="AB134" s="5"/>
      <c r="AD134" s="79"/>
      <c r="AE134" s="79"/>
      <c r="AF134" s="5"/>
      <c r="AH134" s="79"/>
      <c r="AI134" s="79"/>
      <c r="AJ134" s="5"/>
      <c r="AL134" s="79"/>
      <c r="AM134" s="79"/>
      <c r="AN134" s="168"/>
      <c r="AO134" s="168"/>
      <c r="AP134" s="116">
        <v>1</v>
      </c>
      <c r="AQ134" s="30" t="s">
        <v>17</v>
      </c>
      <c r="AR134" s="88">
        <v>1</v>
      </c>
      <c r="AS134" s="52" t="s">
        <v>15</v>
      </c>
      <c r="AT134" s="24" t="s">
        <v>15</v>
      </c>
      <c r="AU134" s="24">
        <v>1</v>
      </c>
      <c r="AV134" s="24" t="s">
        <v>14</v>
      </c>
      <c r="AW134" s="24">
        <v>0</v>
      </c>
      <c r="AX134" s="24" t="s">
        <v>14</v>
      </c>
      <c r="AY134" s="80" t="s">
        <v>487</v>
      </c>
      <c r="AZ134">
        <v>0</v>
      </c>
      <c r="BA134" s="77" t="s">
        <v>512</v>
      </c>
      <c r="BB134">
        <v>0</v>
      </c>
      <c r="BC134" s="77" t="s">
        <v>512</v>
      </c>
      <c r="BD134">
        <v>0</v>
      </c>
      <c r="BE134" s="77" t="s">
        <v>512</v>
      </c>
      <c r="BF134">
        <v>0</v>
      </c>
      <c r="BG134" s="77"/>
      <c r="BH134" s="116">
        <v>0</v>
      </c>
      <c r="BI134" s="171"/>
      <c r="BJ134" s="116">
        <v>0</v>
      </c>
      <c r="BK134" s="79">
        <v>0</v>
      </c>
      <c r="BL134" s="24">
        <v>2</v>
      </c>
      <c r="BM134" s="24">
        <v>0</v>
      </c>
      <c r="BN134" s="24">
        <v>0</v>
      </c>
      <c r="BO134" s="24">
        <v>0</v>
      </c>
      <c r="BP134" s="24">
        <v>0</v>
      </c>
      <c r="BQ134" s="79"/>
      <c r="BR134" s="168"/>
      <c r="BT134" s="136">
        <v>1</v>
      </c>
      <c r="BU134" s="137">
        <v>0.1</v>
      </c>
      <c r="BV134" s="136">
        <v>1</v>
      </c>
      <c r="BW134" s="136">
        <v>2</v>
      </c>
      <c r="BX134" s="132">
        <v>2</v>
      </c>
      <c r="BY134" s="136">
        <v>80</v>
      </c>
      <c r="BZ134" s="137" t="s">
        <v>275</v>
      </c>
      <c r="CA134" s="84"/>
      <c r="CB134" s="175" t="s">
        <v>581</v>
      </c>
      <c r="CC134" s="124" t="s">
        <v>30</v>
      </c>
      <c r="CD134" s="84">
        <v>10</v>
      </c>
      <c r="CE134" s="84">
        <v>4</v>
      </c>
      <c r="CF134" s="84" t="s">
        <v>49</v>
      </c>
    </row>
    <row r="135" spans="1:84" ht="37.799999999999997" x14ac:dyDescent="0.55000000000000004">
      <c r="A135" s="25">
        <v>4</v>
      </c>
      <c r="B135" s="25" t="s">
        <v>1</v>
      </c>
      <c r="C135" s="25">
        <v>34</v>
      </c>
      <c r="D135" s="25" t="s">
        <v>47</v>
      </c>
      <c r="E135" s="25">
        <v>2</v>
      </c>
      <c r="F135" s="25">
        <v>6</v>
      </c>
      <c r="G135" s="25">
        <v>15</v>
      </c>
      <c r="H135" s="24">
        <v>22</v>
      </c>
      <c r="I135" s="24">
        <v>23</v>
      </c>
      <c r="J135" s="79">
        <v>20</v>
      </c>
      <c r="K135" s="79"/>
      <c r="L135" s="79"/>
      <c r="M135" s="79"/>
      <c r="N135" s="79"/>
      <c r="O135" s="168"/>
      <c r="P135">
        <f>J135-'data for JMP'!J135</f>
        <v>-3</v>
      </c>
      <c r="Q135">
        <f t="shared" si="26"/>
        <v>-20</v>
      </c>
      <c r="R135">
        <f t="shared" si="27"/>
        <v>0</v>
      </c>
      <c r="S135">
        <f t="shared" si="28"/>
        <v>0</v>
      </c>
      <c r="T135" s="116">
        <f t="shared" si="29"/>
        <v>0</v>
      </c>
      <c r="U135" s="116">
        <f t="shared" si="29"/>
        <v>0</v>
      </c>
      <c r="V135" s="24">
        <v>6</v>
      </c>
      <c r="W135" s="51">
        <f t="shared" si="30"/>
        <v>649.98</v>
      </c>
      <c r="X135" s="79">
        <v>4</v>
      </c>
      <c r="Y135">
        <f>3.14*(X135/2)^2*J135</f>
        <v>251.20000000000002</v>
      </c>
      <c r="Z135" s="79"/>
      <c r="AA135" s="79"/>
      <c r="AB135" s="5"/>
      <c r="AD135" s="79"/>
      <c r="AE135" s="79"/>
      <c r="AF135" s="5"/>
      <c r="AH135" s="79"/>
      <c r="AI135" s="79"/>
      <c r="AJ135" s="5"/>
      <c r="AL135" s="79"/>
      <c r="AM135" s="79"/>
      <c r="AN135" s="168"/>
      <c r="AO135" s="168"/>
      <c r="AP135" s="116">
        <v>1</v>
      </c>
      <c r="AQ135" s="30" t="s">
        <v>15</v>
      </c>
      <c r="AR135" s="88">
        <v>1</v>
      </c>
      <c r="AS135" s="52" t="s">
        <v>15</v>
      </c>
      <c r="AT135" s="24" t="s">
        <v>15</v>
      </c>
      <c r="AU135" s="24">
        <v>1</v>
      </c>
      <c r="AV135" s="24" t="s">
        <v>15</v>
      </c>
      <c r="AW135" s="24">
        <v>1</v>
      </c>
      <c r="AX135" s="24" t="s">
        <v>18</v>
      </c>
      <c r="AY135" s="80" t="s">
        <v>487</v>
      </c>
      <c r="AZ135">
        <v>0</v>
      </c>
      <c r="BA135" s="77" t="s">
        <v>512</v>
      </c>
      <c r="BB135">
        <v>0</v>
      </c>
      <c r="BC135" s="77" t="s">
        <v>512</v>
      </c>
      <c r="BD135">
        <v>0</v>
      </c>
      <c r="BE135" s="77" t="s">
        <v>512</v>
      </c>
      <c r="BF135">
        <v>0</v>
      </c>
      <c r="BG135" s="77"/>
      <c r="BH135" s="116">
        <v>0</v>
      </c>
      <c r="BI135" s="171"/>
      <c r="BJ135" s="116">
        <v>0</v>
      </c>
      <c r="BK135" s="79">
        <v>15</v>
      </c>
      <c r="BL135" s="24">
        <v>1</v>
      </c>
      <c r="BM135" s="79">
        <v>3</v>
      </c>
      <c r="BN135" s="24">
        <v>0</v>
      </c>
      <c r="BO135" s="24">
        <v>0</v>
      </c>
      <c r="BP135" s="24">
        <v>0</v>
      </c>
      <c r="BQ135" s="79"/>
      <c r="BR135" s="168"/>
      <c r="BT135" s="136">
        <v>4</v>
      </c>
      <c r="BU135" s="136">
        <v>9</v>
      </c>
      <c r="BV135" s="136">
        <v>2</v>
      </c>
      <c r="BW135" s="136">
        <v>50</v>
      </c>
      <c r="BX135" s="132">
        <v>1</v>
      </c>
      <c r="BY135" s="136">
        <v>70</v>
      </c>
      <c r="BZ135" s="137" t="s">
        <v>274</v>
      </c>
      <c r="CA135" s="84"/>
      <c r="CB135" s="175" t="s">
        <v>581</v>
      </c>
      <c r="CC135" s="124" t="s">
        <v>30</v>
      </c>
      <c r="CD135" s="84">
        <v>6</v>
      </c>
      <c r="CE135" s="84">
        <v>1</v>
      </c>
      <c r="CF135" s="84" t="s">
        <v>49</v>
      </c>
    </row>
    <row r="136" spans="1:84" ht="50.1" x14ac:dyDescent="0.55000000000000004">
      <c r="A136" s="25">
        <v>4</v>
      </c>
      <c r="B136" s="25" t="s">
        <v>1</v>
      </c>
      <c r="C136" s="25">
        <v>35</v>
      </c>
      <c r="D136" s="25" t="s">
        <v>47</v>
      </c>
      <c r="E136" s="25">
        <v>1</v>
      </c>
      <c r="F136" s="25">
        <v>10</v>
      </c>
      <c r="G136" s="25">
        <v>16.5</v>
      </c>
      <c r="H136" s="24">
        <v>30.5</v>
      </c>
      <c r="I136" s="24">
        <v>32</v>
      </c>
      <c r="J136" s="79">
        <v>37</v>
      </c>
      <c r="K136" s="79">
        <v>55</v>
      </c>
      <c r="L136" s="79">
        <v>59</v>
      </c>
      <c r="M136" s="79">
        <v>86</v>
      </c>
      <c r="N136" s="79">
        <v>91</v>
      </c>
      <c r="O136" s="168">
        <v>135.5</v>
      </c>
      <c r="P136">
        <f>J136-'data for JMP'!J136</f>
        <v>5</v>
      </c>
      <c r="Q136">
        <f t="shared" si="26"/>
        <v>18</v>
      </c>
      <c r="R136">
        <f t="shared" si="27"/>
        <v>4</v>
      </c>
      <c r="S136">
        <f t="shared" si="28"/>
        <v>27</v>
      </c>
      <c r="T136" s="116">
        <f t="shared" si="29"/>
        <v>5</v>
      </c>
      <c r="U136" s="116">
        <f t="shared" si="29"/>
        <v>44.5</v>
      </c>
      <c r="V136" s="24">
        <v>8</v>
      </c>
      <c r="W136" s="51">
        <f t="shared" si="30"/>
        <v>1607.68</v>
      </c>
      <c r="X136" s="79">
        <v>7</v>
      </c>
      <c r="Y136">
        <f>3.14*(X136/2)^2*J136</f>
        <v>1423.2050000000002</v>
      </c>
      <c r="Z136" s="79">
        <v>16</v>
      </c>
      <c r="AA136" s="79">
        <v>16</v>
      </c>
      <c r="AB136" s="5">
        <f xml:space="preserve"> AVERAGE(Z136:AA136)</f>
        <v>16</v>
      </c>
      <c r="AC136">
        <f>3.14*((Z136+AA136)/2)^2*K136</f>
        <v>44211.200000000004</v>
      </c>
      <c r="AD136" s="79">
        <v>21</v>
      </c>
      <c r="AE136" s="79">
        <v>21</v>
      </c>
      <c r="AF136" s="5">
        <f xml:space="preserve"> AVERAGE(AD136:AE136)</f>
        <v>21</v>
      </c>
      <c r="AG136">
        <f>3.14*((AD136+AE136)/2)^2*L136</f>
        <v>81699.66</v>
      </c>
      <c r="AH136" s="79">
        <v>37</v>
      </c>
      <c r="AI136" s="79">
        <v>28</v>
      </c>
      <c r="AJ136" s="5">
        <f xml:space="preserve"> AVERAGE(AH136:AI136)</f>
        <v>32.5</v>
      </c>
      <c r="AK136">
        <f>3.14*((AH136+AI136)/2)^2*M136</f>
        <v>285229.75</v>
      </c>
      <c r="AL136" s="79">
        <v>58</v>
      </c>
      <c r="AM136" s="79">
        <v>42</v>
      </c>
      <c r="AN136" s="168">
        <v>56</v>
      </c>
      <c r="AO136" s="168">
        <v>58</v>
      </c>
      <c r="AP136" s="116">
        <v>1</v>
      </c>
      <c r="AQ136" s="30" t="s">
        <v>18</v>
      </c>
      <c r="AR136" s="88">
        <v>1</v>
      </c>
      <c r="AS136" s="52" t="s">
        <v>17</v>
      </c>
      <c r="AT136" s="24" t="s">
        <v>13</v>
      </c>
      <c r="AU136" s="24">
        <v>1</v>
      </c>
      <c r="AV136" s="24" t="s">
        <v>15</v>
      </c>
      <c r="AW136" s="24">
        <v>1</v>
      </c>
      <c r="AX136" s="24" t="s">
        <v>15</v>
      </c>
      <c r="AY136" s="80" t="s">
        <v>489</v>
      </c>
      <c r="AZ136">
        <v>1</v>
      </c>
      <c r="BA136" s="77" t="s">
        <v>488</v>
      </c>
      <c r="BB136">
        <v>1</v>
      </c>
      <c r="BC136" s="77" t="s">
        <v>497</v>
      </c>
      <c r="BD136">
        <v>1</v>
      </c>
      <c r="BE136" s="77" t="s">
        <v>15</v>
      </c>
      <c r="BF136">
        <v>1</v>
      </c>
      <c r="BG136" s="77" t="s">
        <v>15</v>
      </c>
      <c r="BH136" s="175">
        <v>1</v>
      </c>
      <c r="BI136" s="171" t="s">
        <v>13</v>
      </c>
      <c r="BJ136" s="177">
        <v>1</v>
      </c>
      <c r="BK136" s="79">
        <v>1</v>
      </c>
      <c r="BL136" s="24">
        <v>0</v>
      </c>
      <c r="BM136" s="79">
        <v>20</v>
      </c>
      <c r="BN136" s="79">
        <v>18</v>
      </c>
      <c r="BO136" s="79">
        <v>10</v>
      </c>
      <c r="BP136" s="79">
        <v>3</v>
      </c>
      <c r="BQ136" s="79">
        <v>0</v>
      </c>
      <c r="BR136" s="168">
        <v>2</v>
      </c>
      <c r="BT136" s="136">
        <v>3</v>
      </c>
      <c r="BU136" s="136">
        <v>3</v>
      </c>
      <c r="BV136" s="136">
        <v>7</v>
      </c>
      <c r="BW136" s="136">
        <v>80</v>
      </c>
      <c r="BX136" s="132">
        <v>0</v>
      </c>
      <c r="BY136" s="136">
        <v>10</v>
      </c>
      <c r="BZ136" s="137" t="s">
        <v>273</v>
      </c>
      <c r="CA136" s="84"/>
      <c r="CB136" s="175" t="s">
        <v>581</v>
      </c>
      <c r="CC136" s="124" t="s">
        <v>30</v>
      </c>
      <c r="CD136" s="84">
        <v>10</v>
      </c>
      <c r="CE136" s="84">
        <v>7</v>
      </c>
      <c r="CF136" s="84" t="s">
        <v>40</v>
      </c>
    </row>
    <row r="137" spans="1:84" ht="50.1" x14ac:dyDescent="0.55000000000000004">
      <c r="A137" s="25">
        <v>4</v>
      </c>
      <c r="B137" s="25" t="s">
        <v>1</v>
      </c>
      <c r="C137" s="25">
        <v>36</v>
      </c>
      <c r="D137" s="25" t="s">
        <v>272</v>
      </c>
      <c r="E137" s="25">
        <v>2</v>
      </c>
      <c r="F137" s="25">
        <v>6</v>
      </c>
      <c r="G137" s="25">
        <v>9.5</v>
      </c>
      <c r="H137" s="24">
        <v>12</v>
      </c>
      <c r="I137" s="24">
        <v>14</v>
      </c>
      <c r="J137" s="79">
        <v>17</v>
      </c>
      <c r="K137" s="79">
        <v>24</v>
      </c>
      <c r="L137" s="79">
        <v>28</v>
      </c>
      <c r="M137" s="79">
        <v>46.5</v>
      </c>
      <c r="N137" s="79">
        <v>51</v>
      </c>
      <c r="O137" s="168"/>
      <c r="P137">
        <f>J137-'data for JMP'!J137</f>
        <v>3</v>
      </c>
      <c r="Q137">
        <f t="shared" si="26"/>
        <v>7</v>
      </c>
      <c r="R137">
        <f t="shared" si="27"/>
        <v>4</v>
      </c>
      <c r="S137">
        <f t="shared" si="28"/>
        <v>18.5</v>
      </c>
      <c r="T137" s="116">
        <f t="shared" si="29"/>
        <v>4.5</v>
      </c>
      <c r="U137" s="116">
        <f t="shared" si="29"/>
        <v>-51</v>
      </c>
      <c r="V137" s="24">
        <v>3.5</v>
      </c>
      <c r="W137" s="51">
        <f t="shared" si="30"/>
        <v>134.6275</v>
      </c>
      <c r="X137" s="79">
        <v>4</v>
      </c>
      <c r="Y137">
        <f>3.14*(X137/2)^2*J137</f>
        <v>213.52</v>
      </c>
      <c r="Z137" s="79">
        <v>4</v>
      </c>
      <c r="AA137" s="79">
        <v>4</v>
      </c>
      <c r="AB137" s="5">
        <f xml:space="preserve"> AVERAGE(Z137:AA137)</f>
        <v>4</v>
      </c>
      <c r="AC137">
        <f>3.14*((Z137+AA137)/2)^2*K137</f>
        <v>1205.76</v>
      </c>
      <c r="AD137" s="79">
        <v>7</v>
      </c>
      <c r="AE137" s="79">
        <v>5</v>
      </c>
      <c r="AF137" s="5">
        <f xml:space="preserve"> AVERAGE(AD137:AE137)</f>
        <v>6</v>
      </c>
      <c r="AG137">
        <f>3.14*((AD137+AE137)/2)^2*L137</f>
        <v>3165.1200000000003</v>
      </c>
      <c r="AH137" s="79">
        <v>18</v>
      </c>
      <c r="AI137" s="79">
        <v>12</v>
      </c>
      <c r="AJ137" s="5">
        <f xml:space="preserve"> AVERAGE(AH137:AI137)</f>
        <v>15</v>
      </c>
      <c r="AK137">
        <f>3.14*((AH137+AI137)/2)^2*M137</f>
        <v>32852.25</v>
      </c>
      <c r="AL137" s="79">
        <v>15</v>
      </c>
      <c r="AM137" s="79">
        <v>13</v>
      </c>
      <c r="AN137" s="168"/>
      <c r="AO137" s="168"/>
      <c r="AP137" s="116">
        <v>1</v>
      </c>
      <c r="AQ137" s="30" t="s">
        <v>18</v>
      </c>
      <c r="AR137" s="88">
        <v>1</v>
      </c>
      <c r="AS137" s="52" t="s">
        <v>17</v>
      </c>
      <c r="AT137" s="24" t="s">
        <v>18</v>
      </c>
      <c r="AU137" s="24">
        <v>1</v>
      </c>
      <c r="AV137" s="24" t="s">
        <v>17</v>
      </c>
      <c r="AW137" s="24">
        <v>1</v>
      </c>
      <c r="AX137" s="24" t="s">
        <v>15</v>
      </c>
      <c r="AY137" s="80" t="s">
        <v>489</v>
      </c>
      <c r="AZ137">
        <v>1</v>
      </c>
      <c r="BA137" s="77" t="s">
        <v>488</v>
      </c>
      <c r="BB137">
        <v>1</v>
      </c>
      <c r="BC137" s="77" t="s">
        <v>497</v>
      </c>
      <c r="BD137">
        <v>1</v>
      </c>
      <c r="BE137" s="77" t="s">
        <v>13</v>
      </c>
      <c r="BF137">
        <v>1</v>
      </c>
      <c r="BG137" s="77" t="s">
        <v>566</v>
      </c>
      <c r="BH137" s="175">
        <v>1</v>
      </c>
      <c r="BI137" s="171" t="s">
        <v>573</v>
      </c>
      <c r="BJ137" s="177" t="s">
        <v>272</v>
      </c>
      <c r="BK137" s="79">
        <v>50</v>
      </c>
      <c r="BL137" s="24">
        <v>8</v>
      </c>
      <c r="BM137" s="79">
        <v>10</v>
      </c>
      <c r="BN137" s="79">
        <v>25</v>
      </c>
      <c r="BO137" s="79">
        <v>10</v>
      </c>
      <c r="BP137" s="79">
        <v>6</v>
      </c>
      <c r="BQ137" s="79">
        <v>6</v>
      </c>
      <c r="BR137" s="168"/>
      <c r="BT137" s="136">
        <v>10</v>
      </c>
      <c r="BU137" s="136">
        <v>12</v>
      </c>
      <c r="BV137" s="136">
        <v>18</v>
      </c>
      <c r="BW137" s="136">
        <v>50</v>
      </c>
      <c r="BX137" s="132">
        <v>8</v>
      </c>
      <c r="BY137" s="136">
        <v>60</v>
      </c>
      <c r="BZ137" s="137" t="s">
        <v>271</v>
      </c>
      <c r="CA137" s="84"/>
      <c r="CB137" s="175" t="s">
        <v>581</v>
      </c>
      <c r="CC137" s="124" t="s">
        <v>30</v>
      </c>
      <c r="CD137" s="84">
        <v>6</v>
      </c>
      <c r="CE137" s="84">
        <v>7</v>
      </c>
      <c r="CF137" s="84" t="s">
        <v>40</v>
      </c>
    </row>
    <row r="138" spans="1:84" ht="50.1" x14ac:dyDescent="0.55000000000000004">
      <c r="A138" s="25">
        <v>4</v>
      </c>
      <c r="B138" s="25" t="s">
        <v>1</v>
      </c>
      <c r="C138" s="25">
        <v>37</v>
      </c>
      <c r="D138" s="25" t="s">
        <v>267</v>
      </c>
      <c r="E138" s="25">
        <v>2</v>
      </c>
      <c r="F138" s="25">
        <v>7</v>
      </c>
      <c r="G138" s="25">
        <v>15</v>
      </c>
      <c r="H138" s="24">
        <v>24</v>
      </c>
      <c r="I138" s="24">
        <v>27</v>
      </c>
      <c r="J138" s="79">
        <v>29</v>
      </c>
      <c r="K138" s="79">
        <v>44</v>
      </c>
      <c r="L138" s="79">
        <v>57</v>
      </c>
      <c r="M138" s="79">
        <v>79.5</v>
      </c>
      <c r="N138" s="79">
        <v>83</v>
      </c>
      <c r="O138" s="168">
        <v>104</v>
      </c>
      <c r="P138">
        <f>J138-'data for JMP'!J138</f>
        <v>2</v>
      </c>
      <c r="Q138">
        <f t="shared" si="26"/>
        <v>15</v>
      </c>
      <c r="R138">
        <f t="shared" si="27"/>
        <v>13</v>
      </c>
      <c r="S138">
        <f t="shared" si="28"/>
        <v>22.5</v>
      </c>
      <c r="T138" s="116">
        <f t="shared" si="29"/>
        <v>3.5</v>
      </c>
      <c r="U138" s="116">
        <f t="shared" si="29"/>
        <v>21</v>
      </c>
      <c r="V138" s="24">
        <v>5.5</v>
      </c>
      <c r="W138" s="51">
        <f t="shared" si="30"/>
        <v>641.14874999999995</v>
      </c>
      <c r="X138" s="79">
        <v>7</v>
      </c>
      <c r="Y138">
        <f>3.14*(X138/2)^2*J138</f>
        <v>1115.4850000000001</v>
      </c>
      <c r="Z138" s="79">
        <v>11</v>
      </c>
      <c r="AA138" s="79">
        <v>9</v>
      </c>
      <c r="AB138" s="5">
        <f xml:space="preserve"> AVERAGE(Z138:AA138)</f>
        <v>10</v>
      </c>
      <c r="AC138">
        <f>3.14*((Z138+AA138)/2)^2*K138</f>
        <v>13816</v>
      </c>
      <c r="AD138" s="79">
        <v>16</v>
      </c>
      <c r="AE138" s="79">
        <v>10</v>
      </c>
      <c r="AF138" s="5">
        <f xml:space="preserve"> AVERAGE(AD138:AE138)</f>
        <v>13</v>
      </c>
      <c r="AG138">
        <f>3.14*((AD138+AE138)/2)^2*L138</f>
        <v>30247.62</v>
      </c>
      <c r="AH138" s="79">
        <v>35</v>
      </c>
      <c r="AI138" s="79">
        <v>18</v>
      </c>
      <c r="AJ138" s="5">
        <f xml:space="preserve"> AVERAGE(AH138:AI138)</f>
        <v>26.5</v>
      </c>
      <c r="AK138">
        <f>3.14*((AH138+AI138)/2)^2*M138</f>
        <v>175302.66750000001</v>
      </c>
      <c r="AL138" s="79">
        <v>32</v>
      </c>
      <c r="AM138" s="79">
        <v>21</v>
      </c>
      <c r="AN138" s="168">
        <v>45</v>
      </c>
      <c r="AO138" s="168">
        <v>30</v>
      </c>
      <c r="AP138" s="116">
        <v>1</v>
      </c>
      <c r="AQ138" s="30" t="s">
        <v>17</v>
      </c>
      <c r="AR138" s="88">
        <v>1</v>
      </c>
      <c r="AS138" s="52" t="s">
        <v>15</v>
      </c>
      <c r="AT138" s="24" t="s">
        <v>17</v>
      </c>
      <c r="AU138" s="24">
        <v>1</v>
      </c>
      <c r="AV138" s="24" t="s">
        <v>17</v>
      </c>
      <c r="AW138" s="24">
        <v>1</v>
      </c>
      <c r="AX138" s="24" t="s">
        <v>15</v>
      </c>
      <c r="AY138" s="80" t="s">
        <v>489</v>
      </c>
      <c r="AZ138">
        <v>1</v>
      </c>
      <c r="BA138" s="77" t="s">
        <v>488</v>
      </c>
      <c r="BB138">
        <v>1</v>
      </c>
      <c r="BC138" s="77" t="s">
        <v>15</v>
      </c>
      <c r="BD138">
        <v>1</v>
      </c>
      <c r="BE138" s="77" t="s">
        <v>13</v>
      </c>
      <c r="BF138">
        <v>1</v>
      </c>
      <c r="BG138" s="77" t="s">
        <v>15</v>
      </c>
      <c r="BH138" s="175">
        <v>1</v>
      </c>
      <c r="BI138" s="171" t="s">
        <v>15</v>
      </c>
      <c r="BJ138" s="177">
        <v>1</v>
      </c>
      <c r="BK138" s="79">
        <v>40</v>
      </c>
      <c r="BL138" s="24">
        <v>10</v>
      </c>
      <c r="BM138" s="79">
        <v>12</v>
      </c>
      <c r="BN138" s="79">
        <v>40</v>
      </c>
      <c r="BO138" s="79">
        <v>35</v>
      </c>
      <c r="BP138" s="79">
        <v>33</v>
      </c>
      <c r="BQ138" s="79">
        <v>80</v>
      </c>
      <c r="BR138" s="168">
        <v>100</v>
      </c>
      <c r="BT138" s="136">
        <v>11</v>
      </c>
      <c r="BU138" s="137">
        <v>0.1</v>
      </c>
      <c r="BV138" s="136">
        <v>60</v>
      </c>
      <c r="BW138" s="137">
        <v>0.1</v>
      </c>
      <c r="BX138" s="132">
        <v>10</v>
      </c>
      <c r="BY138" s="136">
        <v>67</v>
      </c>
      <c r="BZ138" s="137" t="s">
        <v>270</v>
      </c>
      <c r="CA138" s="84"/>
      <c r="CB138" s="175" t="s">
        <v>581</v>
      </c>
      <c r="CC138" s="124" t="s">
        <v>30</v>
      </c>
      <c r="CD138" s="84">
        <v>7</v>
      </c>
      <c r="CE138" s="84">
        <v>3</v>
      </c>
      <c r="CF138" s="84" t="s">
        <v>40</v>
      </c>
    </row>
    <row r="139" spans="1:84" ht="50.1" x14ac:dyDescent="0.55000000000000004">
      <c r="A139" s="25">
        <v>4</v>
      </c>
      <c r="B139" s="25" t="s">
        <v>1</v>
      </c>
      <c r="C139" s="25">
        <v>38</v>
      </c>
      <c r="D139" s="25" t="s">
        <v>66</v>
      </c>
      <c r="E139" s="25">
        <v>2</v>
      </c>
      <c r="F139" s="25">
        <v>8</v>
      </c>
      <c r="G139" s="25">
        <v>13</v>
      </c>
      <c r="H139" s="24">
        <v>15</v>
      </c>
      <c r="I139" s="24">
        <v>14</v>
      </c>
      <c r="J139" s="79"/>
      <c r="K139" s="79"/>
      <c r="L139" s="79"/>
      <c r="M139" s="79"/>
      <c r="N139" s="79"/>
      <c r="O139" s="168"/>
      <c r="P139">
        <f>J139-'data for JMP'!J139</f>
        <v>-14</v>
      </c>
      <c r="Q139">
        <f t="shared" si="26"/>
        <v>0</v>
      </c>
      <c r="R139">
        <f t="shared" si="27"/>
        <v>0</v>
      </c>
      <c r="S139">
        <f t="shared" si="28"/>
        <v>0</v>
      </c>
      <c r="T139" s="116">
        <f t="shared" si="29"/>
        <v>0</v>
      </c>
      <c r="U139" s="116">
        <f t="shared" si="29"/>
        <v>0</v>
      </c>
      <c r="V139" s="24">
        <v>4</v>
      </c>
      <c r="W139" s="51">
        <f t="shared" si="30"/>
        <v>175.84</v>
      </c>
      <c r="X139" s="79"/>
      <c r="Z139" s="79"/>
      <c r="AA139" s="79"/>
      <c r="AB139" s="5"/>
      <c r="AD139" s="79"/>
      <c r="AE139" s="79"/>
      <c r="AF139" s="5"/>
      <c r="AH139" s="79"/>
      <c r="AI139" s="79"/>
      <c r="AJ139" s="5"/>
      <c r="AL139" s="79"/>
      <c r="AM139" s="79"/>
      <c r="AN139" s="168"/>
      <c r="AO139" s="168"/>
      <c r="AP139" s="116">
        <v>1</v>
      </c>
      <c r="AQ139" s="30" t="s">
        <v>18</v>
      </c>
      <c r="AR139" s="88">
        <v>1</v>
      </c>
      <c r="AS139" s="52" t="s">
        <v>17</v>
      </c>
      <c r="AT139" s="24" t="s">
        <v>18</v>
      </c>
      <c r="AU139" s="24">
        <v>1</v>
      </c>
      <c r="AV139" s="24" t="s">
        <v>14</v>
      </c>
      <c r="AW139" s="24">
        <v>0</v>
      </c>
      <c r="AX139" s="24" t="s">
        <v>14</v>
      </c>
      <c r="AY139" s="77" t="s">
        <v>512</v>
      </c>
      <c r="AZ139">
        <v>0</v>
      </c>
      <c r="BA139" s="77" t="s">
        <v>512</v>
      </c>
      <c r="BB139">
        <v>0</v>
      </c>
      <c r="BC139" s="77" t="s">
        <v>512</v>
      </c>
      <c r="BD139">
        <v>0</v>
      </c>
      <c r="BE139" s="77" t="s">
        <v>512</v>
      </c>
      <c r="BF139">
        <v>0</v>
      </c>
      <c r="BG139" s="77"/>
      <c r="BH139" s="116">
        <v>0</v>
      </c>
      <c r="BI139" s="171"/>
      <c r="BJ139" s="116">
        <v>0</v>
      </c>
      <c r="BK139" s="79">
        <v>80</v>
      </c>
      <c r="BL139" s="24">
        <v>50</v>
      </c>
      <c r="BM139" s="24">
        <v>0</v>
      </c>
      <c r="BN139" s="24">
        <v>0</v>
      </c>
      <c r="BO139" s="24">
        <v>0</v>
      </c>
      <c r="BP139" s="24">
        <v>0</v>
      </c>
      <c r="BQ139" s="79"/>
      <c r="BR139" s="168"/>
      <c r="BT139" s="136">
        <v>30</v>
      </c>
      <c r="BU139" s="136">
        <v>5</v>
      </c>
      <c r="BV139" s="136">
        <v>50</v>
      </c>
      <c r="BW139" s="136">
        <v>15</v>
      </c>
      <c r="BX139" s="132">
        <v>50</v>
      </c>
      <c r="BY139" s="136">
        <v>80</v>
      </c>
      <c r="BZ139" s="137" t="s">
        <v>269</v>
      </c>
      <c r="CA139" s="84"/>
      <c r="CB139" s="175" t="s">
        <v>581</v>
      </c>
      <c r="CC139" s="124" t="s">
        <v>30</v>
      </c>
      <c r="CD139" s="84">
        <v>8</v>
      </c>
      <c r="CE139" s="84">
        <v>5</v>
      </c>
      <c r="CF139" s="84" t="s">
        <v>40</v>
      </c>
    </row>
    <row r="140" spans="1:84" ht="50.1" x14ac:dyDescent="0.55000000000000004">
      <c r="A140" s="25">
        <v>4</v>
      </c>
      <c r="B140" s="25" t="s">
        <v>1</v>
      </c>
      <c r="C140" s="25">
        <v>39</v>
      </c>
      <c r="D140" s="25" t="s">
        <v>47</v>
      </c>
      <c r="E140" s="25">
        <v>1</v>
      </c>
      <c r="F140" s="25">
        <v>12</v>
      </c>
      <c r="G140" s="30">
        <v>0</v>
      </c>
      <c r="H140" s="24"/>
      <c r="I140" s="24"/>
      <c r="J140" s="79"/>
      <c r="K140" s="79"/>
      <c r="L140" s="79"/>
      <c r="M140" s="79"/>
      <c r="N140" s="79"/>
      <c r="O140" s="168"/>
      <c r="P140">
        <f>J140-'data for JMP'!J140</f>
        <v>0</v>
      </c>
      <c r="Q140">
        <f t="shared" si="26"/>
        <v>0</v>
      </c>
      <c r="R140">
        <f t="shared" si="27"/>
        <v>0</v>
      </c>
      <c r="S140">
        <f t="shared" si="28"/>
        <v>0</v>
      </c>
      <c r="T140" s="116">
        <f t="shared" si="29"/>
        <v>0</v>
      </c>
      <c r="U140" s="116">
        <f t="shared" si="29"/>
        <v>0</v>
      </c>
      <c r="V140" s="24"/>
      <c r="W140" s="51"/>
      <c r="X140" s="79"/>
      <c r="Z140" s="79"/>
      <c r="AA140" s="79"/>
      <c r="AB140" s="5"/>
      <c r="AD140" s="79"/>
      <c r="AE140" s="79"/>
      <c r="AF140" s="5"/>
      <c r="AH140" s="79"/>
      <c r="AI140" s="79"/>
      <c r="AJ140" s="5"/>
      <c r="AL140" s="79"/>
      <c r="AM140" s="79"/>
      <c r="AN140" s="168"/>
      <c r="AO140" s="168"/>
      <c r="AP140" s="116">
        <v>1</v>
      </c>
      <c r="AQ140" s="30" t="s">
        <v>14</v>
      </c>
      <c r="AR140" s="25">
        <v>0</v>
      </c>
      <c r="AS140" s="30" t="s">
        <v>14</v>
      </c>
      <c r="AT140" s="24" t="s">
        <v>14</v>
      </c>
      <c r="AU140" s="24">
        <v>0</v>
      </c>
      <c r="AV140" s="24" t="s">
        <v>14</v>
      </c>
      <c r="AW140" s="24">
        <v>0</v>
      </c>
      <c r="AX140" s="24" t="s">
        <v>14</v>
      </c>
      <c r="AY140" s="77" t="s">
        <v>512</v>
      </c>
      <c r="AZ140">
        <v>0</v>
      </c>
      <c r="BA140" s="77" t="s">
        <v>512</v>
      </c>
      <c r="BB140">
        <v>0</v>
      </c>
      <c r="BC140" s="77" t="s">
        <v>512</v>
      </c>
      <c r="BD140">
        <v>0</v>
      </c>
      <c r="BE140" s="77" t="s">
        <v>512</v>
      </c>
      <c r="BF140">
        <v>0</v>
      </c>
      <c r="BG140" s="77"/>
      <c r="BH140" s="116">
        <v>0</v>
      </c>
      <c r="BI140" s="171"/>
      <c r="BJ140" s="116">
        <v>0</v>
      </c>
      <c r="BK140" s="79">
        <v>0</v>
      </c>
      <c r="BL140" s="79">
        <v>0</v>
      </c>
      <c r="BM140" s="24">
        <v>0</v>
      </c>
      <c r="BN140" s="24">
        <v>0</v>
      </c>
      <c r="BO140" s="24">
        <v>0</v>
      </c>
      <c r="BP140" s="24">
        <v>0</v>
      </c>
      <c r="BQ140" s="79"/>
      <c r="BR140" s="168"/>
      <c r="BT140" s="136">
        <v>5</v>
      </c>
      <c r="BU140" s="136">
        <v>2</v>
      </c>
      <c r="BV140" s="136">
        <v>10</v>
      </c>
      <c r="BW140" s="136">
        <v>10</v>
      </c>
      <c r="BX140" s="132"/>
      <c r="BY140" s="136">
        <v>35</v>
      </c>
      <c r="BZ140" s="137" t="s">
        <v>268</v>
      </c>
      <c r="CA140" s="84"/>
      <c r="CB140" s="175" t="s">
        <v>581</v>
      </c>
      <c r="CC140" s="124" t="s">
        <v>30</v>
      </c>
      <c r="CD140" s="84">
        <v>12</v>
      </c>
      <c r="CE140" s="84">
        <v>7</v>
      </c>
      <c r="CF140" s="84" t="s">
        <v>40</v>
      </c>
    </row>
    <row r="141" spans="1:84" ht="50.1" x14ac:dyDescent="0.55000000000000004">
      <c r="A141" s="25">
        <v>4</v>
      </c>
      <c r="B141" s="25" t="s">
        <v>1</v>
      </c>
      <c r="C141" s="25">
        <v>40</v>
      </c>
      <c r="D141" s="25" t="s">
        <v>267</v>
      </c>
      <c r="E141" s="25">
        <v>1</v>
      </c>
      <c r="F141" s="25">
        <v>7</v>
      </c>
      <c r="G141" s="25">
        <v>12.5</v>
      </c>
      <c r="H141" s="24">
        <v>15.5</v>
      </c>
      <c r="I141" s="24">
        <v>17</v>
      </c>
      <c r="J141" s="79">
        <v>22</v>
      </c>
      <c r="K141" s="79">
        <v>33</v>
      </c>
      <c r="L141" s="79">
        <v>43</v>
      </c>
      <c r="M141" s="79">
        <v>58</v>
      </c>
      <c r="N141" s="79">
        <v>63</v>
      </c>
      <c r="O141" s="168">
        <v>90.5</v>
      </c>
      <c r="P141">
        <f>J141-'data for JMP'!J141</f>
        <v>5</v>
      </c>
      <c r="Q141">
        <f t="shared" si="26"/>
        <v>11</v>
      </c>
      <c r="R141">
        <f t="shared" si="27"/>
        <v>10</v>
      </c>
      <c r="S141">
        <f t="shared" si="28"/>
        <v>15</v>
      </c>
      <c r="T141" s="116">
        <f t="shared" si="29"/>
        <v>5</v>
      </c>
      <c r="U141" s="116">
        <f t="shared" si="29"/>
        <v>27.5</v>
      </c>
      <c r="V141" s="24">
        <v>6</v>
      </c>
      <c r="W141" s="51">
        <f>3.14*(V141/2)^2*I141</f>
        <v>480.42</v>
      </c>
      <c r="X141" s="79">
        <v>8</v>
      </c>
      <c r="Y141">
        <f>3.14*(X141/2)^2*J141</f>
        <v>1105.28</v>
      </c>
      <c r="Z141" s="79">
        <v>9</v>
      </c>
      <c r="AA141" s="79">
        <v>8</v>
      </c>
      <c r="AB141" s="5">
        <f xml:space="preserve"> AVERAGE(Z141:AA141)</f>
        <v>8.5</v>
      </c>
      <c r="AC141">
        <f>3.14*((Z141+AA141)/2)^2*K141</f>
        <v>7486.5450000000001</v>
      </c>
      <c r="AD141" s="79">
        <v>11</v>
      </c>
      <c r="AE141" s="79">
        <v>10</v>
      </c>
      <c r="AF141" s="5">
        <f xml:space="preserve"> AVERAGE(AD141:AE141)</f>
        <v>10.5</v>
      </c>
      <c r="AG141">
        <f>3.14*((AD141+AE141)/2)^2*L141</f>
        <v>14885.955</v>
      </c>
      <c r="AH141" s="79">
        <v>19</v>
      </c>
      <c r="AI141" s="79">
        <v>18</v>
      </c>
      <c r="AJ141" s="5">
        <f xml:space="preserve"> AVERAGE(AH141:AI141)</f>
        <v>18.5</v>
      </c>
      <c r="AK141">
        <f>3.14*((AH141+AI141)/2)^2*M141</f>
        <v>62330.57</v>
      </c>
      <c r="AL141" s="79">
        <v>21</v>
      </c>
      <c r="AM141" s="79">
        <v>23</v>
      </c>
      <c r="AN141" s="168">
        <v>30</v>
      </c>
      <c r="AO141" s="168">
        <v>37</v>
      </c>
      <c r="AP141" s="116">
        <v>1</v>
      </c>
      <c r="AQ141" s="30" t="s">
        <v>13</v>
      </c>
      <c r="AR141" s="88">
        <v>1</v>
      </c>
      <c r="AS141" s="52" t="s">
        <v>15</v>
      </c>
      <c r="AT141" s="24" t="s">
        <v>15</v>
      </c>
      <c r="AU141" s="24">
        <v>1</v>
      </c>
      <c r="AV141" s="24" t="s">
        <v>17</v>
      </c>
      <c r="AW141" s="24">
        <v>1</v>
      </c>
      <c r="AX141" s="24" t="s">
        <v>15</v>
      </c>
      <c r="AY141" s="80" t="s">
        <v>488</v>
      </c>
      <c r="AZ141">
        <v>1</v>
      </c>
      <c r="BA141" s="77" t="s">
        <v>488</v>
      </c>
      <c r="BB141">
        <v>1</v>
      </c>
      <c r="BC141" s="77" t="s">
        <v>13</v>
      </c>
      <c r="BD141">
        <v>1</v>
      </c>
      <c r="BE141" s="77" t="s">
        <v>13</v>
      </c>
      <c r="BF141">
        <v>1</v>
      </c>
      <c r="BG141" s="77" t="s">
        <v>15</v>
      </c>
      <c r="BH141" s="175">
        <v>1</v>
      </c>
      <c r="BI141" s="171" t="s">
        <v>15</v>
      </c>
      <c r="BJ141" s="177">
        <v>1</v>
      </c>
      <c r="BK141" s="79">
        <v>0</v>
      </c>
      <c r="BL141" s="24">
        <v>9</v>
      </c>
      <c r="BM141" s="79">
        <v>10</v>
      </c>
      <c r="BN141" s="79">
        <v>15</v>
      </c>
      <c r="BO141" s="79">
        <v>50</v>
      </c>
      <c r="BP141" s="79">
        <v>30</v>
      </c>
      <c r="BQ141" s="79">
        <v>17</v>
      </c>
      <c r="BR141" s="168">
        <v>100</v>
      </c>
      <c r="BT141" s="136">
        <v>25</v>
      </c>
      <c r="BU141" s="136">
        <v>4</v>
      </c>
      <c r="BV141" s="136">
        <v>30</v>
      </c>
      <c r="BW141" s="136">
        <v>30</v>
      </c>
      <c r="BX141" s="132">
        <v>9</v>
      </c>
      <c r="BY141" s="136">
        <v>90</v>
      </c>
      <c r="BZ141" s="137" t="s">
        <v>266</v>
      </c>
      <c r="CA141" s="84"/>
      <c r="CB141" s="175" t="s">
        <v>581</v>
      </c>
      <c r="CC141" s="124" t="s">
        <v>30</v>
      </c>
      <c r="CD141" s="84">
        <v>7</v>
      </c>
      <c r="CE141" s="84">
        <v>3</v>
      </c>
      <c r="CF141" s="84" t="s">
        <v>49</v>
      </c>
    </row>
    <row r="142" spans="1:84" ht="50.1" x14ac:dyDescent="0.55000000000000004">
      <c r="A142" s="25">
        <v>4</v>
      </c>
      <c r="B142" s="25" t="s">
        <v>1</v>
      </c>
      <c r="C142" s="25">
        <v>41</v>
      </c>
      <c r="D142" s="25" t="s">
        <v>47</v>
      </c>
      <c r="E142" s="25">
        <v>2</v>
      </c>
      <c r="F142" s="25">
        <v>9</v>
      </c>
      <c r="G142" s="25">
        <v>11</v>
      </c>
      <c r="H142" s="24">
        <v>18</v>
      </c>
      <c r="I142" s="24">
        <v>20</v>
      </c>
      <c r="J142" s="79">
        <v>24</v>
      </c>
      <c r="K142" s="79">
        <v>32</v>
      </c>
      <c r="L142" s="79">
        <v>52</v>
      </c>
      <c r="M142" s="79">
        <v>76</v>
      </c>
      <c r="N142" s="79">
        <v>68</v>
      </c>
      <c r="O142" s="168">
        <v>72</v>
      </c>
      <c r="P142">
        <f>J142-'data for JMP'!J142</f>
        <v>4</v>
      </c>
      <c r="Q142">
        <f t="shared" si="26"/>
        <v>8</v>
      </c>
      <c r="R142">
        <f t="shared" si="27"/>
        <v>20</v>
      </c>
      <c r="S142">
        <f t="shared" si="28"/>
        <v>24</v>
      </c>
      <c r="T142" s="116">
        <f t="shared" si="29"/>
        <v>-8</v>
      </c>
      <c r="U142" s="116">
        <f t="shared" si="29"/>
        <v>4</v>
      </c>
      <c r="V142" s="24">
        <v>9.5</v>
      </c>
      <c r="W142" s="51">
        <f>3.14*(V142/2)^2*I142</f>
        <v>1416.925</v>
      </c>
      <c r="X142" s="79">
        <v>6</v>
      </c>
      <c r="Y142">
        <f>3.14*(X142/2)^2*J142</f>
        <v>678.24</v>
      </c>
      <c r="Z142" s="79">
        <v>13</v>
      </c>
      <c r="AA142" s="79">
        <v>14</v>
      </c>
      <c r="AB142" s="5">
        <f xml:space="preserve"> AVERAGE(Z142:AA142)</f>
        <v>13.5</v>
      </c>
      <c r="AC142">
        <f>3.14*((Z142+AA142)/2)^2*K142</f>
        <v>18312.48</v>
      </c>
      <c r="AD142" s="79">
        <v>19</v>
      </c>
      <c r="AE142" s="79">
        <v>15</v>
      </c>
      <c r="AF142" s="5">
        <f xml:space="preserve"> AVERAGE(AD142:AE142)</f>
        <v>17</v>
      </c>
      <c r="AG142">
        <f>3.14*((AD142+AE142)/2)^2*L142</f>
        <v>47187.92</v>
      </c>
      <c r="AH142" s="79">
        <v>25</v>
      </c>
      <c r="AI142" s="79">
        <v>16</v>
      </c>
      <c r="AJ142" s="5">
        <f xml:space="preserve"> AVERAGE(AH142:AI142)</f>
        <v>20.5</v>
      </c>
      <c r="AK142">
        <f>3.14*((AH142+AI142)/2)^2*M142</f>
        <v>100288.46</v>
      </c>
      <c r="AL142" s="79">
        <v>22</v>
      </c>
      <c r="AM142" s="79">
        <v>20</v>
      </c>
      <c r="AN142" s="168">
        <v>28</v>
      </c>
      <c r="AO142" s="168">
        <v>27</v>
      </c>
      <c r="AP142" s="116">
        <v>1</v>
      </c>
      <c r="AQ142" s="30" t="s">
        <v>15</v>
      </c>
      <c r="AR142" s="88">
        <v>1</v>
      </c>
      <c r="AS142" s="52" t="s">
        <v>15</v>
      </c>
      <c r="AT142" s="24" t="s">
        <v>13</v>
      </c>
      <c r="AU142" s="24">
        <v>1</v>
      </c>
      <c r="AV142" s="24" t="s">
        <v>15</v>
      </c>
      <c r="AW142" s="24">
        <v>1</v>
      </c>
      <c r="AX142" s="24" t="s">
        <v>15</v>
      </c>
      <c r="AY142" s="80" t="s">
        <v>488</v>
      </c>
      <c r="AZ142">
        <v>1</v>
      </c>
      <c r="BA142" s="77" t="s">
        <v>13</v>
      </c>
      <c r="BB142">
        <v>1</v>
      </c>
      <c r="BC142" s="77" t="s">
        <v>13</v>
      </c>
      <c r="BD142">
        <v>1</v>
      </c>
      <c r="BE142" s="77" t="s">
        <v>13</v>
      </c>
      <c r="BF142">
        <v>1</v>
      </c>
      <c r="BG142" s="77" t="s">
        <v>15</v>
      </c>
      <c r="BH142" s="175">
        <v>1</v>
      </c>
      <c r="BI142" s="171" t="s">
        <v>15</v>
      </c>
      <c r="BJ142" s="177">
        <v>1</v>
      </c>
      <c r="BK142" s="79">
        <v>50</v>
      </c>
      <c r="BL142" s="24">
        <v>5</v>
      </c>
      <c r="BM142" s="79">
        <v>15</v>
      </c>
      <c r="BN142" s="79">
        <v>35</v>
      </c>
      <c r="BO142" s="79">
        <v>20</v>
      </c>
      <c r="BP142" s="79">
        <v>30</v>
      </c>
      <c r="BQ142" s="79">
        <v>20</v>
      </c>
      <c r="BR142" s="168">
        <v>100</v>
      </c>
      <c r="BT142" s="136">
        <v>5</v>
      </c>
      <c r="BU142" s="136">
        <v>1</v>
      </c>
      <c r="BV142" s="136">
        <v>15</v>
      </c>
      <c r="BW142" s="136">
        <v>70</v>
      </c>
      <c r="BX142" s="132">
        <v>5</v>
      </c>
      <c r="BY142" s="136">
        <v>30</v>
      </c>
      <c r="BZ142" s="137" t="s">
        <v>265</v>
      </c>
      <c r="CA142" s="84"/>
      <c r="CB142" s="175" t="s">
        <v>581</v>
      </c>
      <c r="CC142" s="124" t="s">
        <v>30</v>
      </c>
      <c r="CD142" s="84">
        <v>9</v>
      </c>
      <c r="CE142" s="84">
        <v>5</v>
      </c>
      <c r="CF142" s="84" t="s">
        <v>49</v>
      </c>
    </row>
    <row r="143" spans="1:84" ht="50.1" x14ac:dyDescent="0.55000000000000004">
      <c r="A143" s="25">
        <v>4</v>
      </c>
      <c r="B143" s="25" t="s">
        <v>1</v>
      </c>
      <c r="C143" s="25">
        <v>42</v>
      </c>
      <c r="D143" s="25" t="s">
        <v>47</v>
      </c>
      <c r="E143" s="25">
        <v>2</v>
      </c>
      <c r="F143" s="25">
        <v>7</v>
      </c>
      <c r="G143" s="25">
        <v>9.5</v>
      </c>
      <c r="H143" s="24">
        <v>14.5</v>
      </c>
      <c r="I143" s="24">
        <v>19</v>
      </c>
      <c r="J143" s="79">
        <v>24</v>
      </c>
      <c r="K143" s="79">
        <v>42</v>
      </c>
      <c r="L143" s="79">
        <v>55</v>
      </c>
      <c r="M143" s="79">
        <v>82</v>
      </c>
      <c r="N143" s="79">
        <v>90</v>
      </c>
      <c r="O143" s="168">
        <v>139</v>
      </c>
      <c r="P143">
        <f>J143-'data for JMP'!J143</f>
        <v>5</v>
      </c>
      <c r="Q143">
        <f t="shared" si="26"/>
        <v>18</v>
      </c>
      <c r="R143">
        <f t="shared" si="27"/>
        <v>13</v>
      </c>
      <c r="S143">
        <f t="shared" si="28"/>
        <v>27</v>
      </c>
      <c r="T143" s="116">
        <f t="shared" si="29"/>
        <v>8</v>
      </c>
      <c r="U143" s="116">
        <f t="shared" si="29"/>
        <v>49</v>
      </c>
      <c r="V143" s="24">
        <v>5</v>
      </c>
      <c r="W143" s="51">
        <f>3.14*(V143/2)^2*I143</f>
        <v>372.875</v>
      </c>
      <c r="X143" s="79">
        <v>3</v>
      </c>
      <c r="Y143">
        <f>3.14*(X143/2)^2*J143</f>
        <v>169.56</v>
      </c>
      <c r="Z143" s="79">
        <v>11</v>
      </c>
      <c r="AA143" s="79">
        <v>9</v>
      </c>
      <c r="AB143" s="5">
        <f xml:space="preserve"> AVERAGE(Z143:AA143)</f>
        <v>10</v>
      </c>
      <c r="AC143">
        <f>3.14*((Z143+AA143)/2)^2*K143</f>
        <v>13188</v>
      </c>
      <c r="AD143" s="79">
        <v>16</v>
      </c>
      <c r="AE143" s="79">
        <v>12</v>
      </c>
      <c r="AF143" s="5">
        <f xml:space="preserve"> AVERAGE(AD143:AE143)</f>
        <v>14</v>
      </c>
      <c r="AG143">
        <f>3.14*((AD143+AE143)/2)^2*L143</f>
        <v>33849.200000000004</v>
      </c>
      <c r="AH143" s="79">
        <v>21</v>
      </c>
      <c r="AI143" s="79">
        <v>17</v>
      </c>
      <c r="AJ143" s="5">
        <f xml:space="preserve"> AVERAGE(AH143:AI143)</f>
        <v>19</v>
      </c>
      <c r="AK143">
        <f>3.14*((AH143+AI143)/2)^2*M143</f>
        <v>92950.28</v>
      </c>
      <c r="AL143" s="79">
        <v>32</v>
      </c>
      <c r="AM143" s="79">
        <v>25</v>
      </c>
      <c r="AN143" s="168">
        <v>42</v>
      </c>
      <c r="AO143" s="168">
        <v>45</v>
      </c>
      <c r="AP143" s="116">
        <v>1</v>
      </c>
      <c r="AQ143" s="30" t="s">
        <v>18</v>
      </c>
      <c r="AR143" s="88">
        <v>1</v>
      </c>
      <c r="AS143" s="52" t="s">
        <v>17</v>
      </c>
      <c r="AT143" s="24" t="s">
        <v>15</v>
      </c>
      <c r="AU143" s="24">
        <v>1</v>
      </c>
      <c r="AV143" s="24" t="s">
        <v>15</v>
      </c>
      <c r="AW143" s="24">
        <v>1</v>
      </c>
      <c r="AX143" s="24" t="s">
        <v>15</v>
      </c>
      <c r="AY143" s="80" t="s">
        <v>489</v>
      </c>
      <c r="AZ143">
        <v>1</v>
      </c>
      <c r="BA143" s="77" t="s">
        <v>488</v>
      </c>
      <c r="BB143">
        <v>1</v>
      </c>
      <c r="BC143" s="77" t="s">
        <v>13</v>
      </c>
      <c r="BD143">
        <v>1</v>
      </c>
      <c r="BE143" s="77" t="s">
        <v>15</v>
      </c>
      <c r="BF143">
        <v>1</v>
      </c>
      <c r="BG143" s="77" t="s">
        <v>15</v>
      </c>
      <c r="BH143" s="175">
        <v>1</v>
      </c>
      <c r="BI143" s="171" t="s">
        <v>13</v>
      </c>
      <c r="BJ143" s="177">
        <v>1</v>
      </c>
      <c r="BK143" s="79">
        <v>0</v>
      </c>
      <c r="BL143" s="24">
        <v>40</v>
      </c>
      <c r="BM143" s="79">
        <v>40</v>
      </c>
      <c r="BN143" s="79">
        <v>0</v>
      </c>
      <c r="BO143" s="79">
        <v>2</v>
      </c>
      <c r="BP143" s="79">
        <v>2</v>
      </c>
      <c r="BQ143" s="79">
        <v>5</v>
      </c>
      <c r="BR143" s="168">
        <v>0</v>
      </c>
      <c r="BT143" s="136">
        <v>18</v>
      </c>
      <c r="BU143" s="137">
        <v>0.1</v>
      </c>
      <c r="BV143" s="136">
        <v>38</v>
      </c>
      <c r="BW143" s="136">
        <v>7</v>
      </c>
      <c r="BX143" s="132">
        <v>40</v>
      </c>
      <c r="BY143" s="136">
        <v>16</v>
      </c>
      <c r="BZ143" s="137" t="s">
        <v>264</v>
      </c>
      <c r="CA143" s="84"/>
      <c r="CB143" s="175" t="s">
        <v>581</v>
      </c>
      <c r="CC143" s="124" t="s">
        <v>30</v>
      </c>
      <c r="CD143" s="84">
        <v>7</v>
      </c>
      <c r="CE143" s="84">
        <v>1</v>
      </c>
      <c r="CF143" s="84" t="s">
        <v>49</v>
      </c>
    </row>
    <row r="144" spans="1:84" ht="50.1" x14ac:dyDescent="0.55000000000000004">
      <c r="A144" s="25">
        <v>4</v>
      </c>
      <c r="B144" s="25" t="s">
        <v>1</v>
      </c>
      <c r="C144" s="25">
        <v>43</v>
      </c>
      <c r="D144" s="25" t="s">
        <v>47</v>
      </c>
      <c r="E144" s="25">
        <v>2</v>
      </c>
      <c r="F144" s="25">
        <v>6</v>
      </c>
      <c r="G144" s="25">
        <v>12.5</v>
      </c>
      <c r="H144" s="24">
        <v>17</v>
      </c>
      <c r="I144" s="24">
        <v>17</v>
      </c>
      <c r="J144" s="79">
        <v>18</v>
      </c>
      <c r="K144" s="79">
        <v>22</v>
      </c>
      <c r="L144" s="79">
        <v>22</v>
      </c>
      <c r="M144" s="79">
        <v>33.5</v>
      </c>
      <c r="N144" s="79">
        <v>33</v>
      </c>
      <c r="O144" s="168">
        <v>64</v>
      </c>
      <c r="P144">
        <f>J144-'data for JMP'!J144</f>
        <v>1</v>
      </c>
      <c r="Q144">
        <f t="shared" si="26"/>
        <v>4</v>
      </c>
      <c r="R144">
        <f t="shared" si="27"/>
        <v>0</v>
      </c>
      <c r="S144">
        <f t="shared" si="28"/>
        <v>11.5</v>
      </c>
      <c r="T144" s="116">
        <f t="shared" si="29"/>
        <v>-0.5</v>
      </c>
      <c r="U144" s="116">
        <f t="shared" si="29"/>
        <v>31</v>
      </c>
      <c r="V144" s="24">
        <v>5</v>
      </c>
      <c r="W144" s="51">
        <f>3.14*(V144/2)^2*I144</f>
        <v>333.625</v>
      </c>
      <c r="X144" s="79">
        <v>3</v>
      </c>
      <c r="Y144">
        <f>3.14*(X144/2)^2*J144</f>
        <v>127.17</v>
      </c>
      <c r="Z144" s="79">
        <v>7</v>
      </c>
      <c r="AA144" s="79">
        <v>5</v>
      </c>
      <c r="AB144" s="5">
        <f xml:space="preserve"> AVERAGE(Z144:AA144)</f>
        <v>6</v>
      </c>
      <c r="AC144">
        <f>3.14*((Z144+AA144)/2)^2*K144</f>
        <v>2486.88</v>
      </c>
      <c r="AD144" s="79">
        <v>6</v>
      </c>
      <c r="AE144" s="79">
        <v>5</v>
      </c>
      <c r="AF144" s="5">
        <f xml:space="preserve"> AVERAGE(AD144:AE144)</f>
        <v>5.5</v>
      </c>
      <c r="AG144">
        <f>3.14*((AD144+AE144)/2)^2*L144</f>
        <v>2089.67</v>
      </c>
      <c r="AH144" s="79">
        <v>9.5</v>
      </c>
      <c r="AI144" s="79">
        <v>6</v>
      </c>
      <c r="AJ144" s="5">
        <f xml:space="preserve"> AVERAGE(AH144:AI144)</f>
        <v>7.75</v>
      </c>
      <c r="AK144">
        <f>3.14*((AH144+AI144)/2)^2*M144</f>
        <v>6317.9743749999998</v>
      </c>
      <c r="AL144" s="79">
        <v>8</v>
      </c>
      <c r="AM144" s="79">
        <v>8.5</v>
      </c>
      <c r="AN144" s="168">
        <v>19.5</v>
      </c>
      <c r="AO144" s="168">
        <v>17</v>
      </c>
      <c r="AP144" s="116">
        <v>1</v>
      </c>
      <c r="AQ144" s="30" t="s">
        <v>15</v>
      </c>
      <c r="AR144" s="88">
        <v>1</v>
      </c>
      <c r="AS144" s="52" t="s">
        <v>15</v>
      </c>
      <c r="AT144" s="24" t="s">
        <v>15</v>
      </c>
      <c r="AU144" s="24">
        <v>1</v>
      </c>
      <c r="AV144" s="24" t="s">
        <v>15</v>
      </c>
      <c r="AW144" s="24">
        <v>1</v>
      </c>
      <c r="AX144" s="24" t="s">
        <v>15</v>
      </c>
      <c r="AY144" s="80" t="s">
        <v>489</v>
      </c>
      <c r="AZ144">
        <v>1</v>
      </c>
      <c r="BA144" s="77" t="s">
        <v>488</v>
      </c>
      <c r="BB144">
        <v>1</v>
      </c>
      <c r="BC144" s="77" t="s">
        <v>497</v>
      </c>
      <c r="BD144">
        <v>1</v>
      </c>
      <c r="BE144" s="77" t="s">
        <v>15</v>
      </c>
      <c r="BF144">
        <v>1</v>
      </c>
      <c r="BG144" s="77" t="s">
        <v>15</v>
      </c>
      <c r="BH144" s="175">
        <v>1</v>
      </c>
      <c r="BI144" s="171" t="s">
        <v>15</v>
      </c>
      <c r="BJ144" s="177">
        <v>1</v>
      </c>
      <c r="BK144" s="79">
        <v>30</v>
      </c>
      <c r="BL144" s="24">
        <v>30</v>
      </c>
      <c r="BM144" s="79">
        <v>20</v>
      </c>
      <c r="BN144" s="79">
        <v>75</v>
      </c>
      <c r="BO144" s="79">
        <v>15</v>
      </c>
      <c r="BP144" s="79">
        <v>40</v>
      </c>
      <c r="BQ144" s="79">
        <v>80</v>
      </c>
      <c r="BR144" s="168">
        <v>80</v>
      </c>
      <c r="BT144" s="136">
        <v>2</v>
      </c>
      <c r="BU144" s="137">
        <v>0.1</v>
      </c>
      <c r="BV144" s="136">
        <v>15</v>
      </c>
      <c r="BW144" s="136">
        <v>5</v>
      </c>
      <c r="BX144" s="132">
        <v>30</v>
      </c>
      <c r="BY144" s="136">
        <v>110</v>
      </c>
      <c r="BZ144" s="137" t="s">
        <v>263</v>
      </c>
      <c r="CA144" s="84"/>
      <c r="CB144" s="175" t="s">
        <v>581</v>
      </c>
      <c r="CC144" s="124" t="s">
        <v>30</v>
      </c>
      <c r="CD144" s="84">
        <v>6</v>
      </c>
      <c r="CE144" s="84">
        <v>0</v>
      </c>
      <c r="CF144" s="84" t="s">
        <v>49</v>
      </c>
    </row>
    <row r="145" spans="1:84" ht="37.799999999999997" x14ac:dyDescent="0.55000000000000004">
      <c r="A145" s="25">
        <v>4</v>
      </c>
      <c r="B145" s="25" t="s">
        <v>1</v>
      </c>
      <c r="C145" s="25">
        <v>44</v>
      </c>
      <c r="D145" s="25" t="s">
        <v>47</v>
      </c>
      <c r="E145" s="25">
        <v>3</v>
      </c>
      <c r="F145" s="25">
        <v>7</v>
      </c>
      <c r="G145" s="25">
        <v>10</v>
      </c>
      <c r="H145" s="24"/>
      <c r="I145" s="24"/>
      <c r="J145" s="79"/>
      <c r="K145" s="79"/>
      <c r="L145" s="79"/>
      <c r="M145" s="79"/>
      <c r="N145" s="79"/>
      <c r="O145" s="168"/>
      <c r="P145">
        <f>J145-'data for JMP'!J145</f>
        <v>0</v>
      </c>
      <c r="Q145">
        <f t="shared" si="26"/>
        <v>0</v>
      </c>
      <c r="R145">
        <f t="shared" si="27"/>
        <v>0</v>
      </c>
      <c r="S145">
        <f t="shared" si="28"/>
        <v>0</v>
      </c>
      <c r="T145" s="116">
        <f t="shared" si="29"/>
        <v>0</v>
      </c>
      <c r="U145" s="116">
        <f t="shared" si="29"/>
        <v>0</v>
      </c>
      <c r="V145" s="24"/>
      <c r="W145" s="51"/>
      <c r="X145" s="79"/>
      <c r="Z145" s="79"/>
      <c r="AA145" s="79"/>
      <c r="AB145" s="5"/>
      <c r="AD145" s="79"/>
      <c r="AE145" s="79"/>
      <c r="AF145" s="5"/>
      <c r="AH145" s="79"/>
      <c r="AI145" s="79"/>
      <c r="AJ145" s="5"/>
      <c r="AL145" s="79"/>
      <c r="AM145" s="79"/>
      <c r="AN145" s="168"/>
      <c r="AO145" s="168"/>
      <c r="AP145" s="116">
        <v>1</v>
      </c>
      <c r="AQ145" s="30" t="s">
        <v>17</v>
      </c>
      <c r="AR145" s="88">
        <v>1</v>
      </c>
      <c r="AS145" s="52" t="s">
        <v>14</v>
      </c>
      <c r="AT145" s="24" t="s">
        <v>14</v>
      </c>
      <c r="AU145" s="24">
        <v>0</v>
      </c>
      <c r="AV145" s="24" t="s">
        <v>14</v>
      </c>
      <c r="AW145" s="24">
        <v>0</v>
      </c>
      <c r="AX145" s="24" t="s">
        <v>14</v>
      </c>
      <c r="AY145" s="77" t="s">
        <v>512</v>
      </c>
      <c r="AZ145">
        <v>0</v>
      </c>
      <c r="BA145" s="77" t="s">
        <v>512</v>
      </c>
      <c r="BB145">
        <v>0</v>
      </c>
      <c r="BC145" s="77" t="s">
        <v>512</v>
      </c>
      <c r="BD145">
        <v>0</v>
      </c>
      <c r="BE145" s="77" t="s">
        <v>512</v>
      </c>
      <c r="BF145">
        <v>0</v>
      </c>
      <c r="BG145" s="77"/>
      <c r="BH145" s="116">
        <v>0</v>
      </c>
      <c r="BI145" s="171"/>
      <c r="BJ145" s="116">
        <v>0</v>
      </c>
      <c r="BK145" s="79">
        <v>0</v>
      </c>
      <c r="BL145" s="79">
        <v>0</v>
      </c>
      <c r="BM145" s="24">
        <v>0</v>
      </c>
      <c r="BN145" s="24">
        <v>0</v>
      </c>
      <c r="BO145" s="24">
        <v>0</v>
      </c>
      <c r="BP145" s="24">
        <v>0</v>
      </c>
      <c r="BQ145" s="79"/>
      <c r="BR145" s="168"/>
      <c r="BT145" s="136">
        <v>0</v>
      </c>
      <c r="BU145" s="137">
        <v>0.1</v>
      </c>
      <c r="BV145" s="136">
        <v>0</v>
      </c>
      <c r="BW145" s="136">
        <v>17</v>
      </c>
      <c r="BX145" s="132"/>
      <c r="BY145" s="136">
        <v>3</v>
      </c>
      <c r="BZ145" s="137" t="s">
        <v>262</v>
      </c>
      <c r="CA145" s="84"/>
      <c r="CB145" s="175" t="s">
        <v>581</v>
      </c>
      <c r="CC145" s="124" t="s">
        <v>30</v>
      </c>
      <c r="CD145" s="84">
        <v>7</v>
      </c>
      <c r="CE145" s="84">
        <v>1</v>
      </c>
      <c r="CF145" s="84" t="s">
        <v>40</v>
      </c>
    </row>
    <row r="146" spans="1:84" ht="25.5" x14ac:dyDescent="0.55000000000000004">
      <c r="A146" s="25">
        <v>4</v>
      </c>
      <c r="B146" s="25" t="s">
        <v>1</v>
      </c>
      <c r="C146" s="25">
        <v>45</v>
      </c>
      <c r="D146" s="25" t="s">
        <v>47</v>
      </c>
      <c r="E146" s="25">
        <v>3</v>
      </c>
      <c r="F146" s="25">
        <v>7.5</v>
      </c>
      <c r="G146" s="25">
        <v>10.5</v>
      </c>
      <c r="H146" s="24">
        <v>7</v>
      </c>
      <c r="I146" s="24">
        <v>25</v>
      </c>
      <c r="J146" s="79">
        <v>28</v>
      </c>
      <c r="K146" s="79">
        <v>29</v>
      </c>
      <c r="L146" s="79">
        <v>31</v>
      </c>
      <c r="M146" s="79">
        <v>35</v>
      </c>
      <c r="N146" s="79">
        <v>33</v>
      </c>
      <c r="O146" s="168">
        <v>65.5</v>
      </c>
      <c r="P146">
        <f>J146-'data for JMP'!J146</f>
        <v>3</v>
      </c>
      <c r="Q146">
        <f t="shared" si="26"/>
        <v>1</v>
      </c>
      <c r="R146">
        <f t="shared" si="27"/>
        <v>2</v>
      </c>
      <c r="S146">
        <f t="shared" si="28"/>
        <v>4</v>
      </c>
      <c r="T146" s="116">
        <f t="shared" si="29"/>
        <v>-2</v>
      </c>
      <c r="U146" s="116">
        <f t="shared" si="29"/>
        <v>32.5</v>
      </c>
      <c r="V146" s="24">
        <v>10.5</v>
      </c>
      <c r="W146" s="51">
        <f>3.14*(V146/2)^2*I146</f>
        <v>2163.65625</v>
      </c>
      <c r="X146" s="79">
        <v>5</v>
      </c>
      <c r="Y146">
        <f>3.14*(X146/2)^2*J146</f>
        <v>549.5</v>
      </c>
      <c r="Z146" s="79">
        <v>15</v>
      </c>
      <c r="AA146" s="79">
        <v>9</v>
      </c>
      <c r="AB146" s="5">
        <f t="shared" ref="AB146:AB151" si="31" xml:space="preserve"> AVERAGE(Z146:AA146)</f>
        <v>12</v>
      </c>
      <c r="AC146">
        <f t="shared" ref="AC146:AC151" si="32">3.14*((Z146+AA146)/2)^2*K146</f>
        <v>13112.640000000001</v>
      </c>
      <c r="AD146" s="79">
        <v>19</v>
      </c>
      <c r="AE146" s="79">
        <v>10</v>
      </c>
      <c r="AF146" s="5">
        <f xml:space="preserve"> AVERAGE(AD146:AE146)</f>
        <v>14.5</v>
      </c>
      <c r="AG146">
        <f>3.14*((AD146+AE146)/2)^2*L146</f>
        <v>20465.735000000001</v>
      </c>
      <c r="AH146" s="79">
        <v>15</v>
      </c>
      <c r="AI146" s="79">
        <v>10</v>
      </c>
      <c r="AJ146" s="5">
        <f xml:space="preserve"> AVERAGE(AH146:AI146)</f>
        <v>12.5</v>
      </c>
      <c r="AK146">
        <f>3.14*((AH146+AI146)/2)^2*M146</f>
        <v>17171.875</v>
      </c>
      <c r="AL146" s="79">
        <v>16</v>
      </c>
      <c r="AM146" s="79">
        <v>13</v>
      </c>
      <c r="AN146" s="168">
        <v>32</v>
      </c>
      <c r="AO146" s="168">
        <v>18</v>
      </c>
      <c r="AP146" s="116">
        <v>1</v>
      </c>
      <c r="AQ146" s="30" t="s">
        <v>17</v>
      </c>
      <c r="AR146" s="88">
        <v>1</v>
      </c>
      <c r="AS146" s="52" t="s">
        <v>15</v>
      </c>
      <c r="AT146" s="24" t="s">
        <v>17</v>
      </c>
      <c r="AU146" s="24">
        <v>1</v>
      </c>
      <c r="AV146" s="24" t="s">
        <v>15</v>
      </c>
      <c r="AW146" s="24">
        <v>1</v>
      </c>
      <c r="AX146" s="24" t="s">
        <v>13</v>
      </c>
      <c r="AY146" s="80" t="s">
        <v>490</v>
      </c>
      <c r="AZ146">
        <v>1</v>
      </c>
      <c r="BA146" s="77" t="s">
        <v>488</v>
      </c>
      <c r="BB146">
        <v>1</v>
      </c>
      <c r="BC146" s="77" t="s">
        <v>18</v>
      </c>
      <c r="BD146">
        <v>1</v>
      </c>
      <c r="BE146" s="77" t="s">
        <v>15</v>
      </c>
      <c r="BF146">
        <v>1</v>
      </c>
      <c r="BG146" s="77" t="s">
        <v>566</v>
      </c>
      <c r="BH146" s="175">
        <v>1</v>
      </c>
      <c r="BI146" s="171" t="s">
        <v>15</v>
      </c>
      <c r="BJ146" s="177">
        <v>1</v>
      </c>
      <c r="BK146" s="79">
        <v>5</v>
      </c>
      <c r="BL146" s="24">
        <v>0</v>
      </c>
      <c r="BM146" s="79">
        <v>5</v>
      </c>
      <c r="BN146" s="79">
        <v>0</v>
      </c>
      <c r="BO146" s="79">
        <v>2</v>
      </c>
      <c r="BP146" s="79">
        <v>0</v>
      </c>
      <c r="BQ146" s="79">
        <v>0</v>
      </c>
      <c r="BR146" s="168">
        <v>2</v>
      </c>
      <c r="BT146" s="136">
        <v>1</v>
      </c>
      <c r="BU146" s="137">
        <v>0.1</v>
      </c>
      <c r="BV146" s="136">
        <v>15</v>
      </c>
      <c r="BW146" s="137">
        <v>0.1</v>
      </c>
      <c r="BX146" s="132">
        <v>0</v>
      </c>
      <c r="BY146" s="136">
        <v>20</v>
      </c>
      <c r="BZ146" s="137" t="s">
        <v>261</v>
      </c>
      <c r="CA146" s="138" t="s">
        <v>260</v>
      </c>
      <c r="CB146" s="175" t="s">
        <v>581</v>
      </c>
      <c r="CC146" s="124" t="s">
        <v>30</v>
      </c>
      <c r="CD146" s="84">
        <v>7.5</v>
      </c>
      <c r="CE146" s="84">
        <v>0</v>
      </c>
      <c r="CF146" s="84" t="s">
        <v>259</v>
      </c>
    </row>
    <row r="147" spans="1:84" ht="37.799999999999997" x14ac:dyDescent="0.55000000000000004">
      <c r="A147" s="25">
        <v>4</v>
      </c>
      <c r="B147" s="25" t="s">
        <v>1</v>
      </c>
      <c r="C147" s="25">
        <v>46</v>
      </c>
      <c r="D147" s="25" t="s">
        <v>66</v>
      </c>
      <c r="E147" s="25">
        <v>3</v>
      </c>
      <c r="F147" s="25">
        <v>7.5</v>
      </c>
      <c r="G147" s="25">
        <v>13</v>
      </c>
      <c r="H147" s="24">
        <v>15.5</v>
      </c>
      <c r="I147" s="24">
        <v>18</v>
      </c>
      <c r="J147" s="79">
        <v>20</v>
      </c>
      <c r="K147" s="79">
        <v>19</v>
      </c>
      <c r="L147" s="79">
        <v>17</v>
      </c>
      <c r="M147" s="79">
        <v>21</v>
      </c>
      <c r="N147" s="79">
        <v>22</v>
      </c>
      <c r="O147" s="168">
        <v>25</v>
      </c>
      <c r="P147">
        <f>J147-'data for JMP'!J147</f>
        <v>2</v>
      </c>
      <c r="Q147">
        <f t="shared" si="26"/>
        <v>-1</v>
      </c>
      <c r="R147">
        <f t="shared" si="27"/>
        <v>-2</v>
      </c>
      <c r="S147">
        <f t="shared" si="28"/>
        <v>4</v>
      </c>
      <c r="T147" s="116">
        <f t="shared" si="29"/>
        <v>1</v>
      </c>
      <c r="U147" s="116">
        <f t="shared" si="29"/>
        <v>3</v>
      </c>
      <c r="V147" s="24">
        <v>6</v>
      </c>
      <c r="W147" s="51">
        <f>3.14*(V147/2)^2*I147</f>
        <v>508.68</v>
      </c>
      <c r="X147" s="79">
        <v>5</v>
      </c>
      <c r="Y147">
        <f>3.14*(X147/2)^2*J147</f>
        <v>392.5</v>
      </c>
      <c r="Z147" s="79">
        <v>7</v>
      </c>
      <c r="AA147" s="79">
        <v>6</v>
      </c>
      <c r="AB147" s="5">
        <f t="shared" si="31"/>
        <v>6.5</v>
      </c>
      <c r="AC147">
        <f t="shared" si="32"/>
        <v>2520.6349999999998</v>
      </c>
      <c r="AD147" s="79">
        <v>5</v>
      </c>
      <c r="AE147" s="79">
        <v>5</v>
      </c>
      <c r="AF147" s="5">
        <f xml:space="preserve"> AVERAGE(AD147:AE147)</f>
        <v>5</v>
      </c>
      <c r="AG147">
        <f>3.14*((AD147+AE147)/2)^2*L147</f>
        <v>1334.5</v>
      </c>
      <c r="AH147" s="79">
        <v>6.5</v>
      </c>
      <c r="AI147" s="79">
        <v>6.5</v>
      </c>
      <c r="AJ147" s="5">
        <f xml:space="preserve"> AVERAGE(AH147:AI147)</f>
        <v>6.5</v>
      </c>
      <c r="AK147">
        <f>3.14*((AH147+AI147)/2)^2*M147</f>
        <v>2785.9649999999997</v>
      </c>
      <c r="AL147" s="79">
        <v>8</v>
      </c>
      <c r="AM147" s="79">
        <v>7</v>
      </c>
      <c r="AN147" s="168">
        <v>7</v>
      </c>
      <c r="AO147" s="168">
        <v>4</v>
      </c>
      <c r="AP147" s="116">
        <v>1</v>
      </c>
      <c r="AQ147" s="30" t="s">
        <v>15</v>
      </c>
      <c r="AR147" s="88">
        <v>1</v>
      </c>
      <c r="AS147" s="52" t="s">
        <v>15</v>
      </c>
      <c r="AT147" s="24" t="s">
        <v>17</v>
      </c>
      <c r="AU147" s="24">
        <v>1</v>
      </c>
      <c r="AV147" s="24" t="s">
        <v>17</v>
      </c>
      <c r="AW147" s="24">
        <v>1</v>
      </c>
      <c r="AX147" s="24" t="s">
        <v>17</v>
      </c>
      <c r="AY147" s="80" t="s">
        <v>490</v>
      </c>
      <c r="AZ147">
        <v>1</v>
      </c>
      <c r="BA147" s="77" t="s">
        <v>490</v>
      </c>
      <c r="BB147">
        <v>1</v>
      </c>
      <c r="BC147" s="77" t="s">
        <v>497</v>
      </c>
      <c r="BD147">
        <v>1</v>
      </c>
      <c r="BE147" s="77" t="s">
        <v>17</v>
      </c>
      <c r="BF147">
        <v>1</v>
      </c>
      <c r="BG147" s="77" t="s">
        <v>18</v>
      </c>
      <c r="BH147" s="175">
        <v>1</v>
      </c>
      <c r="BI147" s="171" t="s">
        <v>18</v>
      </c>
      <c r="BJ147" s="177">
        <v>1</v>
      </c>
      <c r="BK147" s="79">
        <v>0</v>
      </c>
      <c r="BL147" s="24">
        <v>0</v>
      </c>
      <c r="BM147" s="79">
        <v>3</v>
      </c>
      <c r="BN147" s="79">
        <v>3</v>
      </c>
      <c r="BO147" s="79">
        <v>20</v>
      </c>
      <c r="BP147" s="79">
        <v>5</v>
      </c>
      <c r="BQ147" s="79">
        <v>15</v>
      </c>
      <c r="BR147" s="168">
        <v>75</v>
      </c>
      <c r="BT147" s="136">
        <v>5</v>
      </c>
      <c r="BU147" s="136">
        <v>0</v>
      </c>
      <c r="BV147" s="136">
        <v>15</v>
      </c>
      <c r="BW147" s="136">
        <v>0</v>
      </c>
      <c r="BX147" s="132">
        <v>0</v>
      </c>
      <c r="BY147" s="136">
        <v>24</v>
      </c>
      <c r="BZ147" s="137" t="s">
        <v>175</v>
      </c>
      <c r="CA147" s="84"/>
      <c r="CB147" s="175" t="s">
        <v>581</v>
      </c>
      <c r="CC147" s="124" t="s">
        <v>30</v>
      </c>
      <c r="CD147" s="84">
        <v>7.5</v>
      </c>
      <c r="CE147" s="84">
        <v>4</v>
      </c>
      <c r="CF147" s="84" t="s">
        <v>49</v>
      </c>
    </row>
    <row r="148" spans="1:84" ht="25.5" x14ac:dyDescent="0.55000000000000004">
      <c r="A148" s="25">
        <v>4</v>
      </c>
      <c r="B148" s="25" t="s">
        <v>1</v>
      </c>
      <c r="C148" s="25">
        <v>47</v>
      </c>
      <c r="D148" s="25" t="s">
        <v>66</v>
      </c>
      <c r="E148" s="25">
        <v>3</v>
      </c>
      <c r="F148" s="25">
        <v>5</v>
      </c>
      <c r="G148" s="25">
        <v>10</v>
      </c>
      <c r="H148" s="24">
        <v>14</v>
      </c>
      <c r="I148" s="24">
        <v>9</v>
      </c>
      <c r="J148" s="79">
        <v>11</v>
      </c>
      <c r="K148" s="79">
        <v>15</v>
      </c>
      <c r="L148" s="79">
        <v>18</v>
      </c>
      <c r="M148" s="79">
        <v>26</v>
      </c>
      <c r="N148" s="79">
        <v>27</v>
      </c>
      <c r="O148" s="168">
        <v>27</v>
      </c>
      <c r="P148">
        <f>J148-'data for JMP'!J148</f>
        <v>2</v>
      </c>
      <c r="Q148">
        <f t="shared" si="26"/>
        <v>4</v>
      </c>
      <c r="R148">
        <f t="shared" si="27"/>
        <v>3</v>
      </c>
      <c r="S148">
        <f t="shared" si="28"/>
        <v>8</v>
      </c>
      <c r="T148" s="116">
        <f t="shared" si="29"/>
        <v>1</v>
      </c>
      <c r="U148" s="116">
        <f t="shared" si="29"/>
        <v>0</v>
      </c>
      <c r="V148" s="24">
        <v>5</v>
      </c>
      <c r="W148" s="51">
        <f>3.14*(V148/2)^2*I148</f>
        <v>176.625</v>
      </c>
      <c r="X148" s="79">
        <v>5</v>
      </c>
      <c r="Y148">
        <f>3.14*(X148/2)^2*J148</f>
        <v>215.875</v>
      </c>
      <c r="Z148" s="79">
        <v>5</v>
      </c>
      <c r="AA148" s="79">
        <v>3</v>
      </c>
      <c r="AB148" s="5">
        <f t="shared" si="31"/>
        <v>4</v>
      </c>
      <c r="AC148">
        <f t="shared" si="32"/>
        <v>753.6</v>
      </c>
      <c r="AD148" s="79">
        <v>7</v>
      </c>
      <c r="AE148" s="79">
        <v>5</v>
      </c>
      <c r="AF148" s="5">
        <f xml:space="preserve"> AVERAGE(AD148:AE148)</f>
        <v>6</v>
      </c>
      <c r="AG148">
        <f>3.14*((AD148+AE148)/2)^2*L148</f>
        <v>2034.72</v>
      </c>
      <c r="AH148" s="79">
        <v>8</v>
      </c>
      <c r="AI148" s="79">
        <v>6</v>
      </c>
      <c r="AJ148" s="5">
        <f xml:space="preserve"> AVERAGE(AH148:AI148)</f>
        <v>7</v>
      </c>
      <c r="AK148">
        <f>3.14*((AH148+AI148)/2)^2*M148</f>
        <v>4000.3600000000006</v>
      </c>
      <c r="AL148" s="79">
        <v>9</v>
      </c>
      <c r="AM148" s="79">
        <v>8</v>
      </c>
      <c r="AN148" s="168">
        <v>9</v>
      </c>
      <c r="AO148" s="168">
        <v>10</v>
      </c>
      <c r="AP148" s="116">
        <v>1</v>
      </c>
      <c r="AQ148" s="30" t="s">
        <v>13</v>
      </c>
      <c r="AR148" s="88">
        <v>1</v>
      </c>
      <c r="AS148" s="52" t="s">
        <v>15</v>
      </c>
      <c r="AT148" s="24" t="s">
        <v>17</v>
      </c>
      <c r="AU148" s="24">
        <v>1</v>
      </c>
      <c r="AV148" s="24" t="s">
        <v>17</v>
      </c>
      <c r="AW148" s="24">
        <v>1</v>
      </c>
      <c r="AX148" s="24" t="s">
        <v>17</v>
      </c>
      <c r="AY148" s="80" t="s">
        <v>489</v>
      </c>
      <c r="AZ148">
        <v>1</v>
      </c>
      <c r="BA148" s="77" t="s">
        <v>488</v>
      </c>
      <c r="BB148">
        <v>1</v>
      </c>
      <c r="BC148" s="77" t="s">
        <v>15</v>
      </c>
      <c r="BD148">
        <v>1</v>
      </c>
      <c r="BE148" s="77" t="s">
        <v>13</v>
      </c>
      <c r="BF148">
        <v>1</v>
      </c>
      <c r="BG148" s="77" t="s">
        <v>18</v>
      </c>
      <c r="BH148" s="175">
        <v>1</v>
      </c>
      <c r="BI148" s="171" t="s">
        <v>15</v>
      </c>
      <c r="BJ148" s="177">
        <v>1</v>
      </c>
      <c r="BK148" s="79">
        <v>10</v>
      </c>
      <c r="BL148" s="24">
        <v>1</v>
      </c>
      <c r="BM148" s="79">
        <v>1</v>
      </c>
      <c r="BN148" s="79">
        <v>15</v>
      </c>
      <c r="BO148" s="79">
        <v>5</v>
      </c>
      <c r="BP148" s="79">
        <v>5</v>
      </c>
      <c r="BQ148" s="79">
        <v>9</v>
      </c>
      <c r="BR148" s="168">
        <v>100</v>
      </c>
      <c r="BT148" s="136">
        <v>17</v>
      </c>
      <c r="BU148" s="136">
        <v>0</v>
      </c>
      <c r="BV148" s="136">
        <v>40</v>
      </c>
      <c r="BW148" s="136">
        <v>0</v>
      </c>
      <c r="BX148" s="132">
        <v>1</v>
      </c>
      <c r="BY148" s="136">
        <v>150</v>
      </c>
      <c r="BZ148" s="137" t="s">
        <v>143</v>
      </c>
      <c r="CA148" s="84"/>
      <c r="CB148" s="175" t="s">
        <v>581</v>
      </c>
      <c r="CC148" s="124" t="s">
        <v>30</v>
      </c>
      <c r="CD148" s="84">
        <v>5</v>
      </c>
      <c r="CE148" s="84">
        <v>0</v>
      </c>
      <c r="CF148" s="84" t="s">
        <v>49</v>
      </c>
    </row>
    <row r="149" spans="1:84" ht="25.5" x14ac:dyDescent="0.55000000000000004">
      <c r="A149" s="25">
        <v>4</v>
      </c>
      <c r="B149" s="25" t="s">
        <v>1</v>
      </c>
      <c r="C149" s="25">
        <v>48</v>
      </c>
      <c r="D149" s="25" t="s">
        <v>47</v>
      </c>
      <c r="E149" s="25">
        <v>3</v>
      </c>
      <c r="F149" s="25">
        <v>4</v>
      </c>
      <c r="G149" s="25">
        <v>10</v>
      </c>
      <c r="H149" s="24">
        <v>19</v>
      </c>
      <c r="I149" s="24">
        <v>17</v>
      </c>
      <c r="J149" s="79">
        <v>18</v>
      </c>
      <c r="K149" s="79">
        <v>14</v>
      </c>
      <c r="L149" s="78">
        <v>8</v>
      </c>
      <c r="M149" s="78"/>
      <c r="N149" s="79"/>
      <c r="O149" s="168"/>
      <c r="P149">
        <f>J149-'data for JMP'!J149</f>
        <v>1</v>
      </c>
      <c r="Q149">
        <f t="shared" si="26"/>
        <v>-4</v>
      </c>
      <c r="R149">
        <f t="shared" si="27"/>
        <v>-6</v>
      </c>
      <c r="S149">
        <f t="shared" si="28"/>
        <v>-8</v>
      </c>
      <c r="T149" s="116">
        <f t="shared" si="29"/>
        <v>0</v>
      </c>
      <c r="U149" s="116">
        <f t="shared" si="29"/>
        <v>0</v>
      </c>
      <c r="V149" s="24">
        <v>2</v>
      </c>
      <c r="W149" s="51">
        <f>3.14*(V149/2)^2*I149</f>
        <v>53.38</v>
      </c>
      <c r="X149" s="79">
        <v>1</v>
      </c>
      <c r="Y149">
        <f>3.14*(X149/2)^2*J149</f>
        <v>14.13</v>
      </c>
      <c r="Z149" s="79">
        <v>1</v>
      </c>
      <c r="AA149" s="79">
        <v>1</v>
      </c>
      <c r="AB149" s="5">
        <f t="shared" si="31"/>
        <v>1</v>
      </c>
      <c r="AC149">
        <f t="shared" si="32"/>
        <v>43.96</v>
      </c>
      <c r="AD149" s="78">
        <v>2</v>
      </c>
      <c r="AE149" s="78">
        <v>2</v>
      </c>
      <c r="AF149" s="5">
        <f xml:space="preserve"> AVERAGE(AD149:AE149)</f>
        <v>2</v>
      </c>
      <c r="AG149">
        <f>3.14*((AD149+AE149)/2)^2*L149</f>
        <v>100.48</v>
      </c>
      <c r="AH149" s="78"/>
      <c r="AI149" s="78"/>
      <c r="AJ149" s="5"/>
      <c r="AL149" s="79"/>
      <c r="AM149" s="79"/>
      <c r="AN149" s="168"/>
      <c r="AO149" s="168"/>
      <c r="AP149" s="116">
        <v>1</v>
      </c>
      <c r="AQ149" s="30" t="s">
        <v>15</v>
      </c>
      <c r="AR149" s="88">
        <v>1</v>
      </c>
      <c r="AS149" s="52" t="s">
        <v>15</v>
      </c>
      <c r="AT149" s="24" t="s">
        <v>17</v>
      </c>
      <c r="AU149" s="24">
        <v>1</v>
      </c>
      <c r="AV149" s="24" t="s">
        <v>18</v>
      </c>
      <c r="AW149" s="24">
        <v>1</v>
      </c>
      <c r="AX149" s="24" t="s">
        <v>15</v>
      </c>
      <c r="AY149" s="80" t="s">
        <v>487</v>
      </c>
      <c r="AZ149">
        <v>0</v>
      </c>
      <c r="BA149" s="77" t="s">
        <v>490</v>
      </c>
      <c r="BB149">
        <v>1</v>
      </c>
      <c r="BC149" s="77" t="s">
        <v>14</v>
      </c>
      <c r="BD149">
        <v>0</v>
      </c>
      <c r="BE149" s="77" t="s">
        <v>512</v>
      </c>
      <c r="BF149">
        <v>0</v>
      </c>
      <c r="BG149" s="77"/>
      <c r="BH149" s="116">
        <v>0</v>
      </c>
      <c r="BI149" s="171"/>
      <c r="BJ149" s="116">
        <v>0</v>
      </c>
      <c r="BK149" s="79">
        <v>0</v>
      </c>
      <c r="BL149" s="24">
        <v>5</v>
      </c>
      <c r="BM149" s="79">
        <v>3</v>
      </c>
      <c r="BN149" s="79">
        <v>10</v>
      </c>
      <c r="BO149" s="78">
        <v>5</v>
      </c>
      <c r="BP149" s="24">
        <v>0</v>
      </c>
      <c r="BQ149" s="79"/>
      <c r="BR149" s="168"/>
      <c r="BT149" s="136">
        <v>5</v>
      </c>
      <c r="BU149" s="136">
        <v>0</v>
      </c>
      <c r="BV149" s="136">
        <v>15</v>
      </c>
      <c r="BW149" s="136">
        <v>0</v>
      </c>
      <c r="BX149" s="132">
        <v>5</v>
      </c>
      <c r="BY149" s="136">
        <v>30</v>
      </c>
      <c r="BZ149" s="137" t="s">
        <v>258</v>
      </c>
      <c r="CA149" s="84"/>
      <c r="CB149" s="175" t="s">
        <v>581</v>
      </c>
      <c r="CC149" s="124" t="s">
        <v>30</v>
      </c>
      <c r="CD149" s="84">
        <v>4</v>
      </c>
      <c r="CE149" s="84">
        <v>0</v>
      </c>
      <c r="CF149" s="84" t="s">
        <v>40</v>
      </c>
    </row>
    <row r="150" spans="1:84" ht="25.5" x14ac:dyDescent="0.55000000000000004">
      <c r="A150" s="25">
        <v>4</v>
      </c>
      <c r="B150" s="25" t="s">
        <v>1</v>
      </c>
      <c r="C150" s="25">
        <v>49</v>
      </c>
      <c r="D150" s="25" t="s">
        <v>66</v>
      </c>
      <c r="E150" s="25">
        <v>2</v>
      </c>
      <c r="F150" s="25">
        <v>7</v>
      </c>
      <c r="G150" s="25">
        <v>12</v>
      </c>
      <c r="H150" s="24">
        <v>20</v>
      </c>
      <c r="I150" s="24">
        <v>25.5</v>
      </c>
      <c r="J150" s="79">
        <v>32</v>
      </c>
      <c r="K150" s="79">
        <v>39</v>
      </c>
      <c r="L150" s="79">
        <v>45</v>
      </c>
      <c r="M150" s="79">
        <v>51</v>
      </c>
      <c r="N150" s="79">
        <v>53</v>
      </c>
      <c r="O150" s="168">
        <v>77</v>
      </c>
      <c r="P150">
        <f>J150-'data for JMP'!J150</f>
        <v>6.5</v>
      </c>
      <c r="Q150">
        <f t="shared" si="26"/>
        <v>7</v>
      </c>
      <c r="R150">
        <f t="shared" si="27"/>
        <v>6</v>
      </c>
      <c r="S150">
        <f t="shared" si="28"/>
        <v>6</v>
      </c>
      <c r="T150" s="116">
        <f t="shared" si="29"/>
        <v>2</v>
      </c>
      <c r="U150" s="116">
        <f t="shared" si="29"/>
        <v>24</v>
      </c>
      <c r="V150" s="24">
        <v>7</v>
      </c>
      <c r="W150" s="51">
        <f>3.14*(V150/2)^2*I150</f>
        <v>980.85750000000007</v>
      </c>
      <c r="X150" s="79">
        <v>8</v>
      </c>
      <c r="Y150">
        <f>3.14*(X150/2)^2*J150</f>
        <v>1607.68</v>
      </c>
      <c r="Z150" s="79">
        <v>14</v>
      </c>
      <c r="AA150" s="79">
        <v>12</v>
      </c>
      <c r="AB150" s="5">
        <f t="shared" si="31"/>
        <v>13</v>
      </c>
      <c r="AC150">
        <f t="shared" si="32"/>
        <v>20695.739999999998</v>
      </c>
      <c r="AD150" s="79">
        <v>13</v>
      </c>
      <c r="AE150" s="79">
        <v>8</v>
      </c>
      <c r="AF150" s="5">
        <f xml:space="preserve"> AVERAGE(AD150:AE150)</f>
        <v>10.5</v>
      </c>
      <c r="AG150">
        <f>3.14*((AD150+AE150)/2)^2*L150</f>
        <v>15578.325000000001</v>
      </c>
      <c r="AH150" s="79">
        <v>16</v>
      </c>
      <c r="AI150" s="79">
        <v>13</v>
      </c>
      <c r="AJ150" s="5">
        <f xml:space="preserve"> AVERAGE(AH150:AI150)</f>
        <v>14.5</v>
      </c>
      <c r="AK150">
        <f>3.14*((AH150+AI150)/2)^2*M150</f>
        <v>33669.435000000005</v>
      </c>
      <c r="AL150" s="79">
        <v>21</v>
      </c>
      <c r="AM150" s="79">
        <v>18</v>
      </c>
      <c r="AN150" s="168">
        <v>55</v>
      </c>
      <c r="AO150" s="168">
        <v>27</v>
      </c>
      <c r="AP150" s="116">
        <v>1</v>
      </c>
      <c r="AQ150" s="30" t="s">
        <v>17</v>
      </c>
      <c r="AR150" s="88">
        <v>1</v>
      </c>
      <c r="AS150" s="52" t="s">
        <v>15</v>
      </c>
      <c r="AT150" s="24" t="s">
        <v>15</v>
      </c>
      <c r="AU150" s="24">
        <v>1</v>
      </c>
      <c r="AV150" s="24" t="s">
        <v>15</v>
      </c>
      <c r="AW150" s="24">
        <v>1</v>
      </c>
      <c r="AX150" s="24" t="s">
        <v>15</v>
      </c>
      <c r="AY150" s="80" t="s">
        <v>488</v>
      </c>
      <c r="AZ150">
        <v>1</v>
      </c>
      <c r="BA150" s="77" t="s">
        <v>488</v>
      </c>
      <c r="BB150">
        <v>1</v>
      </c>
      <c r="BC150" s="77" t="s">
        <v>13</v>
      </c>
      <c r="BD150">
        <v>1</v>
      </c>
      <c r="BE150" s="77" t="s">
        <v>13</v>
      </c>
      <c r="BF150">
        <v>1</v>
      </c>
      <c r="BG150" s="77" t="s">
        <v>15</v>
      </c>
      <c r="BH150" s="175">
        <v>1</v>
      </c>
      <c r="BI150" s="171" t="s">
        <v>15</v>
      </c>
      <c r="BJ150" s="177">
        <v>1</v>
      </c>
      <c r="BK150" s="79">
        <v>0</v>
      </c>
      <c r="BL150" s="24">
        <v>5</v>
      </c>
      <c r="BM150" s="79">
        <v>6</v>
      </c>
      <c r="BN150" s="79">
        <v>0</v>
      </c>
      <c r="BO150" s="79">
        <v>10</v>
      </c>
      <c r="BP150" s="79">
        <v>15</v>
      </c>
      <c r="BQ150" s="79">
        <v>7</v>
      </c>
      <c r="BR150" s="168">
        <v>100</v>
      </c>
      <c r="BT150" s="136">
        <v>5</v>
      </c>
      <c r="BU150" s="136">
        <v>0</v>
      </c>
      <c r="BV150" s="136">
        <v>27</v>
      </c>
      <c r="BW150" s="136">
        <v>0</v>
      </c>
      <c r="BX150" s="132">
        <v>5</v>
      </c>
      <c r="BY150" s="136">
        <v>40</v>
      </c>
      <c r="BZ150" s="137" t="s">
        <v>258</v>
      </c>
      <c r="CA150" s="84"/>
      <c r="CB150" s="175" t="s">
        <v>581</v>
      </c>
      <c r="CC150" s="124" t="s">
        <v>30</v>
      </c>
      <c r="CD150" s="84">
        <v>7</v>
      </c>
      <c r="CE150" s="84">
        <v>3</v>
      </c>
      <c r="CF150" s="84" t="s">
        <v>49</v>
      </c>
    </row>
    <row r="151" spans="1:84" ht="25.5" x14ac:dyDescent="0.55000000000000004">
      <c r="A151" s="25">
        <v>4</v>
      </c>
      <c r="B151" s="25" t="s">
        <v>1</v>
      </c>
      <c r="C151" s="25">
        <v>50</v>
      </c>
      <c r="D151" s="25" t="s">
        <v>47</v>
      </c>
      <c r="E151" s="25">
        <v>4</v>
      </c>
      <c r="F151" s="25">
        <v>8</v>
      </c>
      <c r="G151" s="25">
        <v>10</v>
      </c>
      <c r="H151" s="24"/>
      <c r="I151" s="57"/>
      <c r="J151" s="79"/>
      <c r="K151" s="79">
        <v>13</v>
      </c>
      <c r="L151" s="79"/>
      <c r="M151" s="79"/>
      <c r="N151" s="79"/>
      <c r="P151">
        <f>J151-'data for JMP'!J151</f>
        <v>0</v>
      </c>
      <c r="Q151">
        <f t="shared" si="26"/>
        <v>13</v>
      </c>
      <c r="R151">
        <f t="shared" si="27"/>
        <v>-13</v>
      </c>
      <c r="S151">
        <f t="shared" si="28"/>
        <v>0</v>
      </c>
      <c r="T151" s="116">
        <f t="shared" si="29"/>
        <v>0</v>
      </c>
      <c r="U151" s="116">
        <f t="shared" si="29"/>
        <v>0</v>
      </c>
      <c r="V151" s="24"/>
      <c r="W151" s="51"/>
      <c r="X151" s="79"/>
      <c r="Z151" s="79">
        <v>1</v>
      </c>
      <c r="AA151" s="79">
        <v>1</v>
      </c>
      <c r="AB151" s="5">
        <f t="shared" si="31"/>
        <v>1</v>
      </c>
      <c r="AC151">
        <f t="shared" si="32"/>
        <v>40.82</v>
      </c>
      <c r="AD151" s="79"/>
      <c r="AE151" s="79"/>
      <c r="AF151" s="5"/>
      <c r="AH151" s="79"/>
      <c r="AI151" s="79"/>
      <c r="AJ151" s="5"/>
      <c r="AL151" s="79"/>
      <c r="AM151" s="79"/>
      <c r="AP151" s="116">
        <v>1</v>
      </c>
      <c r="AQ151" s="30" t="s">
        <v>17</v>
      </c>
      <c r="AR151" s="88">
        <v>1</v>
      </c>
      <c r="AS151" s="52" t="s">
        <v>14</v>
      </c>
      <c r="AT151" s="24" t="s">
        <v>14</v>
      </c>
      <c r="AU151" s="24">
        <v>0</v>
      </c>
      <c r="AV151" s="24" t="s">
        <v>14</v>
      </c>
      <c r="AW151" s="24">
        <v>0</v>
      </c>
      <c r="AX151" s="24" t="s">
        <v>14</v>
      </c>
      <c r="AY151" s="77" t="s">
        <v>512</v>
      </c>
      <c r="AZ151">
        <v>0</v>
      </c>
      <c r="BA151" s="77" t="s">
        <v>490</v>
      </c>
      <c r="BB151">
        <v>1</v>
      </c>
      <c r="BC151" s="77" t="s">
        <v>512</v>
      </c>
      <c r="BD151">
        <v>0</v>
      </c>
      <c r="BE151" s="77" t="s">
        <v>512</v>
      </c>
      <c r="BF151">
        <v>0</v>
      </c>
      <c r="BG151" s="77"/>
      <c r="BH151" s="116">
        <v>0</v>
      </c>
      <c r="BJ151" s="116">
        <v>0</v>
      </c>
      <c r="BK151" s="79">
        <v>0</v>
      </c>
      <c r="BL151" s="79">
        <v>0</v>
      </c>
      <c r="BM151" s="24">
        <v>0</v>
      </c>
      <c r="BN151" s="79">
        <v>5</v>
      </c>
      <c r="BO151" s="24">
        <v>0</v>
      </c>
      <c r="BP151" s="24">
        <v>0</v>
      </c>
      <c r="BQ151" s="79"/>
      <c r="BT151" s="136">
        <v>2</v>
      </c>
      <c r="BU151" s="136">
        <v>0</v>
      </c>
      <c r="BV151" s="136">
        <v>5</v>
      </c>
      <c r="BW151" s="136">
        <v>0</v>
      </c>
      <c r="BX151" s="132"/>
      <c r="BY151" s="136">
        <v>45</v>
      </c>
      <c r="BZ151" s="137" t="s">
        <v>198</v>
      </c>
      <c r="CA151" s="84"/>
      <c r="CB151" s="175" t="s">
        <v>581</v>
      </c>
      <c r="CC151" s="124" t="s">
        <v>30</v>
      </c>
      <c r="CD151" s="84">
        <v>8</v>
      </c>
      <c r="CE151" s="84">
        <v>0</v>
      </c>
      <c r="CF151" s="84" t="s">
        <v>40</v>
      </c>
    </row>
    <row r="152" spans="1:84" ht="25.5" x14ac:dyDescent="0.55000000000000004">
      <c r="A152" s="25">
        <v>4</v>
      </c>
      <c r="B152" s="25" t="s">
        <v>1</v>
      </c>
      <c r="C152" s="25">
        <v>51</v>
      </c>
      <c r="D152" s="25" t="s">
        <v>47</v>
      </c>
      <c r="E152" s="25">
        <v>2</v>
      </c>
      <c r="F152" s="25">
        <v>10.5</v>
      </c>
      <c r="G152" s="30">
        <v>0</v>
      </c>
      <c r="H152" s="50"/>
      <c r="I152" s="57"/>
      <c r="J152" s="78"/>
      <c r="K152" s="78"/>
      <c r="L152" s="79"/>
      <c r="M152" s="79"/>
      <c r="N152" s="79"/>
      <c r="P152">
        <f>J152-'data for JMP'!J152</f>
        <v>0</v>
      </c>
      <c r="Q152">
        <f t="shared" si="26"/>
        <v>0</v>
      </c>
      <c r="R152">
        <f t="shared" si="27"/>
        <v>0</v>
      </c>
      <c r="S152">
        <f t="shared" si="28"/>
        <v>0</v>
      </c>
      <c r="T152" s="116">
        <f t="shared" si="29"/>
        <v>0</v>
      </c>
      <c r="U152" s="116">
        <f t="shared" si="29"/>
        <v>0</v>
      </c>
      <c r="V152" s="24"/>
      <c r="W152" s="51"/>
      <c r="X152" s="78"/>
      <c r="Z152" s="78"/>
      <c r="AA152" s="78"/>
      <c r="AB152" s="5"/>
      <c r="AD152" s="79"/>
      <c r="AE152" s="79"/>
      <c r="AF152" s="5"/>
      <c r="AH152" s="79"/>
      <c r="AI152" s="79"/>
      <c r="AJ152" s="5"/>
      <c r="AL152" s="79"/>
      <c r="AM152" s="79"/>
      <c r="AP152" s="116">
        <v>1</v>
      </c>
      <c r="AQ152" s="30" t="s">
        <v>14</v>
      </c>
      <c r="AR152" s="25">
        <v>0</v>
      </c>
      <c r="AS152" s="30" t="s">
        <v>14</v>
      </c>
      <c r="AT152" s="50" t="s">
        <v>14</v>
      </c>
      <c r="AU152" s="50">
        <v>0</v>
      </c>
      <c r="AV152" s="24" t="s">
        <v>14</v>
      </c>
      <c r="AW152" s="24">
        <v>0</v>
      </c>
      <c r="AX152" s="24" t="s">
        <v>14</v>
      </c>
      <c r="AY152" s="77" t="s">
        <v>512</v>
      </c>
      <c r="AZ152">
        <v>0</v>
      </c>
      <c r="BA152" s="77" t="s">
        <v>512</v>
      </c>
      <c r="BB152">
        <v>0</v>
      </c>
      <c r="BC152" s="77" t="s">
        <v>512</v>
      </c>
      <c r="BD152">
        <v>0</v>
      </c>
      <c r="BE152" s="77" t="s">
        <v>512</v>
      </c>
      <c r="BF152">
        <v>0</v>
      </c>
      <c r="BG152" s="77"/>
      <c r="BH152" s="116">
        <v>0</v>
      </c>
      <c r="BJ152" s="116">
        <v>0</v>
      </c>
      <c r="BK152" s="79">
        <v>0</v>
      </c>
      <c r="BL152" s="79">
        <v>0</v>
      </c>
      <c r="BM152" s="24">
        <v>0</v>
      </c>
      <c r="BN152" s="24">
        <v>0</v>
      </c>
      <c r="BO152" s="24">
        <v>0</v>
      </c>
      <c r="BP152" s="24">
        <v>0</v>
      </c>
      <c r="BQ152" s="79"/>
      <c r="BT152" s="136">
        <v>1</v>
      </c>
      <c r="BU152" s="136">
        <v>1</v>
      </c>
      <c r="BV152" s="136">
        <v>1</v>
      </c>
      <c r="BW152" s="136">
        <v>15</v>
      </c>
      <c r="BX152" s="132"/>
      <c r="BY152" s="136">
        <v>10</v>
      </c>
      <c r="BZ152" s="137" t="s">
        <v>257</v>
      </c>
      <c r="CA152" s="84"/>
      <c r="CB152" s="175" t="s">
        <v>581</v>
      </c>
      <c r="CC152" s="124" t="s">
        <v>30</v>
      </c>
      <c r="CD152" s="84">
        <v>10.5</v>
      </c>
      <c r="CE152" s="84">
        <v>9</v>
      </c>
      <c r="CF152" s="84">
        <v>0</v>
      </c>
    </row>
    <row r="153" spans="1:84" ht="50.1" x14ac:dyDescent="0.55000000000000004">
      <c r="A153" s="25">
        <v>4</v>
      </c>
      <c r="B153" s="25" t="s">
        <v>1</v>
      </c>
      <c r="C153" s="25">
        <v>52</v>
      </c>
      <c r="D153" s="25" t="s">
        <v>47</v>
      </c>
      <c r="E153" s="25">
        <v>1</v>
      </c>
      <c r="F153" s="25">
        <v>7</v>
      </c>
      <c r="G153" s="30">
        <v>0</v>
      </c>
      <c r="H153" s="24"/>
      <c r="I153" s="57"/>
      <c r="J153" s="79"/>
      <c r="K153" s="79"/>
      <c r="L153" s="79"/>
      <c r="M153" s="79"/>
      <c r="N153" s="79"/>
      <c r="P153">
        <f>J153-'data for JMP'!J153</f>
        <v>0</v>
      </c>
      <c r="Q153">
        <f t="shared" si="26"/>
        <v>0</v>
      </c>
      <c r="R153">
        <f t="shared" si="27"/>
        <v>0</v>
      </c>
      <c r="S153">
        <f t="shared" si="28"/>
        <v>0</v>
      </c>
      <c r="T153" s="116">
        <f t="shared" si="29"/>
        <v>0</v>
      </c>
      <c r="U153" s="116">
        <f t="shared" si="29"/>
        <v>0</v>
      </c>
      <c r="V153" s="24"/>
      <c r="W153" s="51"/>
      <c r="X153" s="79"/>
      <c r="Z153" s="79"/>
      <c r="AA153" s="79"/>
      <c r="AB153" s="5"/>
      <c r="AD153" s="79"/>
      <c r="AE153" s="79"/>
      <c r="AF153" s="5"/>
      <c r="AH153" s="79"/>
      <c r="AI153" s="79"/>
      <c r="AJ153" s="5"/>
      <c r="AL153" s="79"/>
      <c r="AM153" s="79"/>
      <c r="AP153" s="116">
        <v>1</v>
      </c>
      <c r="AQ153" s="30" t="s">
        <v>14</v>
      </c>
      <c r="AR153" s="25">
        <v>0</v>
      </c>
      <c r="AS153" s="30" t="s">
        <v>14</v>
      </c>
      <c r="AT153" s="24" t="s">
        <v>14</v>
      </c>
      <c r="AU153" s="24">
        <v>0</v>
      </c>
      <c r="AV153" s="50" t="s">
        <v>14</v>
      </c>
      <c r="AW153" s="50">
        <v>0</v>
      </c>
      <c r="AX153" s="24" t="s">
        <v>14</v>
      </c>
      <c r="AY153" s="77" t="s">
        <v>512</v>
      </c>
      <c r="AZ153">
        <v>0</v>
      </c>
      <c r="BA153" s="77" t="s">
        <v>512</v>
      </c>
      <c r="BB153">
        <v>0</v>
      </c>
      <c r="BC153" s="77" t="s">
        <v>512</v>
      </c>
      <c r="BD153">
        <v>0</v>
      </c>
      <c r="BE153" s="77" t="s">
        <v>512</v>
      </c>
      <c r="BF153">
        <v>0</v>
      </c>
      <c r="BG153" s="77"/>
      <c r="BH153" s="116">
        <v>0</v>
      </c>
      <c r="BJ153" s="116">
        <v>0</v>
      </c>
      <c r="BK153" s="79">
        <v>0</v>
      </c>
      <c r="BL153" s="79">
        <v>0</v>
      </c>
      <c r="BM153" s="24">
        <v>0</v>
      </c>
      <c r="BN153" s="24">
        <v>0</v>
      </c>
      <c r="BO153" s="24">
        <v>0</v>
      </c>
      <c r="BP153" s="24">
        <v>0</v>
      </c>
      <c r="BQ153" s="79"/>
      <c r="BT153" s="136">
        <v>15</v>
      </c>
      <c r="BU153" s="150">
        <v>2</v>
      </c>
      <c r="BV153" s="150">
        <v>25</v>
      </c>
      <c r="BW153" s="150">
        <v>2</v>
      </c>
      <c r="BX153" s="132"/>
      <c r="BY153" s="150">
        <v>40</v>
      </c>
      <c r="BZ153" s="137" t="s">
        <v>256</v>
      </c>
      <c r="CA153" s="77"/>
      <c r="CB153" s="175" t="s">
        <v>581</v>
      </c>
      <c r="CC153" s="124" t="s">
        <v>30</v>
      </c>
      <c r="CD153" s="84">
        <v>7</v>
      </c>
      <c r="CE153" s="84">
        <v>8</v>
      </c>
      <c r="CF153" s="84">
        <v>0</v>
      </c>
    </row>
    <row r="154" spans="1:84" ht="37.799999999999997" x14ac:dyDescent="0.55000000000000004">
      <c r="A154" s="25">
        <v>4</v>
      </c>
      <c r="B154" s="25" t="s">
        <v>1</v>
      </c>
      <c r="C154" s="25">
        <v>53</v>
      </c>
      <c r="D154" s="25" t="s">
        <v>47</v>
      </c>
      <c r="E154" s="25">
        <v>2</v>
      </c>
      <c r="F154" s="25">
        <v>6</v>
      </c>
      <c r="G154" s="25">
        <v>14.5</v>
      </c>
      <c r="H154" s="24">
        <v>23.5</v>
      </c>
      <c r="I154" s="24">
        <v>27.5</v>
      </c>
      <c r="J154" s="79">
        <v>31</v>
      </c>
      <c r="K154" s="79">
        <v>38</v>
      </c>
      <c r="L154" s="79">
        <v>50</v>
      </c>
      <c r="M154" s="79">
        <v>37</v>
      </c>
      <c r="N154" s="159"/>
      <c r="P154">
        <f>J154-'data for JMP'!J154</f>
        <v>3.5</v>
      </c>
      <c r="Q154">
        <f t="shared" si="26"/>
        <v>7</v>
      </c>
      <c r="R154">
        <f t="shared" si="27"/>
        <v>12</v>
      </c>
      <c r="S154" s="11">
        <f t="shared" si="28"/>
        <v>-13</v>
      </c>
      <c r="T154" s="116">
        <f t="shared" si="29"/>
        <v>-37</v>
      </c>
      <c r="U154" s="116">
        <f t="shared" si="29"/>
        <v>0</v>
      </c>
      <c r="V154" s="24">
        <v>10</v>
      </c>
      <c r="W154" s="51">
        <f>3.14*(V154/2)^2*I154</f>
        <v>2158.75</v>
      </c>
      <c r="X154" s="79">
        <v>4</v>
      </c>
      <c r="Y154">
        <f>3.14*(X154/2)^2*J154</f>
        <v>389.36</v>
      </c>
      <c r="Z154" s="79">
        <v>12</v>
      </c>
      <c r="AA154" s="79">
        <v>10</v>
      </c>
      <c r="AB154" s="5">
        <f xml:space="preserve"> AVERAGE(Z154:AA154)</f>
        <v>11</v>
      </c>
      <c r="AC154">
        <f>3.14*((Z154+AA154)/2)^2*K154</f>
        <v>14437.72</v>
      </c>
      <c r="AD154" s="79">
        <v>10</v>
      </c>
      <c r="AE154" s="79">
        <v>10</v>
      </c>
      <c r="AF154" s="5">
        <f xml:space="preserve"> AVERAGE(AD154:AE154)</f>
        <v>10</v>
      </c>
      <c r="AG154">
        <f>3.14*((AD154+AE154)/2)^2*L154</f>
        <v>15700</v>
      </c>
      <c r="AH154" s="79">
        <v>23</v>
      </c>
      <c r="AI154" s="79">
        <v>13</v>
      </c>
      <c r="AJ154" s="5">
        <f xml:space="preserve"> AVERAGE(AH154:AI154)</f>
        <v>18</v>
      </c>
      <c r="AK154">
        <f>3.14*((AH154+AI154)/2)^2*M154</f>
        <v>37642.32</v>
      </c>
      <c r="AL154" s="159"/>
      <c r="AM154" s="159"/>
      <c r="AP154" s="116">
        <v>1</v>
      </c>
      <c r="AQ154" s="30" t="s">
        <v>17</v>
      </c>
      <c r="AR154" s="88">
        <v>1</v>
      </c>
      <c r="AS154" s="52" t="s">
        <v>15</v>
      </c>
      <c r="AT154" s="24" t="s">
        <v>15</v>
      </c>
      <c r="AU154" s="24">
        <v>1</v>
      </c>
      <c r="AV154" s="24" t="s">
        <v>17</v>
      </c>
      <c r="AW154" s="24">
        <v>1</v>
      </c>
      <c r="AX154" s="24" t="s">
        <v>17</v>
      </c>
      <c r="AY154" s="80" t="s">
        <v>488</v>
      </c>
      <c r="AZ154">
        <v>1</v>
      </c>
      <c r="BA154" s="77" t="s">
        <v>489</v>
      </c>
      <c r="BB154">
        <v>1</v>
      </c>
      <c r="BC154" s="77" t="s">
        <v>497</v>
      </c>
      <c r="BD154">
        <v>1</v>
      </c>
      <c r="BE154" s="77" t="s">
        <v>15</v>
      </c>
      <c r="BF154">
        <v>1</v>
      </c>
      <c r="BG154" s="164"/>
      <c r="BH154" s="116">
        <v>0</v>
      </c>
      <c r="BJ154" s="116">
        <v>0</v>
      </c>
      <c r="BK154" s="79">
        <v>15</v>
      </c>
      <c r="BL154" s="24">
        <v>12</v>
      </c>
      <c r="BM154" s="79">
        <v>30</v>
      </c>
      <c r="BN154" s="79">
        <v>1</v>
      </c>
      <c r="BO154" s="79">
        <v>40</v>
      </c>
      <c r="BP154" s="79">
        <v>3</v>
      </c>
      <c r="BQ154" s="159"/>
      <c r="BT154" s="137">
        <v>0.1</v>
      </c>
      <c r="BU154" s="137">
        <v>0.1</v>
      </c>
      <c r="BV154" s="136">
        <v>22</v>
      </c>
      <c r="BW154" s="136">
        <v>3</v>
      </c>
      <c r="BX154" s="132">
        <v>12</v>
      </c>
      <c r="BY154" s="136">
        <v>26</v>
      </c>
      <c r="BZ154" s="149" t="s">
        <v>255</v>
      </c>
      <c r="CA154" s="84"/>
      <c r="CB154" s="175" t="s">
        <v>581</v>
      </c>
      <c r="CC154" s="124" t="s">
        <v>30</v>
      </c>
      <c r="CD154" s="84">
        <v>6</v>
      </c>
      <c r="CE154" s="84">
        <v>3</v>
      </c>
      <c r="CF154" s="84">
        <v>0</v>
      </c>
    </row>
    <row r="155" spans="1:84" ht="37.799999999999997" x14ac:dyDescent="0.55000000000000004">
      <c r="A155" s="25">
        <v>4</v>
      </c>
      <c r="B155" s="25" t="s">
        <v>1</v>
      </c>
      <c r="C155" s="25">
        <v>54</v>
      </c>
      <c r="D155" s="25" t="s">
        <v>47</v>
      </c>
      <c r="E155" s="25">
        <v>1</v>
      </c>
      <c r="F155" s="25">
        <v>8</v>
      </c>
      <c r="G155" s="25">
        <v>11</v>
      </c>
      <c r="H155" s="57"/>
      <c r="I155" s="24"/>
      <c r="J155" s="79"/>
      <c r="K155" s="79"/>
      <c r="L155" s="79"/>
      <c r="M155" s="79"/>
      <c r="N155" s="159"/>
      <c r="P155">
        <f>J155-'data for JMP'!J155</f>
        <v>0</v>
      </c>
      <c r="Q155">
        <f t="shared" si="26"/>
        <v>0</v>
      </c>
      <c r="R155">
        <f t="shared" si="27"/>
        <v>0</v>
      </c>
      <c r="S155">
        <f t="shared" si="28"/>
        <v>0</v>
      </c>
      <c r="T155" s="116">
        <f t="shared" si="29"/>
        <v>0</v>
      </c>
      <c r="U155" s="116">
        <f t="shared" si="29"/>
        <v>0</v>
      </c>
      <c r="V155" s="57"/>
      <c r="W155" s="51"/>
      <c r="X155" s="79"/>
      <c r="Z155" s="79"/>
      <c r="AA155" s="79"/>
      <c r="AB155" s="5"/>
      <c r="AD155" s="79"/>
      <c r="AE155" s="79"/>
      <c r="AF155" s="5"/>
      <c r="AH155" s="79"/>
      <c r="AI155" s="79"/>
      <c r="AJ155" s="5"/>
      <c r="AL155" s="159"/>
      <c r="AM155" s="159"/>
      <c r="AP155" s="116">
        <v>1</v>
      </c>
      <c r="AQ155" s="30" t="s">
        <v>17</v>
      </c>
      <c r="AR155" s="88">
        <v>1</v>
      </c>
      <c r="AS155" s="52" t="s">
        <v>14</v>
      </c>
      <c r="AT155" s="24" t="s">
        <v>14</v>
      </c>
      <c r="AU155" s="24">
        <v>0</v>
      </c>
      <c r="AV155" s="24" t="s">
        <v>14</v>
      </c>
      <c r="AW155" s="24">
        <v>0</v>
      </c>
      <c r="AX155" s="24" t="s">
        <v>14</v>
      </c>
      <c r="AY155" s="77" t="s">
        <v>512</v>
      </c>
      <c r="AZ155">
        <v>0</v>
      </c>
      <c r="BA155" s="77" t="s">
        <v>512</v>
      </c>
      <c r="BB155">
        <v>0</v>
      </c>
      <c r="BC155" s="77" t="s">
        <v>512</v>
      </c>
      <c r="BD155">
        <v>0</v>
      </c>
      <c r="BE155" s="77" t="s">
        <v>512</v>
      </c>
      <c r="BF155">
        <v>0</v>
      </c>
      <c r="BG155" s="164"/>
      <c r="BH155" s="116">
        <v>0</v>
      </c>
      <c r="BJ155" s="116">
        <v>0</v>
      </c>
      <c r="BK155" s="79">
        <v>0</v>
      </c>
      <c r="BL155" s="79">
        <v>0</v>
      </c>
      <c r="BM155" s="24">
        <v>0</v>
      </c>
      <c r="BN155" s="24">
        <v>0</v>
      </c>
      <c r="BO155" s="24">
        <v>0</v>
      </c>
      <c r="BP155" s="24">
        <v>0</v>
      </c>
      <c r="BQ155" s="159"/>
      <c r="BT155" s="136">
        <v>0</v>
      </c>
      <c r="BU155" s="137">
        <v>3</v>
      </c>
      <c r="BV155" s="136">
        <v>2</v>
      </c>
      <c r="BW155" s="136">
        <v>4</v>
      </c>
      <c r="BX155" s="132"/>
      <c r="BY155" s="136">
        <v>10</v>
      </c>
      <c r="BZ155" s="137" t="s">
        <v>254</v>
      </c>
      <c r="CA155" s="84"/>
      <c r="CB155" s="175" t="s">
        <v>581</v>
      </c>
      <c r="CC155" s="124" t="s">
        <v>30</v>
      </c>
      <c r="CD155" s="84">
        <v>8</v>
      </c>
      <c r="CE155" s="84">
        <v>4</v>
      </c>
      <c r="CF155" s="84">
        <v>0</v>
      </c>
    </row>
    <row r="156" spans="1:84" ht="50.1" x14ac:dyDescent="0.55000000000000004">
      <c r="A156" s="25">
        <v>4</v>
      </c>
      <c r="B156" s="25" t="s">
        <v>1</v>
      </c>
      <c r="C156" s="25">
        <v>55</v>
      </c>
      <c r="D156" s="25" t="s">
        <v>47</v>
      </c>
      <c r="E156" s="25">
        <v>1</v>
      </c>
      <c r="F156" s="25">
        <v>10</v>
      </c>
      <c r="G156" s="25">
        <v>20.5</v>
      </c>
      <c r="H156" s="24">
        <v>27</v>
      </c>
      <c r="I156" s="24">
        <v>30</v>
      </c>
      <c r="J156" s="79">
        <v>29</v>
      </c>
      <c r="K156" s="79">
        <v>29</v>
      </c>
      <c r="L156" s="79">
        <v>39</v>
      </c>
      <c r="M156" s="79">
        <v>57</v>
      </c>
      <c r="N156" s="159"/>
      <c r="P156">
        <f>J156-'data for JMP'!J156</f>
        <v>-1</v>
      </c>
      <c r="Q156">
        <f t="shared" si="26"/>
        <v>0</v>
      </c>
      <c r="R156">
        <f t="shared" si="27"/>
        <v>10</v>
      </c>
      <c r="S156">
        <f t="shared" si="28"/>
        <v>18</v>
      </c>
      <c r="T156" s="116">
        <f t="shared" si="29"/>
        <v>-57</v>
      </c>
      <c r="U156" s="116">
        <f t="shared" si="29"/>
        <v>0</v>
      </c>
      <c r="V156" s="24">
        <v>11</v>
      </c>
      <c r="W156" s="51">
        <f t="shared" ref="W156:W166" si="33">3.14*(V156/2)^2*I156</f>
        <v>2849.55</v>
      </c>
      <c r="X156" s="79">
        <v>6</v>
      </c>
      <c r="Y156">
        <f t="shared" ref="Y156:Y161" si="34">3.14*(X156/2)^2*J156</f>
        <v>819.54000000000008</v>
      </c>
      <c r="Z156" s="79">
        <v>10</v>
      </c>
      <c r="AA156" s="79">
        <v>9</v>
      </c>
      <c r="AB156" s="5">
        <f t="shared" ref="AB156:AB161" si="35" xml:space="preserve"> AVERAGE(Z156:AA156)</f>
        <v>9.5</v>
      </c>
      <c r="AC156">
        <f t="shared" ref="AC156:AC161" si="36">3.14*((Z156+AA156)/2)^2*K156</f>
        <v>8218.1649999999991</v>
      </c>
      <c r="AD156" s="79">
        <v>14</v>
      </c>
      <c r="AE156" s="79">
        <v>12</v>
      </c>
      <c r="AF156" s="5">
        <f t="shared" ref="AF156:AF161" si="37" xml:space="preserve"> AVERAGE(AD156:AE156)</f>
        <v>13</v>
      </c>
      <c r="AG156">
        <f t="shared" ref="AG156:AG161" si="38">3.14*((AD156+AE156)/2)^2*L156</f>
        <v>20695.739999999998</v>
      </c>
      <c r="AH156" s="79">
        <v>19</v>
      </c>
      <c r="AI156" s="79">
        <v>9</v>
      </c>
      <c r="AJ156" s="5">
        <f t="shared" ref="AJ156:AJ161" si="39" xml:space="preserve"> AVERAGE(AH156:AI156)</f>
        <v>14</v>
      </c>
      <c r="AK156">
        <f t="shared" ref="AK156:AK161" si="40">3.14*((AH156+AI156)/2)^2*M156</f>
        <v>35080.080000000002</v>
      </c>
      <c r="AL156" s="159"/>
      <c r="AM156" s="159"/>
      <c r="AP156" s="116">
        <v>1</v>
      </c>
      <c r="AQ156" s="30" t="s">
        <v>15</v>
      </c>
      <c r="AR156" s="88">
        <v>1</v>
      </c>
      <c r="AS156" s="52" t="s">
        <v>13</v>
      </c>
      <c r="AT156" s="24" t="s">
        <v>13</v>
      </c>
      <c r="AU156" s="24">
        <v>1</v>
      </c>
      <c r="AV156" s="24" t="s">
        <v>17</v>
      </c>
      <c r="AW156" s="24">
        <v>1</v>
      </c>
      <c r="AX156" s="24" t="s">
        <v>18</v>
      </c>
      <c r="AY156" s="80" t="s">
        <v>490</v>
      </c>
      <c r="AZ156">
        <v>1</v>
      </c>
      <c r="BA156" s="77" t="s">
        <v>489</v>
      </c>
      <c r="BB156">
        <v>1</v>
      </c>
      <c r="BC156" s="77" t="s">
        <v>497</v>
      </c>
      <c r="BD156">
        <v>1</v>
      </c>
      <c r="BE156" s="77" t="s">
        <v>15</v>
      </c>
      <c r="BF156">
        <v>1</v>
      </c>
      <c r="BG156" s="164"/>
      <c r="BH156" s="116">
        <v>0</v>
      </c>
      <c r="BJ156" s="116">
        <v>0</v>
      </c>
      <c r="BK156" s="79">
        <v>30</v>
      </c>
      <c r="BL156" s="24">
        <v>20</v>
      </c>
      <c r="BM156" s="79">
        <v>10</v>
      </c>
      <c r="BN156" s="79">
        <v>20</v>
      </c>
      <c r="BO156" s="79">
        <v>20</v>
      </c>
      <c r="BP156" s="79">
        <v>40</v>
      </c>
      <c r="BQ156" s="159"/>
      <c r="BT156" s="136">
        <v>8</v>
      </c>
      <c r="BU156" s="136">
        <v>10</v>
      </c>
      <c r="BV156" s="136">
        <v>15</v>
      </c>
      <c r="BW156" s="136">
        <v>15</v>
      </c>
      <c r="BX156" s="132">
        <v>20</v>
      </c>
      <c r="BY156" s="136">
        <v>50</v>
      </c>
      <c r="BZ156" s="137" t="s">
        <v>253</v>
      </c>
      <c r="CA156" s="84"/>
      <c r="CB156" s="175" t="s">
        <v>581</v>
      </c>
      <c r="CC156" s="124" t="s">
        <v>30</v>
      </c>
      <c r="CD156" s="84">
        <v>10</v>
      </c>
      <c r="CE156" s="84">
        <v>9</v>
      </c>
      <c r="CF156" s="84">
        <v>0</v>
      </c>
    </row>
    <row r="157" spans="1:84" ht="50.1" x14ac:dyDescent="0.55000000000000004">
      <c r="A157" s="25">
        <v>4</v>
      </c>
      <c r="B157" s="25" t="s">
        <v>1</v>
      </c>
      <c r="C157" s="25">
        <v>56</v>
      </c>
      <c r="D157" s="25" t="s">
        <v>47</v>
      </c>
      <c r="E157" s="25">
        <v>1</v>
      </c>
      <c r="F157" s="25">
        <v>11</v>
      </c>
      <c r="G157" s="25">
        <v>17</v>
      </c>
      <c r="H157" s="24">
        <v>27.5</v>
      </c>
      <c r="I157" s="24">
        <v>31</v>
      </c>
      <c r="J157" s="79">
        <v>34</v>
      </c>
      <c r="K157" s="79">
        <v>37</v>
      </c>
      <c r="L157" s="79">
        <v>39</v>
      </c>
      <c r="M157" s="79">
        <v>65.5</v>
      </c>
      <c r="N157" s="79">
        <v>68</v>
      </c>
      <c r="O157" s="168">
        <v>89.5</v>
      </c>
      <c r="P157">
        <f>J157-'data for JMP'!J157</f>
        <v>3</v>
      </c>
      <c r="Q157">
        <f t="shared" si="26"/>
        <v>3</v>
      </c>
      <c r="R157">
        <f t="shared" si="27"/>
        <v>2</v>
      </c>
      <c r="S157">
        <f t="shared" si="28"/>
        <v>26.5</v>
      </c>
      <c r="T157" s="116">
        <f t="shared" si="29"/>
        <v>2.5</v>
      </c>
      <c r="U157" s="116">
        <f t="shared" si="29"/>
        <v>21.5</v>
      </c>
      <c r="V157" s="24">
        <v>9</v>
      </c>
      <c r="W157" s="51">
        <f t="shared" si="33"/>
        <v>1971.135</v>
      </c>
      <c r="X157" s="79">
        <v>5</v>
      </c>
      <c r="Y157">
        <f t="shared" si="34"/>
        <v>667.25</v>
      </c>
      <c r="Z157" s="79">
        <v>14</v>
      </c>
      <c r="AA157" s="79">
        <v>12</v>
      </c>
      <c r="AB157" s="5">
        <f t="shared" si="35"/>
        <v>13</v>
      </c>
      <c r="AC157">
        <f t="shared" si="36"/>
        <v>19634.419999999998</v>
      </c>
      <c r="AD157" s="79">
        <v>14</v>
      </c>
      <c r="AE157" s="79">
        <v>12</v>
      </c>
      <c r="AF157" s="5">
        <f t="shared" si="37"/>
        <v>13</v>
      </c>
      <c r="AG157">
        <f t="shared" si="38"/>
        <v>20695.739999999998</v>
      </c>
      <c r="AH157" s="79">
        <v>27</v>
      </c>
      <c r="AI157" s="79">
        <v>21</v>
      </c>
      <c r="AJ157" s="5">
        <f t="shared" si="39"/>
        <v>24</v>
      </c>
      <c r="AK157">
        <f t="shared" si="40"/>
        <v>118465.92000000001</v>
      </c>
      <c r="AL157" s="79">
        <v>30</v>
      </c>
      <c r="AM157" s="79">
        <v>27</v>
      </c>
      <c r="AN157" s="168">
        <v>37</v>
      </c>
      <c r="AO157" s="168">
        <v>32</v>
      </c>
      <c r="AP157" s="116">
        <v>1</v>
      </c>
      <c r="AQ157" s="30" t="s">
        <v>17</v>
      </c>
      <c r="AR157" s="88">
        <v>1</v>
      </c>
      <c r="AS157" s="52" t="s">
        <v>15</v>
      </c>
      <c r="AT157" s="24" t="s">
        <v>13</v>
      </c>
      <c r="AU157" s="24">
        <v>1</v>
      </c>
      <c r="AV157" s="24" t="s">
        <v>17</v>
      </c>
      <c r="AW157" s="24">
        <v>1</v>
      </c>
      <c r="AX157" s="24" t="s">
        <v>17</v>
      </c>
      <c r="AY157" s="80" t="s">
        <v>488</v>
      </c>
      <c r="AZ157">
        <v>1</v>
      </c>
      <c r="BA157" s="77" t="s">
        <v>488</v>
      </c>
      <c r="BB157">
        <v>1</v>
      </c>
      <c r="BC157" s="77" t="s">
        <v>497</v>
      </c>
      <c r="BD157">
        <v>1</v>
      </c>
      <c r="BE157" s="77" t="s">
        <v>13</v>
      </c>
      <c r="BF157">
        <v>1</v>
      </c>
      <c r="BG157" s="77" t="s">
        <v>15</v>
      </c>
      <c r="BH157" s="175">
        <v>1</v>
      </c>
      <c r="BI157" s="171" t="s">
        <v>15</v>
      </c>
      <c r="BJ157" s="177">
        <v>1</v>
      </c>
      <c r="BK157" s="79">
        <v>30</v>
      </c>
      <c r="BL157" s="24">
        <v>7</v>
      </c>
      <c r="BM157" s="79">
        <v>20</v>
      </c>
      <c r="BN157" s="79">
        <v>3</v>
      </c>
      <c r="BO157" s="79">
        <v>20</v>
      </c>
      <c r="BP157" s="79">
        <v>4</v>
      </c>
      <c r="BQ157" s="79">
        <v>0</v>
      </c>
      <c r="BR157" s="168">
        <v>0</v>
      </c>
      <c r="BT157" s="136">
        <v>30</v>
      </c>
      <c r="BU157" s="136">
        <v>4</v>
      </c>
      <c r="BV157" s="136">
        <v>50</v>
      </c>
      <c r="BW157" s="136">
        <v>35</v>
      </c>
      <c r="BX157" s="132">
        <v>7</v>
      </c>
      <c r="BY157" s="136">
        <v>40</v>
      </c>
      <c r="BZ157" s="137" t="s">
        <v>252</v>
      </c>
      <c r="CA157" s="84"/>
      <c r="CB157" s="175" t="s">
        <v>581</v>
      </c>
      <c r="CC157" s="124" t="s">
        <v>30</v>
      </c>
      <c r="CD157" s="84">
        <v>11</v>
      </c>
      <c r="CE157" s="84">
        <v>5</v>
      </c>
      <c r="CF157" s="84">
        <v>0</v>
      </c>
    </row>
    <row r="158" spans="1:84" ht="50.1" x14ac:dyDescent="0.55000000000000004">
      <c r="A158" s="25">
        <v>4</v>
      </c>
      <c r="B158" s="25" t="s">
        <v>1</v>
      </c>
      <c r="C158" s="25">
        <v>57</v>
      </c>
      <c r="D158" s="25" t="s">
        <v>47</v>
      </c>
      <c r="E158" s="25">
        <v>1</v>
      </c>
      <c r="F158" s="25">
        <v>9</v>
      </c>
      <c r="G158" s="25">
        <v>25</v>
      </c>
      <c r="H158" s="24">
        <v>48</v>
      </c>
      <c r="I158" s="24">
        <v>56</v>
      </c>
      <c r="J158" s="79">
        <v>58</v>
      </c>
      <c r="K158" s="79">
        <v>59</v>
      </c>
      <c r="L158" s="79">
        <v>54</v>
      </c>
      <c r="M158" s="79">
        <v>72</v>
      </c>
      <c r="N158" s="79">
        <v>72</v>
      </c>
      <c r="O158" s="168">
        <v>103</v>
      </c>
      <c r="P158">
        <f>J158-'data for JMP'!J158</f>
        <v>2</v>
      </c>
      <c r="Q158">
        <f t="shared" si="26"/>
        <v>1</v>
      </c>
      <c r="R158" s="11">
        <f t="shared" si="27"/>
        <v>-5</v>
      </c>
      <c r="S158">
        <f t="shared" si="28"/>
        <v>18</v>
      </c>
      <c r="T158" s="116">
        <f t="shared" si="29"/>
        <v>0</v>
      </c>
      <c r="U158" s="116">
        <f t="shared" si="29"/>
        <v>31</v>
      </c>
      <c r="V158" s="24">
        <v>13</v>
      </c>
      <c r="W158" s="51">
        <f t="shared" si="33"/>
        <v>7429.24</v>
      </c>
      <c r="X158" s="79">
        <v>14</v>
      </c>
      <c r="Y158">
        <f t="shared" si="34"/>
        <v>8923.880000000001</v>
      </c>
      <c r="Z158" s="79">
        <v>19</v>
      </c>
      <c r="AA158" s="79">
        <v>13</v>
      </c>
      <c r="AB158" s="5">
        <f t="shared" si="35"/>
        <v>16</v>
      </c>
      <c r="AC158">
        <f t="shared" si="36"/>
        <v>47426.560000000005</v>
      </c>
      <c r="AD158" s="79">
        <v>16</v>
      </c>
      <c r="AE158" s="79">
        <v>15</v>
      </c>
      <c r="AF158" s="5">
        <f t="shared" si="37"/>
        <v>15.5</v>
      </c>
      <c r="AG158">
        <f t="shared" si="38"/>
        <v>40736.79</v>
      </c>
      <c r="AH158" s="79">
        <v>22</v>
      </c>
      <c r="AI158" s="79">
        <v>19</v>
      </c>
      <c r="AJ158" s="5">
        <f t="shared" si="39"/>
        <v>20.5</v>
      </c>
      <c r="AK158">
        <f t="shared" si="40"/>
        <v>95010.12</v>
      </c>
      <c r="AL158" s="79">
        <v>29</v>
      </c>
      <c r="AM158" s="79">
        <v>22</v>
      </c>
      <c r="AN158" s="168">
        <v>52</v>
      </c>
      <c r="AO158" s="168">
        <v>26</v>
      </c>
      <c r="AP158" s="116">
        <v>1</v>
      </c>
      <c r="AQ158" s="30" t="s">
        <v>15</v>
      </c>
      <c r="AR158" s="88">
        <v>1</v>
      </c>
      <c r="AS158" s="52" t="s">
        <v>13</v>
      </c>
      <c r="AT158" s="24" t="s">
        <v>13</v>
      </c>
      <c r="AU158" s="24">
        <v>1</v>
      </c>
      <c r="AV158" s="24" t="s">
        <v>17</v>
      </c>
      <c r="AW158" s="24">
        <v>1</v>
      </c>
      <c r="AX158" s="24" t="s">
        <v>17</v>
      </c>
      <c r="AY158" s="80" t="s">
        <v>488</v>
      </c>
      <c r="AZ158">
        <v>1</v>
      </c>
      <c r="BA158" s="77" t="s">
        <v>489</v>
      </c>
      <c r="BB158">
        <v>1</v>
      </c>
      <c r="BC158" s="77" t="s">
        <v>497</v>
      </c>
      <c r="BD158">
        <v>1</v>
      </c>
      <c r="BE158" s="77" t="s">
        <v>15</v>
      </c>
      <c r="BF158">
        <v>1</v>
      </c>
      <c r="BG158" s="77" t="s">
        <v>566</v>
      </c>
      <c r="BH158" s="175">
        <v>1</v>
      </c>
      <c r="BI158" s="171" t="s">
        <v>15</v>
      </c>
      <c r="BJ158" s="177">
        <v>1</v>
      </c>
      <c r="BK158" s="79">
        <v>40</v>
      </c>
      <c r="BL158" s="24">
        <v>8</v>
      </c>
      <c r="BM158" s="79">
        <v>8</v>
      </c>
      <c r="BN158" s="79">
        <v>15</v>
      </c>
      <c r="BO158" s="79">
        <v>65</v>
      </c>
      <c r="BP158" s="79">
        <v>25</v>
      </c>
      <c r="BQ158" s="79">
        <v>15</v>
      </c>
      <c r="BR158" s="168">
        <v>95</v>
      </c>
      <c r="BT158" s="136">
        <v>0</v>
      </c>
      <c r="BU158" s="136">
        <v>20</v>
      </c>
      <c r="BV158" s="136">
        <v>3</v>
      </c>
      <c r="BW158" s="136">
        <v>35</v>
      </c>
      <c r="BX158" s="132">
        <v>8</v>
      </c>
      <c r="BY158" s="136">
        <v>40</v>
      </c>
      <c r="BZ158" s="137" t="s">
        <v>251</v>
      </c>
      <c r="CA158" s="84"/>
      <c r="CB158" s="175" t="s">
        <v>581</v>
      </c>
      <c r="CC158" s="124" t="s">
        <v>30</v>
      </c>
      <c r="CD158" s="84">
        <v>9</v>
      </c>
      <c r="CE158" s="84">
        <v>8</v>
      </c>
      <c r="CF158" s="84">
        <v>0</v>
      </c>
    </row>
    <row r="159" spans="1:84" ht="50.1" x14ac:dyDescent="0.55000000000000004">
      <c r="A159" s="25">
        <v>4</v>
      </c>
      <c r="B159" s="25" t="s">
        <v>1</v>
      </c>
      <c r="C159" s="25">
        <v>58</v>
      </c>
      <c r="D159" s="25" t="s">
        <v>47</v>
      </c>
      <c r="E159" s="25">
        <v>1</v>
      </c>
      <c r="F159" s="25">
        <v>8</v>
      </c>
      <c r="G159" s="25">
        <v>11.5</v>
      </c>
      <c r="H159" s="24">
        <v>20</v>
      </c>
      <c r="I159" s="24">
        <v>22</v>
      </c>
      <c r="J159" s="79">
        <v>26</v>
      </c>
      <c r="K159" s="79">
        <v>36</v>
      </c>
      <c r="L159" s="79">
        <v>52</v>
      </c>
      <c r="M159" s="79">
        <v>69.5</v>
      </c>
      <c r="N159" s="79">
        <v>72</v>
      </c>
      <c r="O159" s="168"/>
      <c r="P159">
        <f>J159-'data for JMP'!J159</f>
        <v>4</v>
      </c>
      <c r="Q159">
        <f t="shared" si="26"/>
        <v>10</v>
      </c>
      <c r="R159">
        <f t="shared" si="27"/>
        <v>16</v>
      </c>
      <c r="S159">
        <f t="shared" si="28"/>
        <v>17.5</v>
      </c>
      <c r="T159" s="116">
        <f t="shared" si="29"/>
        <v>2.5</v>
      </c>
      <c r="U159" s="116">
        <f t="shared" si="29"/>
        <v>-72</v>
      </c>
      <c r="V159" s="24">
        <v>4.5</v>
      </c>
      <c r="W159" s="51">
        <f t="shared" si="33"/>
        <v>349.71750000000003</v>
      </c>
      <c r="X159" s="79">
        <v>7</v>
      </c>
      <c r="Y159">
        <f t="shared" si="34"/>
        <v>1000.0900000000001</v>
      </c>
      <c r="Z159" s="79">
        <v>9</v>
      </c>
      <c r="AA159" s="79">
        <v>8</v>
      </c>
      <c r="AB159" s="5">
        <f t="shared" si="35"/>
        <v>8.5</v>
      </c>
      <c r="AC159">
        <f t="shared" si="36"/>
        <v>8167.14</v>
      </c>
      <c r="AD159" s="79">
        <v>13</v>
      </c>
      <c r="AE159" s="79">
        <v>11</v>
      </c>
      <c r="AF159" s="5">
        <f t="shared" si="37"/>
        <v>12</v>
      </c>
      <c r="AG159">
        <f t="shared" si="38"/>
        <v>23512.32</v>
      </c>
      <c r="AH159" s="79">
        <v>15</v>
      </c>
      <c r="AI159" s="79">
        <v>13</v>
      </c>
      <c r="AJ159" s="5">
        <f t="shared" si="39"/>
        <v>14</v>
      </c>
      <c r="AK159">
        <f t="shared" si="40"/>
        <v>42773.08</v>
      </c>
      <c r="AL159" s="79">
        <v>18</v>
      </c>
      <c r="AM159" s="79">
        <v>16</v>
      </c>
      <c r="AN159" s="168"/>
      <c r="AO159" s="168"/>
      <c r="AP159" s="116">
        <v>1</v>
      </c>
      <c r="AQ159" s="30" t="s">
        <v>17</v>
      </c>
      <c r="AR159" s="88">
        <v>1</v>
      </c>
      <c r="AS159" s="52" t="s">
        <v>15</v>
      </c>
      <c r="AT159" s="24" t="s">
        <v>13</v>
      </c>
      <c r="AU159" s="24">
        <v>1</v>
      </c>
      <c r="AV159" s="24" t="s">
        <v>17</v>
      </c>
      <c r="AW159" s="24">
        <v>1</v>
      </c>
      <c r="AX159" s="24" t="s">
        <v>18</v>
      </c>
      <c r="AY159" s="80" t="s">
        <v>488</v>
      </c>
      <c r="AZ159">
        <v>1</v>
      </c>
      <c r="BA159" s="77" t="s">
        <v>488</v>
      </c>
      <c r="BB159">
        <v>1</v>
      </c>
      <c r="BC159" s="77" t="s">
        <v>497</v>
      </c>
      <c r="BD159">
        <v>1</v>
      </c>
      <c r="BE159" s="77" t="s">
        <v>15</v>
      </c>
      <c r="BF159">
        <v>1</v>
      </c>
      <c r="BG159" s="77" t="s">
        <v>566</v>
      </c>
      <c r="BH159" s="175">
        <v>1</v>
      </c>
      <c r="BI159" s="171"/>
      <c r="BJ159" s="116">
        <v>0</v>
      </c>
      <c r="BK159" s="79">
        <v>35</v>
      </c>
      <c r="BL159" s="24">
        <v>20</v>
      </c>
      <c r="BM159" s="79">
        <v>25</v>
      </c>
      <c r="BN159" s="79">
        <v>12</v>
      </c>
      <c r="BO159" s="79">
        <v>30</v>
      </c>
      <c r="BP159" s="79">
        <v>30</v>
      </c>
      <c r="BQ159" s="79">
        <v>20</v>
      </c>
      <c r="BR159" s="168"/>
      <c r="BT159" s="136">
        <v>15</v>
      </c>
      <c r="BU159" s="136">
        <v>5</v>
      </c>
      <c r="BV159" s="136">
        <v>20</v>
      </c>
      <c r="BW159" s="136">
        <v>20</v>
      </c>
      <c r="BX159" s="132">
        <v>20</v>
      </c>
      <c r="BY159" s="136">
        <v>50</v>
      </c>
      <c r="BZ159" s="137" t="s">
        <v>250</v>
      </c>
      <c r="CA159" s="84"/>
      <c r="CB159" s="175" t="s">
        <v>581</v>
      </c>
      <c r="CC159" s="124" t="s">
        <v>30</v>
      </c>
      <c r="CD159" s="84">
        <v>8</v>
      </c>
      <c r="CE159" s="84">
        <v>5</v>
      </c>
      <c r="CF159" s="84">
        <v>0</v>
      </c>
    </row>
    <row r="160" spans="1:84" ht="50.1" x14ac:dyDescent="0.55000000000000004">
      <c r="A160" s="25">
        <v>4</v>
      </c>
      <c r="B160" s="25" t="s">
        <v>1</v>
      </c>
      <c r="C160" s="25">
        <v>59</v>
      </c>
      <c r="D160" s="25" t="s">
        <v>47</v>
      </c>
      <c r="E160" s="25">
        <v>2</v>
      </c>
      <c r="F160" s="25">
        <v>8.5</v>
      </c>
      <c r="G160" s="25">
        <v>11.5</v>
      </c>
      <c r="H160" s="24">
        <v>13.5</v>
      </c>
      <c r="I160" s="24">
        <v>13</v>
      </c>
      <c r="J160" s="79">
        <v>14</v>
      </c>
      <c r="K160" s="79">
        <v>17</v>
      </c>
      <c r="L160" s="79">
        <v>22</v>
      </c>
      <c r="M160" s="79">
        <v>30.5</v>
      </c>
      <c r="N160" s="79">
        <v>31</v>
      </c>
      <c r="O160" s="168">
        <v>44.5</v>
      </c>
      <c r="P160">
        <f>J160-'data for JMP'!J160</f>
        <v>1</v>
      </c>
      <c r="Q160">
        <f t="shared" si="26"/>
        <v>3</v>
      </c>
      <c r="R160">
        <f t="shared" si="27"/>
        <v>5</v>
      </c>
      <c r="S160">
        <f t="shared" si="28"/>
        <v>8.5</v>
      </c>
      <c r="T160" s="116">
        <f t="shared" si="29"/>
        <v>0.5</v>
      </c>
      <c r="U160" s="116">
        <f t="shared" si="29"/>
        <v>13.5</v>
      </c>
      <c r="V160" s="24">
        <v>50</v>
      </c>
      <c r="W160" s="51">
        <f t="shared" si="33"/>
        <v>25512.5</v>
      </c>
      <c r="X160" s="79">
        <v>6</v>
      </c>
      <c r="Y160">
        <f t="shared" si="34"/>
        <v>395.64000000000004</v>
      </c>
      <c r="Z160" s="79">
        <v>6</v>
      </c>
      <c r="AA160" s="79">
        <v>5</v>
      </c>
      <c r="AB160" s="5">
        <f t="shared" si="35"/>
        <v>5.5</v>
      </c>
      <c r="AC160">
        <f t="shared" si="36"/>
        <v>1614.7449999999999</v>
      </c>
      <c r="AD160" s="79">
        <v>6</v>
      </c>
      <c r="AE160" s="79">
        <v>5</v>
      </c>
      <c r="AF160" s="5">
        <f t="shared" si="37"/>
        <v>5.5</v>
      </c>
      <c r="AG160">
        <f t="shared" si="38"/>
        <v>2089.67</v>
      </c>
      <c r="AH160" s="79">
        <v>10</v>
      </c>
      <c r="AI160" s="79">
        <v>5</v>
      </c>
      <c r="AJ160" s="5">
        <f t="shared" si="39"/>
        <v>7.5</v>
      </c>
      <c r="AK160">
        <f t="shared" si="40"/>
        <v>5387.0625</v>
      </c>
      <c r="AL160" s="79">
        <v>12</v>
      </c>
      <c r="AM160" s="79">
        <v>10</v>
      </c>
      <c r="AN160" s="168">
        <v>21</v>
      </c>
      <c r="AO160" s="168">
        <v>13.4</v>
      </c>
      <c r="AP160" s="116">
        <v>1</v>
      </c>
      <c r="AQ160" s="30" t="s">
        <v>17</v>
      </c>
      <c r="AR160" s="88">
        <v>1</v>
      </c>
      <c r="AS160" s="52" t="s">
        <v>17</v>
      </c>
      <c r="AT160" s="24" t="s">
        <v>15</v>
      </c>
      <c r="AU160" s="24">
        <v>1</v>
      </c>
      <c r="AV160" s="24" t="s">
        <v>17</v>
      </c>
      <c r="AW160" s="24">
        <v>1</v>
      </c>
      <c r="AX160" s="24" t="s">
        <v>18</v>
      </c>
      <c r="AY160" s="80" t="s">
        <v>489</v>
      </c>
      <c r="AZ160">
        <v>1</v>
      </c>
      <c r="BA160" s="77" t="s">
        <v>489</v>
      </c>
      <c r="BB160">
        <v>1</v>
      </c>
      <c r="BC160" s="77" t="s">
        <v>497</v>
      </c>
      <c r="BD160">
        <v>1</v>
      </c>
      <c r="BE160" s="77" t="s">
        <v>15</v>
      </c>
      <c r="BF160">
        <v>1</v>
      </c>
      <c r="BG160" s="77" t="s">
        <v>566</v>
      </c>
      <c r="BH160" s="175">
        <v>1</v>
      </c>
      <c r="BI160" s="171" t="s">
        <v>15</v>
      </c>
      <c r="BJ160" s="177">
        <v>1</v>
      </c>
      <c r="BK160" s="79">
        <v>10</v>
      </c>
      <c r="BL160" s="24">
        <v>5</v>
      </c>
      <c r="BM160" s="79">
        <v>2</v>
      </c>
      <c r="BN160" s="79">
        <v>5</v>
      </c>
      <c r="BO160" s="79">
        <v>20</v>
      </c>
      <c r="BP160" s="79">
        <v>6</v>
      </c>
      <c r="BQ160" s="79">
        <v>8</v>
      </c>
      <c r="BR160" s="168">
        <v>100</v>
      </c>
      <c r="BT160" s="136">
        <v>5</v>
      </c>
      <c r="BU160" s="136">
        <v>1</v>
      </c>
      <c r="BV160" s="136">
        <v>10</v>
      </c>
      <c r="BW160" s="136">
        <v>5</v>
      </c>
      <c r="BX160" s="132">
        <v>5</v>
      </c>
      <c r="BY160" s="136">
        <v>50</v>
      </c>
      <c r="BZ160" s="139" t="s">
        <v>249</v>
      </c>
      <c r="CA160" s="84"/>
      <c r="CB160" s="175" t="s">
        <v>581</v>
      </c>
      <c r="CC160" s="124" t="s">
        <v>30</v>
      </c>
      <c r="CD160" s="84">
        <v>8.5</v>
      </c>
      <c r="CE160" s="84">
        <v>4</v>
      </c>
      <c r="CF160" s="84">
        <v>0</v>
      </c>
    </row>
    <row r="161" spans="1:84" ht="37.799999999999997" x14ac:dyDescent="0.55000000000000004">
      <c r="A161" s="25">
        <v>4</v>
      </c>
      <c r="B161" s="25" t="s">
        <v>1</v>
      </c>
      <c r="C161" s="25">
        <v>60</v>
      </c>
      <c r="D161" s="25" t="s">
        <v>47</v>
      </c>
      <c r="E161" s="25">
        <v>3</v>
      </c>
      <c r="F161" s="25">
        <v>10</v>
      </c>
      <c r="G161" s="25">
        <v>12</v>
      </c>
      <c r="H161" s="24">
        <v>13</v>
      </c>
      <c r="I161" s="24">
        <v>12</v>
      </c>
      <c r="J161" s="79">
        <v>10</v>
      </c>
      <c r="K161" s="79">
        <v>12</v>
      </c>
      <c r="L161" s="79">
        <v>13</v>
      </c>
      <c r="M161" s="79">
        <v>13</v>
      </c>
      <c r="N161" s="79">
        <v>12</v>
      </c>
      <c r="O161" s="168">
        <v>30</v>
      </c>
      <c r="P161">
        <f>J161-'data for JMP'!J161</f>
        <v>-2</v>
      </c>
      <c r="Q161">
        <f t="shared" si="26"/>
        <v>2</v>
      </c>
      <c r="R161">
        <f t="shared" si="27"/>
        <v>1</v>
      </c>
      <c r="S161">
        <f t="shared" si="28"/>
        <v>0</v>
      </c>
      <c r="T161" s="116">
        <f t="shared" si="29"/>
        <v>-1</v>
      </c>
      <c r="U161" s="116">
        <f t="shared" si="29"/>
        <v>18</v>
      </c>
      <c r="V161" s="24">
        <v>3</v>
      </c>
      <c r="W161" s="51">
        <f t="shared" si="33"/>
        <v>84.78</v>
      </c>
      <c r="X161" s="79">
        <v>4</v>
      </c>
      <c r="Y161">
        <f t="shared" si="34"/>
        <v>125.60000000000001</v>
      </c>
      <c r="Z161" s="79">
        <v>4</v>
      </c>
      <c r="AA161" s="79">
        <v>4</v>
      </c>
      <c r="AB161" s="5">
        <f t="shared" si="35"/>
        <v>4</v>
      </c>
      <c r="AC161">
        <f t="shared" si="36"/>
        <v>602.88</v>
      </c>
      <c r="AD161" s="79">
        <v>5</v>
      </c>
      <c r="AE161" s="79">
        <v>4</v>
      </c>
      <c r="AF161" s="5">
        <f t="shared" si="37"/>
        <v>4.5</v>
      </c>
      <c r="AG161">
        <f t="shared" si="38"/>
        <v>826.60500000000002</v>
      </c>
      <c r="AH161" s="79">
        <v>4</v>
      </c>
      <c r="AI161" s="79">
        <v>3</v>
      </c>
      <c r="AJ161" s="5">
        <f t="shared" si="39"/>
        <v>3.5</v>
      </c>
      <c r="AK161">
        <f t="shared" si="40"/>
        <v>500.04500000000007</v>
      </c>
      <c r="AL161" s="79">
        <v>6</v>
      </c>
      <c r="AM161" s="79">
        <v>5</v>
      </c>
      <c r="AN161" s="168">
        <v>16</v>
      </c>
      <c r="AO161" s="168">
        <v>11</v>
      </c>
      <c r="AP161" s="116">
        <v>1</v>
      </c>
      <c r="AQ161" s="30" t="s">
        <v>17</v>
      </c>
      <c r="AR161" s="88">
        <v>1</v>
      </c>
      <c r="AS161" s="52" t="s">
        <v>18</v>
      </c>
      <c r="AT161" s="24" t="s">
        <v>17</v>
      </c>
      <c r="AU161" s="24">
        <v>1</v>
      </c>
      <c r="AV161" s="24" t="s">
        <v>18</v>
      </c>
      <c r="AW161" s="24">
        <v>1</v>
      </c>
      <c r="AX161" s="24" t="s">
        <v>18</v>
      </c>
      <c r="AY161" s="80" t="s">
        <v>490</v>
      </c>
      <c r="AZ161">
        <v>1</v>
      </c>
      <c r="BA161" s="77" t="s">
        <v>490</v>
      </c>
      <c r="BB161">
        <v>1</v>
      </c>
      <c r="BC161" s="77" t="s">
        <v>18</v>
      </c>
      <c r="BD161">
        <v>1</v>
      </c>
      <c r="BE161" s="77" t="s">
        <v>18</v>
      </c>
      <c r="BF161">
        <v>1</v>
      </c>
      <c r="BG161" s="77" t="s">
        <v>18</v>
      </c>
      <c r="BH161" s="175">
        <v>1</v>
      </c>
      <c r="BI161" s="171" t="s">
        <v>15</v>
      </c>
      <c r="BJ161" s="177">
        <v>1</v>
      </c>
      <c r="BK161" s="79">
        <v>10</v>
      </c>
      <c r="BL161" s="24">
        <v>1</v>
      </c>
      <c r="BM161" s="79">
        <v>1</v>
      </c>
      <c r="BN161" s="79">
        <v>18</v>
      </c>
      <c r="BO161" s="79">
        <v>25</v>
      </c>
      <c r="BP161" s="79">
        <v>9</v>
      </c>
      <c r="BQ161" s="79">
        <v>45</v>
      </c>
      <c r="BR161" s="168">
        <v>60</v>
      </c>
      <c r="BT161" s="136">
        <v>0</v>
      </c>
      <c r="BU161" s="136">
        <v>1</v>
      </c>
      <c r="BV161" s="136">
        <v>1</v>
      </c>
      <c r="BW161" s="136">
        <v>1</v>
      </c>
      <c r="BX161" s="132">
        <v>1</v>
      </c>
      <c r="BY161" s="136">
        <v>5</v>
      </c>
      <c r="BZ161" s="137" t="s">
        <v>248</v>
      </c>
      <c r="CA161" s="84"/>
      <c r="CB161" s="175" t="s">
        <v>581</v>
      </c>
      <c r="CC161" s="124" t="s">
        <v>30</v>
      </c>
      <c r="CD161" s="84">
        <v>10</v>
      </c>
      <c r="CE161" s="84">
        <v>5</v>
      </c>
      <c r="CF161" s="84">
        <v>0</v>
      </c>
    </row>
    <row r="162" spans="1:84" x14ac:dyDescent="0.55000000000000004">
      <c r="A162" s="25">
        <v>4</v>
      </c>
      <c r="B162" s="25" t="s">
        <v>1</v>
      </c>
      <c r="C162" s="25">
        <v>61</v>
      </c>
      <c r="D162" s="25" t="s">
        <v>47</v>
      </c>
      <c r="E162" s="25">
        <v>2</v>
      </c>
      <c r="F162" s="25">
        <v>7</v>
      </c>
      <c r="G162" s="25">
        <v>9.5</v>
      </c>
      <c r="H162" s="24">
        <v>9</v>
      </c>
      <c r="I162" s="24">
        <v>7.5</v>
      </c>
      <c r="J162" s="79"/>
      <c r="K162" s="79">
        <v>7.5</v>
      </c>
      <c r="L162" s="79"/>
      <c r="M162" s="79"/>
      <c r="N162" s="79"/>
      <c r="O162" s="168"/>
      <c r="P162">
        <f>J162-'data for JMP'!J162</f>
        <v>-7.5</v>
      </c>
      <c r="Q162">
        <f t="shared" si="26"/>
        <v>7.5</v>
      </c>
      <c r="R162">
        <f t="shared" si="27"/>
        <v>-7.5</v>
      </c>
      <c r="S162">
        <f t="shared" si="28"/>
        <v>0</v>
      </c>
      <c r="T162" s="116">
        <f t="shared" si="29"/>
        <v>0</v>
      </c>
      <c r="U162" s="116">
        <f t="shared" si="29"/>
        <v>0</v>
      </c>
      <c r="V162" s="24">
        <v>2.5</v>
      </c>
      <c r="W162" s="51">
        <f t="shared" si="33"/>
        <v>36.796875</v>
      </c>
      <c r="X162" s="79"/>
      <c r="Z162" s="79"/>
      <c r="AA162" s="79"/>
      <c r="AB162" s="5"/>
      <c r="AD162" s="79"/>
      <c r="AE162" s="79"/>
      <c r="AF162" s="5"/>
      <c r="AH162" s="79"/>
      <c r="AI162" s="79"/>
      <c r="AJ162" s="5"/>
      <c r="AL162" s="79"/>
      <c r="AM162" s="79"/>
      <c r="AN162" s="168"/>
      <c r="AO162" s="168"/>
      <c r="AP162" s="116">
        <v>1</v>
      </c>
      <c r="AQ162" s="30" t="s">
        <v>17</v>
      </c>
      <c r="AR162" s="88">
        <v>1</v>
      </c>
      <c r="AS162" s="52" t="s">
        <v>18</v>
      </c>
      <c r="AT162" s="24" t="s">
        <v>18</v>
      </c>
      <c r="AU162" s="24">
        <v>1</v>
      </c>
      <c r="AV162" s="24" t="s">
        <v>14</v>
      </c>
      <c r="AW162" s="24">
        <v>0</v>
      </c>
      <c r="AX162" s="24" t="s">
        <v>14</v>
      </c>
      <c r="AY162" s="77" t="s">
        <v>512</v>
      </c>
      <c r="AZ162">
        <v>0</v>
      </c>
      <c r="BA162" s="77" t="s">
        <v>490</v>
      </c>
      <c r="BB162">
        <v>1</v>
      </c>
      <c r="BC162" s="77" t="s">
        <v>512</v>
      </c>
      <c r="BD162">
        <v>0</v>
      </c>
      <c r="BE162" s="80" t="s">
        <v>498</v>
      </c>
      <c r="BF162">
        <v>0</v>
      </c>
      <c r="BG162" s="77"/>
      <c r="BH162" s="116">
        <v>0</v>
      </c>
      <c r="BI162" s="171"/>
      <c r="BJ162" s="116">
        <v>0</v>
      </c>
      <c r="BK162" s="79">
        <v>5</v>
      </c>
      <c r="BL162" s="24">
        <v>1</v>
      </c>
      <c r="BM162" s="24">
        <v>0</v>
      </c>
      <c r="BN162" s="79">
        <v>15</v>
      </c>
      <c r="BO162" s="24">
        <v>0</v>
      </c>
      <c r="BP162" s="24">
        <v>0</v>
      </c>
      <c r="BQ162" s="79"/>
      <c r="BR162" s="168"/>
      <c r="BT162" s="136">
        <v>1</v>
      </c>
      <c r="BU162" s="136">
        <v>0</v>
      </c>
      <c r="BV162" s="136">
        <v>5</v>
      </c>
      <c r="BW162" s="136">
        <v>0</v>
      </c>
      <c r="BX162" s="132">
        <v>1</v>
      </c>
      <c r="BY162" s="136">
        <v>60</v>
      </c>
      <c r="BZ162" s="137" t="s">
        <v>247</v>
      </c>
      <c r="CA162" s="84"/>
      <c r="CB162" s="175" t="s">
        <v>581</v>
      </c>
      <c r="CC162" s="124" t="s">
        <v>30</v>
      </c>
      <c r="CD162" s="84">
        <v>7</v>
      </c>
      <c r="CE162" s="84">
        <v>4</v>
      </c>
      <c r="CF162" s="84">
        <v>0</v>
      </c>
    </row>
    <row r="163" spans="1:84" ht="50.1" x14ac:dyDescent="0.55000000000000004">
      <c r="A163" s="25">
        <v>4</v>
      </c>
      <c r="B163" s="25" t="s">
        <v>1</v>
      </c>
      <c r="C163" s="25">
        <v>62</v>
      </c>
      <c r="D163" s="25" t="s">
        <v>47</v>
      </c>
      <c r="E163" s="25">
        <v>3</v>
      </c>
      <c r="F163" s="25">
        <v>7</v>
      </c>
      <c r="G163" s="25">
        <v>11</v>
      </c>
      <c r="H163" s="24">
        <v>14</v>
      </c>
      <c r="I163" s="24">
        <v>14</v>
      </c>
      <c r="J163" s="79">
        <v>20</v>
      </c>
      <c r="K163" s="79">
        <v>20</v>
      </c>
      <c r="L163" s="79">
        <v>25</v>
      </c>
      <c r="M163" s="79">
        <v>42.5</v>
      </c>
      <c r="N163" s="79">
        <v>49</v>
      </c>
      <c r="O163" s="168">
        <v>91</v>
      </c>
      <c r="P163">
        <f>J163-'data for JMP'!J163</f>
        <v>6</v>
      </c>
      <c r="Q163">
        <f t="shared" si="26"/>
        <v>0</v>
      </c>
      <c r="R163">
        <f t="shared" si="27"/>
        <v>5</v>
      </c>
      <c r="S163">
        <f t="shared" si="28"/>
        <v>17.5</v>
      </c>
      <c r="T163" s="116">
        <f t="shared" si="29"/>
        <v>6.5</v>
      </c>
      <c r="U163" s="116">
        <f t="shared" si="29"/>
        <v>42</v>
      </c>
      <c r="V163" s="24">
        <v>5.5</v>
      </c>
      <c r="W163" s="51">
        <f t="shared" si="33"/>
        <v>332.44749999999999</v>
      </c>
      <c r="X163" s="79">
        <v>6</v>
      </c>
      <c r="Y163">
        <f>3.14*(X163/2)^2*J163</f>
        <v>565.20000000000005</v>
      </c>
      <c r="Z163" s="79">
        <v>7</v>
      </c>
      <c r="AA163" s="79">
        <v>8</v>
      </c>
      <c r="AB163" s="5">
        <f xml:space="preserve"> AVERAGE(Z163:AA163)</f>
        <v>7.5</v>
      </c>
      <c r="AC163">
        <f>3.14*((Z163+AA163)/2)^2*K163</f>
        <v>3532.5</v>
      </c>
      <c r="AD163" s="79">
        <v>8</v>
      </c>
      <c r="AE163" s="79">
        <v>6</v>
      </c>
      <c r="AF163" s="5">
        <f xml:space="preserve"> AVERAGE(AD163:AE163)</f>
        <v>7</v>
      </c>
      <c r="AG163">
        <f>3.14*((AD163+AE163)/2)^2*L163</f>
        <v>3846.5000000000005</v>
      </c>
      <c r="AH163" s="79">
        <v>12</v>
      </c>
      <c r="AI163" s="79">
        <v>11</v>
      </c>
      <c r="AJ163" s="5">
        <f xml:space="preserve"> AVERAGE(AH163:AI163)</f>
        <v>11.5</v>
      </c>
      <c r="AK163">
        <f>3.14*((AH163+AI163)/2)^2*M163</f>
        <v>17648.762500000001</v>
      </c>
      <c r="AL163" s="79">
        <v>14</v>
      </c>
      <c r="AM163" s="79">
        <v>11</v>
      </c>
      <c r="AN163" s="168">
        <v>48</v>
      </c>
      <c r="AO163" s="168">
        <v>41</v>
      </c>
      <c r="AP163" s="116">
        <v>1</v>
      </c>
      <c r="AQ163" s="30" t="s">
        <v>17</v>
      </c>
      <c r="AR163" s="88">
        <v>1</v>
      </c>
      <c r="AS163" s="52" t="s">
        <v>15</v>
      </c>
      <c r="AT163" s="24" t="s">
        <v>15</v>
      </c>
      <c r="AU163" s="24">
        <v>1</v>
      </c>
      <c r="AV163" s="24" t="s">
        <v>17</v>
      </c>
      <c r="AW163" s="24">
        <v>1</v>
      </c>
      <c r="AX163" s="24" t="s">
        <v>14</v>
      </c>
      <c r="AY163" s="80" t="s">
        <v>489</v>
      </c>
      <c r="AZ163">
        <v>1</v>
      </c>
      <c r="BA163" s="77" t="s">
        <v>488</v>
      </c>
      <c r="BB163">
        <v>1</v>
      </c>
      <c r="BC163" s="77" t="s">
        <v>497</v>
      </c>
      <c r="BD163">
        <v>1</v>
      </c>
      <c r="BE163" s="77" t="s">
        <v>13</v>
      </c>
      <c r="BF163">
        <v>1</v>
      </c>
      <c r="BG163" s="77" t="s">
        <v>15</v>
      </c>
      <c r="BH163" s="175">
        <v>1</v>
      </c>
      <c r="BI163" s="171" t="s">
        <v>15</v>
      </c>
      <c r="BJ163" s="177">
        <v>1</v>
      </c>
      <c r="BK163" s="79">
        <v>5</v>
      </c>
      <c r="BL163" s="24">
        <v>0</v>
      </c>
      <c r="BM163" s="79">
        <v>0</v>
      </c>
      <c r="BN163" s="79">
        <v>0</v>
      </c>
      <c r="BO163" s="79">
        <v>0</v>
      </c>
      <c r="BP163" s="79">
        <v>0</v>
      </c>
      <c r="BQ163" s="79">
        <v>1</v>
      </c>
      <c r="BR163" s="168">
        <v>20</v>
      </c>
      <c r="BT163" s="136">
        <v>2</v>
      </c>
      <c r="BU163" s="136">
        <v>2</v>
      </c>
      <c r="BV163" s="136">
        <v>8</v>
      </c>
      <c r="BW163" s="137">
        <v>0.1</v>
      </c>
      <c r="BX163" s="132">
        <v>0</v>
      </c>
      <c r="BY163" s="136">
        <v>25</v>
      </c>
      <c r="BZ163" s="137" t="s">
        <v>246</v>
      </c>
      <c r="CA163" s="84"/>
      <c r="CB163" s="175" t="s">
        <v>581</v>
      </c>
      <c r="CC163" s="124" t="s">
        <v>30</v>
      </c>
      <c r="CD163" s="84">
        <v>7</v>
      </c>
      <c r="CE163" s="84">
        <v>7</v>
      </c>
      <c r="CF163" s="84">
        <v>0</v>
      </c>
    </row>
    <row r="164" spans="1:84" ht="37.799999999999997" x14ac:dyDescent="0.55000000000000004">
      <c r="A164" s="25">
        <v>4</v>
      </c>
      <c r="B164" s="25" t="s">
        <v>1</v>
      </c>
      <c r="C164" s="25">
        <v>63</v>
      </c>
      <c r="D164" s="25" t="s">
        <v>47</v>
      </c>
      <c r="E164" s="25">
        <v>2</v>
      </c>
      <c r="F164" s="25">
        <v>7</v>
      </c>
      <c r="G164" s="25">
        <v>11</v>
      </c>
      <c r="H164" s="24">
        <v>13</v>
      </c>
      <c r="I164" s="24">
        <v>13</v>
      </c>
      <c r="J164" s="79">
        <v>15</v>
      </c>
      <c r="K164" s="79">
        <v>17</v>
      </c>
      <c r="L164" s="79">
        <v>16</v>
      </c>
      <c r="M164" s="79">
        <v>15</v>
      </c>
      <c r="N164" s="79">
        <v>17</v>
      </c>
      <c r="O164" s="168">
        <v>20</v>
      </c>
      <c r="P164">
        <f>J164-'data for JMP'!J164</f>
        <v>2</v>
      </c>
      <c r="Q164">
        <f t="shared" si="26"/>
        <v>2</v>
      </c>
      <c r="R164">
        <f t="shared" si="27"/>
        <v>-1</v>
      </c>
      <c r="S164">
        <f t="shared" si="28"/>
        <v>-1</v>
      </c>
      <c r="T164" s="116">
        <f t="shared" si="29"/>
        <v>2</v>
      </c>
      <c r="U164" s="116">
        <f t="shared" si="29"/>
        <v>3</v>
      </c>
      <c r="V164" s="24">
        <v>3</v>
      </c>
      <c r="W164" s="51">
        <f t="shared" si="33"/>
        <v>91.844999999999999</v>
      </c>
      <c r="X164" s="79">
        <v>4</v>
      </c>
      <c r="Y164">
        <f>3.14*(X164/2)^2*J164</f>
        <v>188.4</v>
      </c>
      <c r="Z164" s="79">
        <v>6</v>
      </c>
      <c r="AA164" s="79">
        <v>4</v>
      </c>
      <c r="AB164" s="5">
        <f xml:space="preserve"> AVERAGE(Z164:AA164)</f>
        <v>5</v>
      </c>
      <c r="AC164">
        <f>3.14*((Z164+AA164)/2)^2*K164</f>
        <v>1334.5</v>
      </c>
      <c r="AD164" s="79">
        <v>7</v>
      </c>
      <c r="AE164" s="79">
        <v>4</v>
      </c>
      <c r="AF164" s="5">
        <f xml:space="preserve"> AVERAGE(AD164:AE164)</f>
        <v>5.5</v>
      </c>
      <c r="AG164">
        <f>3.14*((AD164+AE164)/2)^2*L164</f>
        <v>1519.76</v>
      </c>
      <c r="AH164" s="79">
        <v>8</v>
      </c>
      <c r="AI164" s="79">
        <v>6</v>
      </c>
      <c r="AJ164" s="5">
        <f xml:space="preserve"> AVERAGE(AH164:AI164)</f>
        <v>7</v>
      </c>
      <c r="AK164">
        <f>3.14*((AH164+AI164)/2)^2*M164</f>
        <v>2307.9</v>
      </c>
      <c r="AL164" s="79">
        <v>10</v>
      </c>
      <c r="AM164" s="79">
        <v>6</v>
      </c>
      <c r="AN164" s="168">
        <v>12</v>
      </c>
      <c r="AO164" s="168">
        <v>6</v>
      </c>
      <c r="AP164" s="116">
        <v>1</v>
      </c>
      <c r="AQ164" s="30" t="s">
        <v>15</v>
      </c>
      <c r="AR164" s="88">
        <v>1</v>
      </c>
      <c r="AS164" s="52" t="s">
        <v>15</v>
      </c>
      <c r="AT164" s="24" t="s">
        <v>17</v>
      </c>
      <c r="AU164" s="24">
        <v>1</v>
      </c>
      <c r="AV164" s="24" t="s">
        <v>17</v>
      </c>
      <c r="AW164" s="24">
        <v>1</v>
      </c>
      <c r="AX164" s="24" t="s">
        <v>17</v>
      </c>
      <c r="AY164" s="80" t="s">
        <v>490</v>
      </c>
      <c r="AZ164">
        <v>1</v>
      </c>
      <c r="BA164" s="77" t="s">
        <v>490</v>
      </c>
      <c r="BB164">
        <v>1</v>
      </c>
      <c r="BC164" s="77" t="s">
        <v>497</v>
      </c>
      <c r="BD164">
        <v>1</v>
      </c>
      <c r="BE164" s="77" t="s">
        <v>18</v>
      </c>
      <c r="BF164">
        <v>1</v>
      </c>
      <c r="BG164" s="77" t="s">
        <v>18</v>
      </c>
      <c r="BH164" s="175">
        <v>1</v>
      </c>
      <c r="BI164" s="171" t="s">
        <v>17</v>
      </c>
      <c r="BJ164" s="177">
        <v>1</v>
      </c>
      <c r="BK164" s="79">
        <v>30</v>
      </c>
      <c r="BL164" s="24">
        <v>5</v>
      </c>
      <c r="BM164" s="79">
        <v>10</v>
      </c>
      <c r="BN164" s="79">
        <v>25</v>
      </c>
      <c r="BO164" s="79">
        <v>30</v>
      </c>
      <c r="BP164" s="79">
        <v>40</v>
      </c>
      <c r="BQ164" s="79">
        <v>8</v>
      </c>
      <c r="BR164" s="168">
        <v>80</v>
      </c>
      <c r="BT164" s="136">
        <v>30</v>
      </c>
      <c r="BU164" s="136">
        <v>0</v>
      </c>
      <c r="BV164" s="136">
        <v>50</v>
      </c>
      <c r="BW164" s="136">
        <v>0</v>
      </c>
      <c r="BX164" s="132">
        <v>5</v>
      </c>
      <c r="BY164" s="136">
        <v>45</v>
      </c>
      <c r="BZ164" s="137" t="s">
        <v>175</v>
      </c>
      <c r="CA164" s="84"/>
      <c r="CB164" s="175" t="s">
        <v>581</v>
      </c>
      <c r="CC164" s="124" t="s">
        <v>30</v>
      </c>
      <c r="CD164" s="84">
        <v>7</v>
      </c>
      <c r="CE164" s="84">
        <v>3</v>
      </c>
      <c r="CF164" s="84">
        <v>0</v>
      </c>
    </row>
    <row r="165" spans="1:84" x14ac:dyDescent="0.55000000000000004">
      <c r="A165" s="25">
        <v>4</v>
      </c>
      <c r="B165" s="25" t="s">
        <v>1</v>
      </c>
      <c r="C165" s="25">
        <v>64</v>
      </c>
      <c r="D165" s="25" t="s">
        <v>47</v>
      </c>
      <c r="E165" s="25">
        <v>2</v>
      </c>
      <c r="F165" s="25">
        <v>4</v>
      </c>
      <c r="G165" s="25">
        <v>6.5</v>
      </c>
      <c r="H165" s="24">
        <v>11.5</v>
      </c>
      <c r="I165" s="24">
        <v>11.5</v>
      </c>
      <c r="J165" s="79">
        <v>12</v>
      </c>
      <c r="K165" s="79">
        <v>11</v>
      </c>
      <c r="L165" s="79">
        <v>10</v>
      </c>
      <c r="M165" s="79"/>
      <c r="N165" s="79"/>
      <c r="P165">
        <f>J165-'data for JMP'!J165</f>
        <v>0.5</v>
      </c>
      <c r="Q165">
        <f t="shared" si="26"/>
        <v>-1</v>
      </c>
      <c r="R165">
        <f t="shared" si="27"/>
        <v>-1</v>
      </c>
      <c r="S165">
        <f t="shared" si="28"/>
        <v>-10</v>
      </c>
      <c r="T165" s="116">
        <f t="shared" si="29"/>
        <v>0</v>
      </c>
      <c r="U165" s="116">
        <f t="shared" si="29"/>
        <v>0</v>
      </c>
      <c r="V165" s="24">
        <v>6</v>
      </c>
      <c r="W165" s="51">
        <f t="shared" si="33"/>
        <v>324.99</v>
      </c>
      <c r="X165" s="79">
        <v>6</v>
      </c>
      <c r="Y165">
        <f>3.14*(X165/2)^2*J165</f>
        <v>339.12</v>
      </c>
      <c r="Z165" s="79"/>
      <c r="AA165" s="79"/>
      <c r="AB165" s="5"/>
      <c r="AD165" s="79">
        <v>1</v>
      </c>
      <c r="AE165" s="79">
        <v>1</v>
      </c>
      <c r="AF165" s="5">
        <f xml:space="preserve"> AVERAGE(AD165:AE165)</f>
        <v>1</v>
      </c>
      <c r="AH165" s="79"/>
      <c r="AI165" s="79"/>
      <c r="AJ165" s="5"/>
      <c r="AL165" s="79"/>
      <c r="AM165" s="79"/>
      <c r="AP165" s="116">
        <v>1</v>
      </c>
      <c r="AQ165" s="30" t="s">
        <v>17</v>
      </c>
      <c r="AR165" s="88">
        <v>1</v>
      </c>
      <c r="AS165" s="52" t="s">
        <v>15</v>
      </c>
      <c r="AT165" s="24" t="s">
        <v>17</v>
      </c>
      <c r="AU165" s="24">
        <v>1</v>
      </c>
      <c r="AV165" s="24" t="s">
        <v>17</v>
      </c>
      <c r="AW165" s="24">
        <v>1</v>
      </c>
      <c r="AX165" s="24" t="s">
        <v>17</v>
      </c>
      <c r="AY165" s="80" t="s">
        <v>487</v>
      </c>
      <c r="AZ165">
        <v>0</v>
      </c>
      <c r="BA165" s="77" t="s">
        <v>490</v>
      </c>
      <c r="BB165">
        <v>1</v>
      </c>
      <c r="BC165" s="77" t="s">
        <v>18</v>
      </c>
      <c r="BD165">
        <v>1</v>
      </c>
      <c r="BE165" s="77" t="s">
        <v>512</v>
      </c>
      <c r="BF165">
        <v>0</v>
      </c>
      <c r="BG165" s="77"/>
      <c r="BH165" s="116">
        <v>0</v>
      </c>
      <c r="BJ165" s="116">
        <v>0</v>
      </c>
      <c r="BK165" s="79">
        <v>5</v>
      </c>
      <c r="BL165" s="24">
        <v>0</v>
      </c>
      <c r="BM165" s="79">
        <v>1</v>
      </c>
      <c r="BN165" s="79">
        <v>5</v>
      </c>
      <c r="BO165" s="79">
        <v>45</v>
      </c>
      <c r="BP165" s="24">
        <v>0</v>
      </c>
      <c r="BQ165" s="79"/>
      <c r="BT165" s="136">
        <v>0</v>
      </c>
      <c r="BU165" s="136">
        <v>2</v>
      </c>
      <c r="BV165" s="136">
        <v>3</v>
      </c>
      <c r="BW165" s="136">
        <v>10</v>
      </c>
      <c r="BX165" s="132">
        <v>0</v>
      </c>
      <c r="BY165" s="136">
        <v>40</v>
      </c>
      <c r="BZ165" s="137" t="s">
        <v>245</v>
      </c>
      <c r="CA165" s="84"/>
      <c r="CB165" s="175" t="s">
        <v>581</v>
      </c>
      <c r="CC165" s="124" t="s">
        <v>30</v>
      </c>
      <c r="CD165" s="84">
        <v>4</v>
      </c>
      <c r="CE165" s="84">
        <v>4</v>
      </c>
      <c r="CF165" s="84" t="s">
        <v>49</v>
      </c>
    </row>
    <row r="166" spans="1:84" ht="37.799999999999997" x14ac:dyDescent="0.55000000000000004">
      <c r="A166" s="25">
        <v>4</v>
      </c>
      <c r="B166" s="25" t="s">
        <v>1</v>
      </c>
      <c r="C166" s="25">
        <v>65</v>
      </c>
      <c r="D166" s="25" t="s">
        <v>47</v>
      </c>
      <c r="E166" s="25">
        <v>2</v>
      </c>
      <c r="F166" s="25">
        <v>5</v>
      </c>
      <c r="G166" s="25">
        <v>7.5</v>
      </c>
      <c r="H166" s="24">
        <v>11.5</v>
      </c>
      <c r="I166" s="24">
        <v>14.5</v>
      </c>
      <c r="J166" s="79">
        <v>18</v>
      </c>
      <c r="K166" s="79">
        <v>20</v>
      </c>
      <c r="L166" s="79">
        <v>18</v>
      </c>
      <c r="M166" s="79"/>
      <c r="N166" s="79"/>
      <c r="P166">
        <f>J166-'data for JMP'!J166</f>
        <v>3.5</v>
      </c>
      <c r="Q166">
        <f t="shared" si="26"/>
        <v>2</v>
      </c>
      <c r="R166">
        <f t="shared" si="27"/>
        <v>-2</v>
      </c>
      <c r="S166">
        <f t="shared" si="28"/>
        <v>-18</v>
      </c>
      <c r="T166" s="116">
        <f t="shared" si="29"/>
        <v>0</v>
      </c>
      <c r="U166" s="116">
        <f t="shared" si="29"/>
        <v>0</v>
      </c>
      <c r="V166" s="24">
        <v>3.5</v>
      </c>
      <c r="W166" s="51">
        <f t="shared" si="33"/>
        <v>139.43562500000002</v>
      </c>
      <c r="X166" s="79">
        <v>4</v>
      </c>
      <c r="Y166">
        <f>3.14*(X166/2)^2*J166</f>
        <v>226.08</v>
      </c>
      <c r="Z166" s="79">
        <v>6</v>
      </c>
      <c r="AA166" s="79">
        <v>5</v>
      </c>
      <c r="AB166" s="5">
        <f xml:space="preserve"> AVERAGE(Z166:AA166)</f>
        <v>5.5</v>
      </c>
      <c r="AC166">
        <f>3.14*((Z166+AA166)/2)^2*K166</f>
        <v>1899.7</v>
      </c>
      <c r="AD166" s="79">
        <v>7</v>
      </c>
      <c r="AE166" s="79">
        <v>5</v>
      </c>
      <c r="AF166" s="5">
        <f xml:space="preserve"> AVERAGE(AD166:AE166)</f>
        <v>6</v>
      </c>
      <c r="AG166">
        <f>3.14*((AD166+AE166)/2)^2*L166</f>
        <v>2034.72</v>
      </c>
      <c r="AH166" s="79"/>
      <c r="AI166" s="79"/>
      <c r="AJ166" s="5"/>
      <c r="AL166" s="79"/>
      <c r="AM166" s="79"/>
      <c r="AP166" s="116">
        <v>1</v>
      </c>
      <c r="AQ166" s="30" t="s">
        <v>15</v>
      </c>
      <c r="AR166" s="88">
        <v>1</v>
      </c>
      <c r="AS166" s="52" t="s">
        <v>15</v>
      </c>
      <c r="AT166" s="24" t="s">
        <v>15</v>
      </c>
      <c r="AU166" s="24">
        <v>1</v>
      </c>
      <c r="AV166" s="24" t="s">
        <v>17</v>
      </c>
      <c r="AW166" s="24">
        <v>1</v>
      </c>
      <c r="AX166" s="24" t="s">
        <v>17</v>
      </c>
      <c r="AY166" s="80" t="s">
        <v>489</v>
      </c>
      <c r="AZ166">
        <v>1</v>
      </c>
      <c r="BA166" s="77" t="s">
        <v>489</v>
      </c>
      <c r="BB166">
        <v>1</v>
      </c>
      <c r="BC166" s="77" t="s">
        <v>497</v>
      </c>
      <c r="BD166">
        <v>1</v>
      </c>
      <c r="BE166" s="77" t="s">
        <v>512</v>
      </c>
      <c r="BF166">
        <v>0</v>
      </c>
      <c r="BG166" s="77"/>
      <c r="BH166" s="116">
        <v>0</v>
      </c>
      <c r="BJ166" s="116">
        <v>0</v>
      </c>
      <c r="BK166" s="79">
        <v>30</v>
      </c>
      <c r="BL166" s="24">
        <v>1</v>
      </c>
      <c r="BM166" s="79">
        <v>2</v>
      </c>
      <c r="BN166" s="79">
        <v>12</v>
      </c>
      <c r="BO166" s="79">
        <v>60</v>
      </c>
      <c r="BP166" s="24">
        <v>0</v>
      </c>
      <c r="BQ166" s="79"/>
      <c r="BT166" s="136">
        <v>20</v>
      </c>
      <c r="BU166" s="136">
        <v>0</v>
      </c>
      <c r="BV166" s="136">
        <v>30</v>
      </c>
      <c r="BW166" s="136">
        <v>2</v>
      </c>
      <c r="BX166" s="132">
        <v>1</v>
      </c>
      <c r="BY166" s="136">
        <v>45</v>
      </c>
      <c r="BZ166" s="137" t="s">
        <v>244</v>
      </c>
      <c r="CA166" s="84"/>
      <c r="CB166" s="175" t="s">
        <v>581</v>
      </c>
      <c r="CC166" s="124" t="s">
        <v>30</v>
      </c>
      <c r="CD166" s="84">
        <v>5</v>
      </c>
      <c r="CE166" s="84">
        <v>0</v>
      </c>
      <c r="CF166" s="84" t="s">
        <v>49</v>
      </c>
    </row>
    <row r="167" spans="1:84" ht="50.1" x14ac:dyDescent="0.55000000000000004">
      <c r="A167" s="25">
        <v>4</v>
      </c>
      <c r="B167" s="25" t="s">
        <v>1</v>
      </c>
      <c r="C167" s="25">
        <v>66</v>
      </c>
      <c r="D167" s="25" t="s">
        <v>47</v>
      </c>
      <c r="E167" s="25">
        <v>2</v>
      </c>
      <c r="F167" s="25">
        <v>10</v>
      </c>
      <c r="G167" s="30">
        <v>0</v>
      </c>
      <c r="H167" s="24"/>
      <c r="I167" s="24"/>
      <c r="J167" s="79"/>
      <c r="K167" s="79"/>
      <c r="L167" s="79"/>
      <c r="M167" s="79"/>
      <c r="N167" s="79"/>
      <c r="P167">
        <f>J167-'data for JMP'!J167</f>
        <v>0</v>
      </c>
      <c r="Q167">
        <f t="shared" si="26"/>
        <v>0</v>
      </c>
      <c r="R167">
        <f t="shared" si="27"/>
        <v>0</v>
      </c>
      <c r="S167">
        <f t="shared" si="28"/>
        <v>0</v>
      </c>
      <c r="T167" s="116">
        <f t="shared" si="29"/>
        <v>0</v>
      </c>
      <c r="U167" s="116">
        <f t="shared" si="29"/>
        <v>0</v>
      </c>
      <c r="V167" s="24"/>
      <c r="W167" s="51"/>
      <c r="X167" s="79"/>
      <c r="Z167" s="79"/>
      <c r="AA167" s="79"/>
      <c r="AB167" s="5"/>
      <c r="AD167" s="79"/>
      <c r="AE167" s="79"/>
      <c r="AF167" s="5"/>
      <c r="AH167" s="79"/>
      <c r="AI167" s="79"/>
      <c r="AJ167" s="5"/>
      <c r="AL167" s="79"/>
      <c r="AM167" s="79"/>
      <c r="AP167" s="116">
        <v>1</v>
      </c>
      <c r="AQ167" s="30" t="s">
        <v>14</v>
      </c>
      <c r="AR167" s="25">
        <v>0</v>
      </c>
      <c r="AS167" s="30" t="s">
        <v>14</v>
      </c>
      <c r="AT167" s="24" t="s">
        <v>14</v>
      </c>
      <c r="AU167" s="24">
        <v>0</v>
      </c>
      <c r="AV167" s="24" t="s">
        <v>14</v>
      </c>
      <c r="AW167" s="24">
        <v>0</v>
      </c>
      <c r="AX167" s="24" t="s">
        <v>14</v>
      </c>
      <c r="AY167" s="77" t="s">
        <v>512</v>
      </c>
      <c r="AZ167">
        <v>0</v>
      </c>
      <c r="BA167" s="77" t="s">
        <v>512</v>
      </c>
      <c r="BB167">
        <v>0</v>
      </c>
      <c r="BC167" s="77" t="s">
        <v>512</v>
      </c>
      <c r="BD167">
        <v>0</v>
      </c>
      <c r="BE167" s="77" t="s">
        <v>512</v>
      </c>
      <c r="BF167">
        <v>0</v>
      </c>
      <c r="BG167" s="77"/>
      <c r="BH167" s="116">
        <v>0</v>
      </c>
      <c r="BJ167" s="116">
        <v>0</v>
      </c>
      <c r="BK167" s="79">
        <v>0</v>
      </c>
      <c r="BL167" s="79">
        <v>0</v>
      </c>
      <c r="BM167" s="24">
        <v>0</v>
      </c>
      <c r="BN167" s="24">
        <v>0</v>
      </c>
      <c r="BO167" s="24">
        <v>0</v>
      </c>
      <c r="BP167" s="24">
        <v>0</v>
      </c>
      <c r="BQ167" s="79"/>
      <c r="BT167" s="136">
        <v>5</v>
      </c>
      <c r="BU167" s="136">
        <v>1</v>
      </c>
      <c r="BV167" s="136">
        <v>3</v>
      </c>
      <c r="BW167" s="136">
        <v>10</v>
      </c>
      <c r="BX167" s="132"/>
      <c r="BY167" s="136">
        <v>40</v>
      </c>
      <c r="BZ167" s="137" t="s">
        <v>243</v>
      </c>
      <c r="CA167" s="84"/>
      <c r="CB167" s="175" t="s">
        <v>581</v>
      </c>
      <c r="CC167" s="124" t="s">
        <v>30</v>
      </c>
      <c r="CD167" s="84">
        <v>10</v>
      </c>
      <c r="CE167" s="84">
        <v>8</v>
      </c>
      <c r="CF167" s="84">
        <v>0</v>
      </c>
    </row>
    <row r="168" spans="1:84" ht="25.5" x14ac:dyDescent="0.55000000000000004">
      <c r="A168" s="25">
        <v>4</v>
      </c>
      <c r="B168" s="25" t="s">
        <v>1</v>
      </c>
      <c r="C168" s="25">
        <v>67</v>
      </c>
      <c r="D168" s="25" t="s">
        <v>47</v>
      </c>
      <c r="E168" s="25">
        <v>1</v>
      </c>
      <c r="F168" s="25">
        <v>6.5</v>
      </c>
      <c r="G168" s="25">
        <v>9</v>
      </c>
      <c r="H168" s="24"/>
      <c r="I168" s="24"/>
      <c r="J168" s="79"/>
      <c r="K168" s="79"/>
      <c r="L168" s="79"/>
      <c r="M168" s="79"/>
      <c r="N168" s="79"/>
      <c r="P168">
        <f>J168-'data for JMP'!J168</f>
        <v>0</v>
      </c>
      <c r="Q168">
        <f t="shared" si="26"/>
        <v>0</v>
      </c>
      <c r="R168">
        <f t="shared" si="27"/>
        <v>0</v>
      </c>
      <c r="S168">
        <f t="shared" si="28"/>
        <v>0</v>
      </c>
      <c r="T168" s="116">
        <f t="shared" si="29"/>
        <v>0</v>
      </c>
      <c r="U168" s="116">
        <f t="shared" si="29"/>
        <v>0</v>
      </c>
      <c r="V168" s="24"/>
      <c r="W168" s="51"/>
      <c r="X168" s="79"/>
      <c r="Z168" s="79"/>
      <c r="AA168" s="79"/>
      <c r="AB168" s="5"/>
      <c r="AD168" s="79"/>
      <c r="AE168" s="79"/>
      <c r="AF168" s="5"/>
      <c r="AH168" s="79"/>
      <c r="AI168" s="79"/>
      <c r="AJ168" s="5"/>
      <c r="AL168" s="79"/>
      <c r="AM168" s="79"/>
      <c r="AP168" s="116">
        <v>1</v>
      </c>
      <c r="AQ168" s="30" t="s">
        <v>17</v>
      </c>
      <c r="AR168" s="88">
        <v>1</v>
      </c>
      <c r="AS168" s="52" t="s">
        <v>14</v>
      </c>
      <c r="AT168" s="24" t="s">
        <v>14</v>
      </c>
      <c r="AU168" s="24">
        <v>0</v>
      </c>
      <c r="AV168" s="24" t="s">
        <v>14</v>
      </c>
      <c r="AW168" s="24">
        <v>0</v>
      </c>
      <c r="AX168" s="24" t="s">
        <v>14</v>
      </c>
      <c r="AY168" s="77" t="s">
        <v>512</v>
      </c>
      <c r="AZ168">
        <v>0</v>
      </c>
      <c r="BA168" s="77" t="s">
        <v>512</v>
      </c>
      <c r="BB168">
        <v>0</v>
      </c>
      <c r="BC168" s="77" t="s">
        <v>512</v>
      </c>
      <c r="BD168">
        <v>0</v>
      </c>
      <c r="BE168" s="77" t="s">
        <v>512</v>
      </c>
      <c r="BF168">
        <v>0</v>
      </c>
      <c r="BG168" s="77"/>
      <c r="BH168" s="116">
        <v>0</v>
      </c>
      <c r="BJ168" s="116">
        <v>0</v>
      </c>
      <c r="BK168" s="79">
        <v>0</v>
      </c>
      <c r="BL168" s="79">
        <v>0</v>
      </c>
      <c r="BM168" s="24">
        <v>0</v>
      </c>
      <c r="BN168" s="24">
        <v>0</v>
      </c>
      <c r="BO168" s="24">
        <v>0</v>
      </c>
      <c r="BP168" s="24">
        <v>0</v>
      </c>
      <c r="BQ168" s="79"/>
      <c r="BT168" s="136">
        <v>0</v>
      </c>
      <c r="BU168" s="136">
        <v>8</v>
      </c>
      <c r="BV168" s="136">
        <v>0</v>
      </c>
      <c r="BW168" s="136">
        <v>25</v>
      </c>
      <c r="BX168" s="132"/>
      <c r="BY168" s="136">
        <v>15</v>
      </c>
      <c r="BZ168" s="137" t="s">
        <v>242</v>
      </c>
      <c r="CA168" s="84"/>
      <c r="CB168" s="175" t="s">
        <v>581</v>
      </c>
      <c r="CC168" s="124" t="s">
        <v>30</v>
      </c>
      <c r="CD168" s="84">
        <v>6.5</v>
      </c>
      <c r="CE168" s="84">
        <v>3</v>
      </c>
      <c r="CF168" s="84" t="s">
        <v>49</v>
      </c>
    </row>
    <row r="169" spans="1:84" ht="25.5" x14ac:dyDescent="0.55000000000000004">
      <c r="A169" s="25">
        <v>4</v>
      </c>
      <c r="B169" s="25" t="s">
        <v>1</v>
      </c>
      <c r="C169" s="25">
        <v>68</v>
      </c>
      <c r="D169" s="25" t="s">
        <v>47</v>
      </c>
      <c r="E169" s="25">
        <v>2</v>
      </c>
      <c r="F169" s="25">
        <v>4</v>
      </c>
      <c r="G169" s="25">
        <v>8</v>
      </c>
      <c r="H169" s="24">
        <v>11.5</v>
      </c>
      <c r="I169" s="24"/>
      <c r="J169" s="79"/>
      <c r="K169" s="79">
        <v>0</v>
      </c>
      <c r="L169" s="79"/>
      <c r="M169" s="79"/>
      <c r="N169" s="79"/>
      <c r="P169">
        <f>J169-'data for JMP'!J169</f>
        <v>0</v>
      </c>
      <c r="Q169">
        <f t="shared" si="26"/>
        <v>0</v>
      </c>
      <c r="R169">
        <f t="shared" si="27"/>
        <v>0</v>
      </c>
      <c r="S169">
        <f t="shared" si="28"/>
        <v>0</v>
      </c>
      <c r="T169" s="116">
        <f t="shared" si="29"/>
        <v>0</v>
      </c>
      <c r="U169" s="116">
        <f t="shared" si="29"/>
        <v>0</v>
      </c>
      <c r="V169" s="24"/>
      <c r="W169" s="51"/>
      <c r="X169" s="79"/>
      <c r="Z169" s="79"/>
      <c r="AA169" s="79"/>
      <c r="AB169" s="5"/>
      <c r="AD169" s="79"/>
      <c r="AE169" s="79"/>
      <c r="AF169" s="5"/>
      <c r="AH169" s="79"/>
      <c r="AI169" s="79"/>
      <c r="AJ169" s="5"/>
      <c r="AL169" s="79"/>
      <c r="AM169" s="79"/>
      <c r="AP169" s="116">
        <v>1</v>
      </c>
      <c r="AQ169" s="30" t="s">
        <v>17</v>
      </c>
      <c r="AR169" s="88">
        <v>1</v>
      </c>
      <c r="AS169" s="52" t="s">
        <v>15</v>
      </c>
      <c r="AT169" s="24" t="s">
        <v>18</v>
      </c>
      <c r="AU169" s="24">
        <v>1</v>
      </c>
      <c r="AV169" s="24" t="s">
        <v>14</v>
      </c>
      <c r="AW169" s="24">
        <v>0</v>
      </c>
      <c r="AX169" s="24" t="s">
        <v>14</v>
      </c>
      <c r="AY169" s="77" t="s">
        <v>512</v>
      </c>
      <c r="AZ169">
        <v>0</v>
      </c>
      <c r="BA169" s="77" t="s">
        <v>16</v>
      </c>
      <c r="BB169">
        <v>0</v>
      </c>
      <c r="BC169" s="77" t="s">
        <v>512</v>
      </c>
      <c r="BD169">
        <v>0</v>
      </c>
      <c r="BE169" s="77" t="s">
        <v>512</v>
      </c>
      <c r="BF169">
        <v>0</v>
      </c>
      <c r="BG169" s="77"/>
      <c r="BH169" s="116">
        <v>0</v>
      </c>
      <c r="BJ169" s="116">
        <v>0</v>
      </c>
      <c r="BK169" s="79">
        <v>0</v>
      </c>
      <c r="BL169" s="79">
        <v>0</v>
      </c>
      <c r="BM169" s="24">
        <v>0</v>
      </c>
      <c r="BN169" s="79">
        <v>0</v>
      </c>
      <c r="BO169" s="24">
        <v>0</v>
      </c>
      <c r="BP169" s="24">
        <v>0</v>
      </c>
      <c r="BQ169" s="79"/>
      <c r="BT169" s="136">
        <v>0</v>
      </c>
      <c r="BU169" s="136">
        <v>1</v>
      </c>
      <c r="BV169" s="136">
        <v>0</v>
      </c>
      <c r="BW169" s="136">
        <v>5</v>
      </c>
      <c r="BX169" s="132"/>
      <c r="BY169" s="136">
        <v>10</v>
      </c>
      <c r="BZ169" s="137" t="s">
        <v>241</v>
      </c>
      <c r="CA169" s="138" t="s">
        <v>96</v>
      </c>
      <c r="CB169" s="176" t="s">
        <v>577</v>
      </c>
      <c r="CC169" s="124" t="s">
        <v>30</v>
      </c>
      <c r="CD169" s="84">
        <v>4</v>
      </c>
      <c r="CE169" s="84">
        <v>0</v>
      </c>
      <c r="CF169" s="84">
        <v>0</v>
      </c>
    </row>
    <row r="170" spans="1:84" ht="37.799999999999997" x14ac:dyDescent="0.55000000000000004">
      <c r="A170" s="25">
        <v>4</v>
      </c>
      <c r="B170" s="25" t="s">
        <v>1</v>
      </c>
      <c r="C170" s="25">
        <v>69</v>
      </c>
      <c r="D170" s="25" t="s">
        <v>47</v>
      </c>
      <c r="E170" s="25">
        <v>2</v>
      </c>
      <c r="F170" s="25">
        <v>6</v>
      </c>
      <c r="G170" s="25">
        <v>14.5</v>
      </c>
      <c r="H170" s="24">
        <v>27</v>
      </c>
      <c r="I170" s="24">
        <v>23</v>
      </c>
      <c r="J170" s="79">
        <v>32</v>
      </c>
      <c r="K170" s="79">
        <v>59</v>
      </c>
      <c r="L170" s="79">
        <v>61</v>
      </c>
      <c r="M170" s="79">
        <v>81</v>
      </c>
      <c r="N170" s="79">
        <v>68</v>
      </c>
      <c r="O170" s="168">
        <v>102</v>
      </c>
      <c r="P170">
        <f>J170-'data for JMP'!J170</f>
        <v>9</v>
      </c>
      <c r="Q170">
        <f t="shared" si="26"/>
        <v>27</v>
      </c>
      <c r="R170">
        <f t="shared" si="27"/>
        <v>2</v>
      </c>
      <c r="S170">
        <f t="shared" si="28"/>
        <v>20</v>
      </c>
      <c r="T170" s="116">
        <f t="shared" si="29"/>
        <v>-13</v>
      </c>
      <c r="U170" s="116">
        <f t="shared" si="29"/>
        <v>34</v>
      </c>
      <c r="V170" s="24">
        <v>10</v>
      </c>
      <c r="W170" s="51">
        <f>3.14*(V170/2)^2*I170</f>
        <v>1805.5</v>
      </c>
      <c r="X170" s="79">
        <v>12</v>
      </c>
      <c r="Y170">
        <f>3.14*(X170/2)^2*J170</f>
        <v>3617.28</v>
      </c>
      <c r="Z170" s="79">
        <v>22</v>
      </c>
      <c r="AA170" s="79">
        <v>16</v>
      </c>
      <c r="AB170" s="5">
        <f xml:space="preserve"> AVERAGE(Z170:AA170)</f>
        <v>19</v>
      </c>
      <c r="AC170">
        <f>3.14*((Z170+AA170)/2)^2*K170</f>
        <v>66878.86</v>
      </c>
      <c r="AD170" s="79">
        <v>31</v>
      </c>
      <c r="AE170" s="79">
        <v>19</v>
      </c>
      <c r="AF170" s="5">
        <f xml:space="preserve"> AVERAGE(AD170:AE170)</f>
        <v>25</v>
      </c>
      <c r="AG170">
        <f>3.14*((AD170+AE170)/2)^2*L170</f>
        <v>119712.5</v>
      </c>
      <c r="AH170" s="79">
        <v>31</v>
      </c>
      <c r="AI170" s="79">
        <v>25</v>
      </c>
      <c r="AJ170" s="5">
        <f xml:space="preserve"> AVERAGE(AH170:AI170)</f>
        <v>28</v>
      </c>
      <c r="AK170">
        <f>3.14*((AH170+AI170)/2)^2*M170</f>
        <v>199402.56000000003</v>
      </c>
      <c r="AL170" s="79">
        <v>39</v>
      </c>
      <c r="AM170" s="79">
        <v>24</v>
      </c>
      <c r="AN170" s="168">
        <v>46</v>
      </c>
      <c r="AO170" s="168">
        <v>43</v>
      </c>
      <c r="AP170" s="116">
        <v>1</v>
      </c>
      <c r="AQ170" s="30" t="s">
        <v>15</v>
      </c>
      <c r="AR170" s="88">
        <v>1</v>
      </c>
      <c r="AS170" s="52" t="s">
        <v>13</v>
      </c>
      <c r="AT170" s="24" t="s">
        <v>15</v>
      </c>
      <c r="AU170" s="24">
        <v>1</v>
      </c>
      <c r="AV170" s="24" t="s">
        <v>15</v>
      </c>
      <c r="AW170" s="24">
        <v>1</v>
      </c>
      <c r="AX170" s="24" t="s">
        <v>15</v>
      </c>
      <c r="AY170" s="80" t="s">
        <v>489</v>
      </c>
      <c r="AZ170">
        <v>1</v>
      </c>
      <c r="BA170" s="77" t="s">
        <v>488</v>
      </c>
      <c r="BB170">
        <v>1</v>
      </c>
      <c r="BC170" s="77" t="s">
        <v>13</v>
      </c>
      <c r="BD170">
        <v>1</v>
      </c>
      <c r="BE170" s="77" t="s">
        <v>13</v>
      </c>
      <c r="BF170">
        <v>1</v>
      </c>
      <c r="BG170" s="77" t="s">
        <v>15</v>
      </c>
      <c r="BH170" s="175">
        <v>1</v>
      </c>
      <c r="BI170" s="171" t="s">
        <v>15</v>
      </c>
      <c r="BJ170" s="177">
        <v>1</v>
      </c>
      <c r="BK170" s="79">
        <v>30</v>
      </c>
      <c r="BL170" s="24">
        <v>8</v>
      </c>
      <c r="BM170" s="79">
        <v>15</v>
      </c>
      <c r="BN170" s="79">
        <v>30</v>
      </c>
      <c r="BO170" s="79">
        <v>25</v>
      </c>
      <c r="BP170" s="79">
        <v>5</v>
      </c>
      <c r="BQ170" s="79">
        <v>40</v>
      </c>
      <c r="BR170" s="168">
        <v>20</v>
      </c>
      <c r="BT170" s="136">
        <v>10</v>
      </c>
      <c r="BU170" s="136">
        <v>5</v>
      </c>
      <c r="BV170" s="136">
        <v>35</v>
      </c>
      <c r="BW170" s="136">
        <v>5</v>
      </c>
      <c r="BX170" s="132">
        <v>8</v>
      </c>
      <c r="BY170" s="136">
        <v>40</v>
      </c>
      <c r="BZ170" s="137" t="s">
        <v>240</v>
      </c>
      <c r="CA170" s="138" t="s">
        <v>96</v>
      </c>
      <c r="CB170" s="176" t="s">
        <v>577</v>
      </c>
      <c r="CC170" s="124" t="s">
        <v>29</v>
      </c>
      <c r="CD170" s="84">
        <v>6</v>
      </c>
      <c r="CE170" s="84">
        <v>2</v>
      </c>
      <c r="CF170" s="84">
        <v>0</v>
      </c>
    </row>
    <row r="171" spans="1:84" ht="37.799999999999997" x14ac:dyDescent="0.55000000000000004">
      <c r="A171" s="25">
        <v>4</v>
      </c>
      <c r="B171" s="25" t="s">
        <v>1</v>
      </c>
      <c r="C171" s="25">
        <v>70</v>
      </c>
      <c r="D171" s="25" t="s">
        <v>47</v>
      </c>
      <c r="E171" s="25">
        <v>1</v>
      </c>
      <c r="F171" s="25">
        <v>7.5</v>
      </c>
      <c r="G171" s="25">
        <v>11.5</v>
      </c>
      <c r="H171" s="24">
        <v>17</v>
      </c>
      <c r="I171" s="24">
        <v>11</v>
      </c>
      <c r="J171" s="79"/>
      <c r="K171" s="79">
        <v>12</v>
      </c>
      <c r="L171" s="79"/>
      <c r="M171" s="79"/>
      <c r="N171" s="79"/>
      <c r="P171">
        <f>J171-'data for JMP'!J171</f>
        <v>-11</v>
      </c>
      <c r="Q171">
        <f t="shared" si="26"/>
        <v>12</v>
      </c>
      <c r="R171">
        <f t="shared" si="27"/>
        <v>-12</v>
      </c>
      <c r="S171">
        <f t="shared" si="28"/>
        <v>0</v>
      </c>
      <c r="T171" s="116">
        <f t="shared" si="29"/>
        <v>0</v>
      </c>
      <c r="U171" s="116">
        <f t="shared" si="29"/>
        <v>0</v>
      </c>
      <c r="V171" s="24">
        <v>4</v>
      </c>
      <c r="W171" s="51">
        <f>3.14*(V171/2)^2*I171</f>
        <v>138.16</v>
      </c>
      <c r="X171" s="79"/>
      <c r="Z171" s="79"/>
      <c r="AA171" s="79"/>
      <c r="AB171" s="5"/>
      <c r="AD171" s="79"/>
      <c r="AE171" s="79"/>
      <c r="AF171" s="5"/>
      <c r="AH171" s="79"/>
      <c r="AI171" s="79"/>
      <c r="AJ171" s="5"/>
      <c r="AL171" s="79"/>
      <c r="AM171" s="79"/>
      <c r="AP171" s="116">
        <v>1</v>
      </c>
      <c r="AQ171" s="30" t="s">
        <v>15</v>
      </c>
      <c r="AR171" s="88">
        <v>1</v>
      </c>
      <c r="AS171" s="52" t="s">
        <v>15</v>
      </c>
      <c r="AT171" s="24" t="s">
        <v>15</v>
      </c>
      <c r="AU171" s="24">
        <v>1</v>
      </c>
      <c r="AV171" s="24" t="s">
        <v>14</v>
      </c>
      <c r="AW171" s="24">
        <v>0</v>
      </c>
      <c r="AX171" s="24" t="s">
        <v>14</v>
      </c>
      <c r="AY171" s="77" t="s">
        <v>512</v>
      </c>
      <c r="AZ171">
        <v>0</v>
      </c>
      <c r="BA171" s="77" t="s">
        <v>490</v>
      </c>
      <c r="BB171">
        <v>1</v>
      </c>
      <c r="BC171" s="77" t="s">
        <v>512</v>
      </c>
      <c r="BD171">
        <v>0</v>
      </c>
      <c r="BE171" s="80" t="s">
        <v>498</v>
      </c>
      <c r="BF171">
        <v>0</v>
      </c>
      <c r="BG171" s="77"/>
      <c r="BH171" s="116">
        <v>0</v>
      </c>
      <c r="BJ171" s="116">
        <v>0</v>
      </c>
      <c r="BK171" s="79">
        <v>20</v>
      </c>
      <c r="BL171" s="24">
        <v>30</v>
      </c>
      <c r="BM171" s="24">
        <v>0</v>
      </c>
      <c r="BN171" s="79">
        <v>2</v>
      </c>
      <c r="BO171" s="24">
        <v>0</v>
      </c>
      <c r="BP171" s="24">
        <v>0</v>
      </c>
      <c r="BQ171" s="79"/>
      <c r="BT171" s="136">
        <v>3</v>
      </c>
      <c r="BU171" s="136">
        <v>1</v>
      </c>
      <c r="BV171" s="136">
        <v>35</v>
      </c>
      <c r="BW171" s="136">
        <v>5</v>
      </c>
      <c r="BX171" s="132">
        <v>30</v>
      </c>
      <c r="BY171" s="136">
        <v>30</v>
      </c>
      <c r="BZ171" s="137" t="s">
        <v>239</v>
      </c>
      <c r="CA171" s="84"/>
      <c r="CB171" s="175" t="s">
        <v>581</v>
      </c>
      <c r="CC171" s="124" t="s">
        <v>30</v>
      </c>
      <c r="CD171" s="84">
        <v>7.5</v>
      </c>
      <c r="CE171" s="84">
        <v>4</v>
      </c>
      <c r="CF171" s="84" t="s">
        <v>49</v>
      </c>
    </row>
    <row r="172" spans="1:84" ht="50.1" x14ac:dyDescent="0.55000000000000004">
      <c r="A172" s="25">
        <v>4</v>
      </c>
      <c r="B172" s="25" t="s">
        <v>1</v>
      </c>
      <c r="C172" s="25">
        <v>71</v>
      </c>
      <c r="D172" s="25" t="s">
        <v>47</v>
      </c>
      <c r="E172" s="25">
        <v>2</v>
      </c>
      <c r="F172" s="25">
        <v>6</v>
      </c>
      <c r="G172" s="25">
        <v>10.5</v>
      </c>
      <c r="H172" s="24">
        <v>26</v>
      </c>
      <c r="I172" s="24">
        <v>33</v>
      </c>
      <c r="J172" s="79">
        <v>48</v>
      </c>
      <c r="K172" s="79">
        <v>70</v>
      </c>
      <c r="L172" s="79">
        <v>83</v>
      </c>
      <c r="M172" s="79">
        <v>107</v>
      </c>
      <c r="N172" s="159"/>
      <c r="P172">
        <f>J172-'data for JMP'!J172</f>
        <v>15</v>
      </c>
      <c r="Q172">
        <f t="shared" si="26"/>
        <v>22</v>
      </c>
      <c r="R172">
        <f t="shared" si="27"/>
        <v>13</v>
      </c>
      <c r="S172">
        <f t="shared" si="28"/>
        <v>24</v>
      </c>
      <c r="T172" s="116">
        <f t="shared" si="29"/>
        <v>-107</v>
      </c>
      <c r="U172" s="116">
        <f t="shared" si="29"/>
        <v>0</v>
      </c>
      <c r="V172" s="24">
        <v>7</v>
      </c>
      <c r="W172" s="51">
        <f>3.14*(V172/2)^2*I172</f>
        <v>1269.345</v>
      </c>
      <c r="X172" s="79">
        <v>7</v>
      </c>
      <c r="Y172">
        <f>3.14*(X172/2)^2*J172</f>
        <v>1846.3200000000002</v>
      </c>
      <c r="Z172" s="79">
        <v>16</v>
      </c>
      <c r="AA172" s="79">
        <v>16</v>
      </c>
      <c r="AB172" s="5">
        <f xml:space="preserve"> AVERAGE(Z172:AA172)</f>
        <v>16</v>
      </c>
      <c r="AC172">
        <f>3.14*((Z172+AA172)/2)^2*K172</f>
        <v>56268.800000000003</v>
      </c>
      <c r="AD172" s="79">
        <v>28</v>
      </c>
      <c r="AE172" s="79">
        <v>24</v>
      </c>
      <c r="AF172" s="5">
        <f xml:space="preserve"> AVERAGE(AD172:AE172)</f>
        <v>26</v>
      </c>
      <c r="AG172">
        <f>3.14*((AD172+AE172)/2)^2*L172</f>
        <v>176179.12</v>
      </c>
      <c r="AH172" s="79">
        <v>39</v>
      </c>
      <c r="AI172" s="79">
        <v>27</v>
      </c>
      <c r="AJ172" s="5">
        <f xml:space="preserve"> AVERAGE(AH172:AI172)</f>
        <v>33</v>
      </c>
      <c r="AK172">
        <f>3.14*((AH172+AI172)/2)^2*M172</f>
        <v>365882.22000000003</v>
      </c>
      <c r="AL172" s="159"/>
      <c r="AM172" s="159"/>
      <c r="AP172" s="116">
        <v>1</v>
      </c>
      <c r="AQ172" s="30" t="s">
        <v>15</v>
      </c>
      <c r="AR172" s="88">
        <v>1</v>
      </c>
      <c r="AS172" s="52" t="s">
        <v>15</v>
      </c>
      <c r="AT172" s="24" t="s">
        <v>13</v>
      </c>
      <c r="AU172" s="24">
        <v>1</v>
      </c>
      <c r="AV172" s="24" t="s">
        <v>17</v>
      </c>
      <c r="AW172" s="24">
        <v>1</v>
      </c>
      <c r="AX172" s="24" t="s">
        <v>18</v>
      </c>
      <c r="AY172" s="80" t="s">
        <v>488</v>
      </c>
      <c r="AZ172">
        <v>1</v>
      </c>
      <c r="BA172" s="77" t="s">
        <v>488</v>
      </c>
      <c r="BB172">
        <v>1</v>
      </c>
      <c r="BC172" s="77" t="s">
        <v>497</v>
      </c>
      <c r="BD172">
        <v>1</v>
      </c>
      <c r="BE172" s="77" t="s">
        <v>13</v>
      </c>
      <c r="BF172">
        <v>1</v>
      </c>
      <c r="BG172" s="164"/>
      <c r="BH172" s="116">
        <v>0</v>
      </c>
      <c r="BJ172" s="116">
        <v>0</v>
      </c>
      <c r="BK172" s="79">
        <v>5</v>
      </c>
      <c r="BL172" s="24">
        <v>10</v>
      </c>
      <c r="BM172" s="79">
        <v>2</v>
      </c>
      <c r="BN172" s="79">
        <v>3</v>
      </c>
      <c r="BO172" s="79">
        <v>15</v>
      </c>
      <c r="BP172" s="79">
        <v>1</v>
      </c>
      <c r="BQ172" s="159"/>
      <c r="BT172" s="136">
        <v>1</v>
      </c>
      <c r="BU172" s="136">
        <v>20</v>
      </c>
      <c r="BV172" s="136">
        <v>1</v>
      </c>
      <c r="BW172" s="136">
        <v>50</v>
      </c>
      <c r="BX172" s="132">
        <v>10</v>
      </c>
      <c r="BY172" s="136">
        <v>18</v>
      </c>
      <c r="BZ172" s="137" t="s">
        <v>238</v>
      </c>
      <c r="CA172" s="138" t="s">
        <v>76</v>
      </c>
      <c r="CB172" s="176" t="s">
        <v>577</v>
      </c>
      <c r="CC172" s="124" t="s">
        <v>30</v>
      </c>
      <c r="CD172" s="84">
        <v>6</v>
      </c>
      <c r="CE172" s="84">
        <v>3</v>
      </c>
      <c r="CF172" s="84">
        <v>0</v>
      </c>
    </row>
    <row r="173" spans="1:84" ht="50.1" x14ac:dyDescent="0.55000000000000004">
      <c r="A173" s="25">
        <v>4</v>
      </c>
      <c r="B173" s="25" t="s">
        <v>1</v>
      </c>
      <c r="C173" s="25">
        <v>72</v>
      </c>
      <c r="D173" s="25" t="s">
        <v>47</v>
      </c>
      <c r="E173" s="25">
        <v>2</v>
      </c>
      <c r="F173" s="25">
        <v>5.5</v>
      </c>
      <c r="G173" s="25">
        <v>11.5</v>
      </c>
      <c r="H173" s="24">
        <v>18</v>
      </c>
      <c r="I173" s="24">
        <v>20.5</v>
      </c>
      <c r="J173" s="79">
        <v>22</v>
      </c>
      <c r="K173" s="79">
        <v>25</v>
      </c>
      <c r="L173" s="79">
        <v>31</v>
      </c>
      <c r="M173" s="79">
        <v>55</v>
      </c>
      <c r="N173" s="159"/>
      <c r="P173">
        <f>J173-'data for JMP'!J173</f>
        <v>1.5</v>
      </c>
      <c r="Q173">
        <f t="shared" si="26"/>
        <v>3</v>
      </c>
      <c r="R173">
        <f t="shared" si="27"/>
        <v>6</v>
      </c>
      <c r="S173">
        <f t="shared" si="28"/>
        <v>24</v>
      </c>
      <c r="T173" s="116">
        <f t="shared" si="29"/>
        <v>-55</v>
      </c>
      <c r="U173" s="116">
        <f t="shared" si="29"/>
        <v>0</v>
      </c>
      <c r="V173" s="24">
        <v>7</v>
      </c>
      <c r="W173" s="51">
        <f>3.14*(V173/2)^2*I173</f>
        <v>788.53250000000003</v>
      </c>
      <c r="X173" s="79">
        <v>5</v>
      </c>
      <c r="Y173">
        <f>3.14*(X173/2)^2*J173</f>
        <v>431.75</v>
      </c>
      <c r="Z173" s="79">
        <v>10</v>
      </c>
      <c r="AA173" s="79">
        <v>10</v>
      </c>
      <c r="AB173" s="5">
        <f xml:space="preserve"> AVERAGE(Z173:AA173)</f>
        <v>10</v>
      </c>
      <c r="AC173">
        <f>3.14*((Z173+AA173)/2)^2*K173</f>
        <v>7850</v>
      </c>
      <c r="AD173" s="79">
        <v>12</v>
      </c>
      <c r="AE173" s="79">
        <v>9</v>
      </c>
      <c r="AF173" s="5">
        <f xml:space="preserve"> AVERAGE(AD173:AE173)</f>
        <v>10.5</v>
      </c>
      <c r="AG173">
        <f>3.14*((AD173+AE173)/2)^2*L173</f>
        <v>10731.735000000001</v>
      </c>
      <c r="AH173" s="79">
        <v>18</v>
      </c>
      <c r="AI173" s="79">
        <v>14</v>
      </c>
      <c r="AJ173" s="5">
        <f xml:space="preserve"> AVERAGE(AH173:AI173)</f>
        <v>16</v>
      </c>
      <c r="AK173">
        <f>3.14*((AH173+AI173)/2)^2*M173</f>
        <v>44211.200000000004</v>
      </c>
      <c r="AL173" s="159"/>
      <c r="AM173" s="159"/>
      <c r="AP173" s="116">
        <v>1</v>
      </c>
      <c r="AQ173" s="30" t="s">
        <v>15</v>
      </c>
      <c r="AR173" s="88">
        <v>1</v>
      </c>
      <c r="AS173" s="52" t="s">
        <v>15</v>
      </c>
      <c r="AT173" s="24" t="s">
        <v>13</v>
      </c>
      <c r="AU173" s="24">
        <v>1</v>
      </c>
      <c r="AV173" s="24" t="s">
        <v>17</v>
      </c>
      <c r="AW173" s="24">
        <v>1</v>
      </c>
      <c r="AX173" s="24" t="s">
        <v>18</v>
      </c>
      <c r="AY173" s="80" t="s">
        <v>489</v>
      </c>
      <c r="AZ173">
        <v>1</v>
      </c>
      <c r="BA173" s="77" t="s">
        <v>488</v>
      </c>
      <c r="BB173">
        <v>1</v>
      </c>
      <c r="BC173" s="77" t="s">
        <v>15</v>
      </c>
      <c r="BD173">
        <v>1</v>
      </c>
      <c r="BE173" s="77" t="s">
        <v>13</v>
      </c>
      <c r="BF173">
        <v>1</v>
      </c>
      <c r="BG173" s="164"/>
      <c r="BH173" s="116">
        <v>0</v>
      </c>
      <c r="BJ173" s="116">
        <v>0</v>
      </c>
      <c r="BK173" s="79">
        <v>10</v>
      </c>
      <c r="BL173" s="24">
        <v>12</v>
      </c>
      <c r="BM173" s="79">
        <v>3</v>
      </c>
      <c r="BN173" s="79">
        <v>7</v>
      </c>
      <c r="BO173" s="79">
        <v>30</v>
      </c>
      <c r="BP173" s="79">
        <v>17</v>
      </c>
      <c r="BQ173" s="159"/>
      <c r="BT173" s="136">
        <v>5</v>
      </c>
      <c r="BU173" s="136">
        <v>5</v>
      </c>
      <c r="BV173" s="136">
        <v>15</v>
      </c>
      <c r="BW173" s="136">
        <v>20</v>
      </c>
      <c r="BX173" s="132">
        <v>12</v>
      </c>
      <c r="BY173" s="136">
        <v>37</v>
      </c>
      <c r="BZ173" s="137" t="s">
        <v>237</v>
      </c>
      <c r="CA173" s="84"/>
      <c r="CB173" s="175" t="s">
        <v>581</v>
      </c>
      <c r="CC173" s="124" t="s">
        <v>30</v>
      </c>
      <c r="CD173" s="84">
        <v>5.5</v>
      </c>
      <c r="CE173" s="84">
        <v>2</v>
      </c>
      <c r="CF173" s="84">
        <v>0</v>
      </c>
    </row>
    <row r="174" spans="1:84" ht="50.1" x14ac:dyDescent="0.55000000000000004">
      <c r="A174" s="25">
        <v>4</v>
      </c>
      <c r="B174" s="25" t="s">
        <v>1</v>
      </c>
      <c r="C174" s="25">
        <v>73</v>
      </c>
      <c r="D174" s="25" t="s">
        <v>47</v>
      </c>
      <c r="E174" s="25">
        <v>2</v>
      </c>
      <c r="F174" s="25">
        <v>9</v>
      </c>
      <c r="G174" s="30">
        <v>0</v>
      </c>
      <c r="H174" s="24"/>
      <c r="I174" s="24"/>
      <c r="J174" s="79"/>
      <c r="K174" s="79"/>
      <c r="L174" s="79"/>
      <c r="M174" s="79"/>
      <c r="N174" s="159"/>
      <c r="P174">
        <f>J174-'data for JMP'!J174</f>
        <v>0</v>
      </c>
      <c r="Q174">
        <f t="shared" si="26"/>
        <v>0</v>
      </c>
      <c r="R174">
        <f t="shared" si="27"/>
        <v>0</v>
      </c>
      <c r="S174">
        <f t="shared" si="28"/>
        <v>0</v>
      </c>
      <c r="T174" s="116">
        <f t="shared" si="29"/>
        <v>0</v>
      </c>
      <c r="U174" s="116">
        <f t="shared" si="29"/>
        <v>0</v>
      </c>
      <c r="V174" s="24"/>
      <c r="W174" s="51"/>
      <c r="X174" s="79"/>
      <c r="Z174" s="79"/>
      <c r="AA174" s="79"/>
      <c r="AB174" s="5"/>
      <c r="AD174" s="79"/>
      <c r="AE174" s="79"/>
      <c r="AF174" s="5"/>
      <c r="AH174" s="79"/>
      <c r="AI174" s="79"/>
      <c r="AJ174" s="5"/>
      <c r="AL174" s="159"/>
      <c r="AM174" s="159"/>
      <c r="AP174" s="116">
        <v>1</v>
      </c>
      <c r="AQ174" s="30" t="s">
        <v>14</v>
      </c>
      <c r="AR174" s="25">
        <v>0</v>
      </c>
      <c r="AS174" s="30" t="s">
        <v>14</v>
      </c>
      <c r="AT174" s="24" t="s">
        <v>14</v>
      </c>
      <c r="AU174" s="24">
        <v>0</v>
      </c>
      <c r="AV174" s="24" t="s">
        <v>14</v>
      </c>
      <c r="AW174" s="24">
        <v>0</v>
      </c>
      <c r="AX174" s="24" t="s">
        <v>14</v>
      </c>
      <c r="AY174" s="77" t="s">
        <v>512</v>
      </c>
      <c r="AZ174">
        <v>0</v>
      </c>
      <c r="BA174" s="77" t="s">
        <v>512</v>
      </c>
      <c r="BB174">
        <v>0</v>
      </c>
      <c r="BC174" s="77" t="s">
        <v>512</v>
      </c>
      <c r="BD174">
        <v>0</v>
      </c>
      <c r="BE174" s="77" t="s">
        <v>512</v>
      </c>
      <c r="BF174">
        <v>0</v>
      </c>
      <c r="BG174" s="164"/>
      <c r="BH174" s="116">
        <v>0</v>
      </c>
      <c r="BJ174" s="116">
        <v>0</v>
      </c>
      <c r="BK174" s="79">
        <v>0</v>
      </c>
      <c r="BL174" s="79">
        <v>0</v>
      </c>
      <c r="BM174" s="24">
        <v>0</v>
      </c>
      <c r="BN174" s="24">
        <v>0</v>
      </c>
      <c r="BO174" s="24">
        <v>0</v>
      </c>
      <c r="BP174" s="24">
        <v>0</v>
      </c>
      <c r="BQ174" s="159"/>
      <c r="BT174" s="136">
        <v>5</v>
      </c>
      <c r="BU174" s="136">
        <v>10</v>
      </c>
      <c r="BV174" s="136">
        <v>20</v>
      </c>
      <c r="BW174" s="136">
        <v>10</v>
      </c>
      <c r="BX174" s="132"/>
      <c r="BY174" s="136">
        <v>40</v>
      </c>
      <c r="BZ174" s="137" t="s">
        <v>236</v>
      </c>
      <c r="CA174" s="84"/>
      <c r="CB174" s="175" t="s">
        <v>581</v>
      </c>
      <c r="CC174" s="124" t="s">
        <v>30</v>
      </c>
      <c r="CD174" s="84">
        <v>9</v>
      </c>
      <c r="CE174" s="84">
        <v>6</v>
      </c>
      <c r="CF174" s="84">
        <v>0</v>
      </c>
    </row>
    <row r="175" spans="1:84" ht="37.799999999999997" x14ac:dyDescent="0.55000000000000004">
      <c r="A175" s="25">
        <v>4</v>
      </c>
      <c r="B175" s="25" t="s">
        <v>1</v>
      </c>
      <c r="C175" s="25">
        <v>74</v>
      </c>
      <c r="D175" s="25" t="s">
        <v>47</v>
      </c>
      <c r="E175" s="25">
        <v>2</v>
      </c>
      <c r="F175" s="25">
        <v>10</v>
      </c>
      <c r="G175" s="25">
        <v>14.5</v>
      </c>
      <c r="H175" s="24">
        <v>18</v>
      </c>
      <c r="I175" s="24">
        <v>19</v>
      </c>
      <c r="J175" s="79">
        <v>26</v>
      </c>
      <c r="K175" s="79">
        <v>43</v>
      </c>
      <c r="L175" s="79">
        <v>64</v>
      </c>
      <c r="M175" s="79">
        <v>97.5</v>
      </c>
      <c r="N175" s="79">
        <v>91</v>
      </c>
      <c r="O175" s="168">
        <v>91</v>
      </c>
      <c r="P175">
        <f>J175-'data for JMP'!J175</f>
        <v>7</v>
      </c>
      <c r="Q175">
        <f t="shared" si="26"/>
        <v>17</v>
      </c>
      <c r="R175">
        <f t="shared" si="27"/>
        <v>21</v>
      </c>
      <c r="S175">
        <f t="shared" si="28"/>
        <v>33.5</v>
      </c>
      <c r="T175" s="116">
        <f t="shared" si="29"/>
        <v>-6.5</v>
      </c>
      <c r="U175" s="116">
        <f t="shared" si="29"/>
        <v>0</v>
      </c>
      <c r="V175" s="24">
        <v>6</v>
      </c>
      <c r="W175" s="51">
        <f>3.14*(V175/2)^2*I175</f>
        <v>536.94000000000005</v>
      </c>
      <c r="X175" s="79">
        <v>9</v>
      </c>
      <c r="Y175">
        <f>3.14*(X175/2)^2*J175</f>
        <v>1653.21</v>
      </c>
      <c r="Z175" s="79">
        <v>11</v>
      </c>
      <c r="AA175" s="79">
        <v>10</v>
      </c>
      <c r="AB175" s="5">
        <f xml:space="preserve"> AVERAGE(Z175:AA175)</f>
        <v>10.5</v>
      </c>
      <c r="AC175">
        <f>3.14*((Z175+AA175)/2)^2*K175</f>
        <v>14885.955</v>
      </c>
      <c r="AD175" s="79">
        <v>19</v>
      </c>
      <c r="AE175" s="79">
        <v>15</v>
      </c>
      <c r="AF175" s="5">
        <f xml:space="preserve"> AVERAGE(AD175:AE175)</f>
        <v>17</v>
      </c>
      <c r="AG175">
        <f>3.14*((AD175+AE175)/2)^2*L175</f>
        <v>58077.440000000002</v>
      </c>
      <c r="AH175" s="79">
        <v>28</v>
      </c>
      <c r="AI175" s="79">
        <v>24</v>
      </c>
      <c r="AJ175" s="5">
        <f xml:space="preserve"> AVERAGE(AH175:AI175)</f>
        <v>26</v>
      </c>
      <c r="AK175">
        <f>3.14*((AH175+AI175)/2)^2*M175</f>
        <v>206957.4</v>
      </c>
      <c r="AL175" s="79">
        <v>34</v>
      </c>
      <c r="AM175" s="79">
        <v>15</v>
      </c>
      <c r="AN175" s="168">
        <v>36</v>
      </c>
      <c r="AO175" s="168">
        <v>25</v>
      </c>
      <c r="AP175" s="116">
        <v>1</v>
      </c>
      <c r="AQ175" s="30" t="s">
        <v>17</v>
      </c>
      <c r="AR175" s="88">
        <v>1</v>
      </c>
      <c r="AS175" s="52" t="s">
        <v>15</v>
      </c>
      <c r="AT175" s="24" t="s">
        <v>15</v>
      </c>
      <c r="AU175" s="24">
        <v>1</v>
      </c>
      <c r="AV175" s="24" t="s">
        <v>17</v>
      </c>
      <c r="AW175" s="24">
        <v>1</v>
      </c>
      <c r="AX175" s="24" t="s">
        <v>18</v>
      </c>
      <c r="AY175" s="80" t="s">
        <v>488</v>
      </c>
      <c r="AZ175">
        <v>1</v>
      </c>
      <c r="BA175" s="77" t="s">
        <v>488</v>
      </c>
      <c r="BB175">
        <v>1</v>
      </c>
      <c r="BC175" s="77" t="s">
        <v>15</v>
      </c>
      <c r="BD175">
        <v>1</v>
      </c>
      <c r="BE175" s="77" t="s">
        <v>13</v>
      </c>
      <c r="BF175">
        <v>1</v>
      </c>
      <c r="BG175" s="77" t="s">
        <v>15</v>
      </c>
      <c r="BH175" s="175">
        <v>1</v>
      </c>
      <c r="BI175" s="171" t="s">
        <v>15</v>
      </c>
      <c r="BJ175" s="177">
        <v>1</v>
      </c>
      <c r="BK175" s="79">
        <v>5</v>
      </c>
      <c r="BL175" s="24">
        <v>0</v>
      </c>
      <c r="BM175" s="79">
        <v>1</v>
      </c>
      <c r="BN175" s="79">
        <v>2</v>
      </c>
      <c r="BO175" s="79">
        <v>2</v>
      </c>
      <c r="BP175" s="79">
        <v>1</v>
      </c>
      <c r="BQ175" s="79">
        <v>5</v>
      </c>
      <c r="BR175" s="168">
        <v>30</v>
      </c>
      <c r="BT175" s="136">
        <v>1</v>
      </c>
      <c r="BU175" s="136">
        <v>10</v>
      </c>
      <c r="BV175" s="136">
        <v>1</v>
      </c>
      <c r="BW175" s="136">
        <v>35</v>
      </c>
      <c r="BX175" s="132">
        <v>0</v>
      </c>
      <c r="BY175" s="136">
        <v>20</v>
      </c>
      <c r="BZ175" s="137" t="s">
        <v>235</v>
      </c>
      <c r="CA175" s="84"/>
      <c r="CB175" s="175" t="s">
        <v>581</v>
      </c>
      <c r="CC175" s="124" t="s">
        <v>30</v>
      </c>
      <c r="CD175" s="84">
        <v>10</v>
      </c>
      <c r="CE175" s="84">
        <v>10</v>
      </c>
      <c r="CF175" s="84">
        <v>0</v>
      </c>
    </row>
    <row r="176" spans="1:84" ht="50.1" x14ac:dyDescent="0.55000000000000004">
      <c r="A176" s="25">
        <v>4</v>
      </c>
      <c r="B176" s="25" t="s">
        <v>1</v>
      </c>
      <c r="C176" s="25">
        <v>75</v>
      </c>
      <c r="D176" s="25" t="s">
        <v>47</v>
      </c>
      <c r="E176" s="25">
        <v>2</v>
      </c>
      <c r="F176" s="25">
        <v>7</v>
      </c>
      <c r="G176" s="25">
        <v>11.5</v>
      </c>
      <c r="H176" s="24">
        <v>14</v>
      </c>
      <c r="I176" s="24">
        <v>14</v>
      </c>
      <c r="J176" s="79">
        <v>17</v>
      </c>
      <c r="K176" s="79">
        <v>14</v>
      </c>
      <c r="L176" s="79">
        <v>14</v>
      </c>
      <c r="M176" s="79">
        <v>13</v>
      </c>
      <c r="N176" s="79"/>
      <c r="O176" s="168"/>
      <c r="P176">
        <f>J176-'data for JMP'!J176</f>
        <v>3</v>
      </c>
      <c r="Q176">
        <f t="shared" si="26"/>
        <v>-3</v>
      </c>
      <c r="R176">
        <f t="shared" si="27"/>
        <v>0</v>
      </c>
      <c r="S176">
        <f t="shared" si="28"/>
        <v>-1</v>
      </c>
      <c r="T176" s="116">
        <f t="shared" si="29"/>
        <v>-13</v>
      </c>
      <c r="U176" s="116">
        <f t="shared" si="29"/>
        <v>0</v>
      </c>
      <c r="V176" s="24">
        <v>6.5</v>
      </c>
      <c r="W176" s="51">
        <f>3.14*(V176/2)^2*I176</f>
        <v>464.32749999999999</v>
      </c>
      <c r="X176" s="79">
        <v>7</v>
      </c>
      <c r="Y176">
        <f>3.14*(X176/2)^2*J176</f>
        <v>653.90500000000009</v>
      </c>
      <c r="Z176" s="79">
        <v>8</v>
      </c>
      <c r="AA176" s="79">
        <v>6</v>
      </c>
      <c r="AB176" s="5">
        <f xml:space="preserve"> AVERAGE(Z176:AA176)</f>
        <v>7</v>
      </c>
      <c r="AC176">
        <f>3.14*((Z176+AA176)/2)^2*K176</f>
        <v>2154.04</v>
      </c>
      <c r="AD176" s="79">
        <v>3</v>
      </c>
      <c r="AE176" s="79">
        <v>2</v>
      </c>
      <c r="AF176" s="5">
        <f xml:space="preserve"> AVERAGE(AD176:AE176)</f>
        <v>2.5</v>
      </c>
      <c r="AG176">
        <f>3.14*((AD176+AE176)/2)^2*L176</f>
        <v>274.75</v>
      </c>
      <c r="AH176" s="79">
        <v>4</v>
      </c>
      <c r="AI176" s="79">
        <v>3</v>
      </c>
      <c r="AJ176" s="5">
        <f xml:space="preserve"> AVERAGE(AH176:AI176)</f>
        <v>3.5</v>
      </c>
      <c r="AK176">
        <f>3.14*((AH176+AI176)/2)^2*M176</f>
        <v>500.04500000000007</v>
      </c>
      <c r="AL176" s="79"/>
      <c r="AM176" s="79"/>
      <c r="AN176" s="168"/>
      <c r="AO176" s="168"/>
      <c r="AP176" s="116">
        <v>1</v>
      </c>
      <c r="AQ176" s="30" t="s">
        <v>17</v>
      </c>
      <c r="AR176" s="88">
        <v>1</v>
      </c>
      <c r="AS176" s="52" t="s">
        <v>15</v>
      </c>
      <c r="AT176" s="24" t="s">
        <v>15</v>
      </c>
      <c r="AU176" s="24">
        <v>1</v>
      </c>
      <c r="AV176" s="24" t="s">
        <v>17</v>
      </c>
      <c r="AW176" s="24">
        <v>1</v>
      </c>
      <c r="AX176" s="24" t="s">
        <v>18</v>
      </c>
      <c r="AY176" s="80" t="s">
        <v>490</v>
      </c>
      <c r="AZ176">
        <v>1</v>
      </c>
      <c r="BA176" s="77" t="s">
        <v>490</v>
      </c>
      <c r="BB176">
        <v>1</v>
      </c>
      <c r="BC176" s="77" t="s">
        <v>18</v>
      </c>
      <c r="BD176">
        <v>1</v>
      </c>
      <c r="BE176" s="77" t="s">
        <v>14</v>
      </c>
      <c r="BF176">
        <v>0</v>
      </c>
      <c r="BG176" s="77"/>
      <c r="BH176" s="116">
        <v>0</v>
      </c>
      <c r="BI176" s="171"/>
      <c r="BJ176" s="116">
        <v>0</v>
      </c>
      <c r="BK176" s="79">
        <v>5</v>
      </c>
      <c r="BL176" s="24">
        <v>0</v>
      </c>
      <c r="BM176" s="79">
        <v>0</v>
      </c>
      <c r="BN176" s="79">
        <v>1</v>
      </c>
      <c r="BO176" s="79">
        <v>5</v>
      </c>
      <c r="BP176" s="79">
        <v>1</v>
      </c>
      <c r="BQ176" s="79"/>
      <c r="BR176" s="168"/>
      <c r="BT176" s="136">
        <v>2</v>
      </c>
      <c r="BU176" s="136">
        <v>8</v>
      </c>
      <c r="BV176" s="136">
        <v>3</v>
      </c>
      <c r="BW176" s="136">
        <v>25</v>
      </c>
      <c r="BX176" s="132">
        <v>0</v>
      </c>
      <c r="BY176" s="136">
        <v>30</v>
      </c>
      <c r="BZ176" s="137" t="s">
        <v>234</v>
      </c>
      <c r="CA176" s="84"/>
      <c r="CB176" s="175" t="s">
        <v>581</v>
      </c>
      <c r="CC176" s="124" t="s">
        <v>30</v>
      </c>
      <c r="CD176" s="84">
        <v>7</v>
      </c>
      <c r="CE176" s="84">
        <v>6</v>
      </c>
      <c r="CF176" s="84">
        <v>0</v>
      </c>
    </row>
    <row r="177" spans="1:84" ht="25.5" x14ac:dyDescent="0.55000000000000004">
      <c r="A177" s="25">
        <v>4</v>
      </c>
      <c r="B177" s="25" t="s">
        <v>1</v>
      </c>
      <c r="C177" s="25">
        <v>76</v>
      </c>
      <c r="D177" s="25" t="s">
        <v>47</v>
      </c>
      <c r="E177" s="25">
        <v>2</v>
      </c>
      <c r="F177" s="25">
        <v>8.5</v>
      </c>
      <c r="G177" s="25">
        <v>12</v>
      </c>
      <c r="H177" s="24">
        <v>18</v>
      </c>
      <c r="I177" s="24">
        <v>19</v>
      </c>
      <c r="J177" s="79">
        <v>23</v>
      </c>
      <c r="K177" s="79">
        <v>29</v>
      </c>
      <c r="L177" s="79">
        <v>37</v>
      </c>
      <c r="M177" s="79">
        <v>46</v>
      </c>
      <c r="N177" s="79">
        <v>46</v>
      </c>
      <c r="O177" s="168">
        <v>86</v>
      </c>
      <c r="P177">
        <f>J177-'data for JMP'!J177</f>
        <v>4</v>
      </c>
      <c r="Q177">
        <f t="shared" si="26"/>
        <v>6</v>
      </c>
      <c r="R177">
        <f t="shared" si="27"/>
        <v>8</v>
      </c>
      <c r="S177">
        <f t="shared" si="28"/>
        <v>9</v>
      </c>
      <c r="T177" s="116">
        <f t="shared" si="29"/>
        <v>0</v>
      </c>
      <c r="U177" s="116">
        <f t="shared" si="29"/>
        <v>40</v>
      </c>
      <c r="V177" s="57">
        <v>5</v>
      </c>
      <c r="W177" s="51">
        <f>3.14*(V177/2)^2*I177</f>
        <v>372.875</v>
      </c>
      <c r="X177" s="79">
        <v>4</v>
      </c>
      <c r="Y177">
        <f>3.14*(X177/2)^2*J177</f>
        <v>288.88</v>
      </c>
      <c r="Z177" s="79">
        <v>9</v>
      </c>
      <c r="AA177" s="79">
        <v>8</v>
      </c>
      <c r="AB177" s="5">
        <f xml:space="preserve"> AVERAGE(Z177:AA177)</f>
        <v>8.5</v>
      </c>
      <c r="AC177">
        <f>3.14*((Z177+AA177)/2)^2*K177</f>
        <v>6579.085</v>
      </c>
      <c r="AD177" s="79">
        <v>11</v>
      </c>
      <c r="AE177" s="79">
        <v>8</v>
      </c>
      <c r="AF177" s="5">
        <f xml:space="preserve"> AVERAGE(AD177:AE177)</f>
        <v>9.5</v>
      </c>
      <c r="AG177">
        <f>3.14*((AD177+AE177)/2)^2*L177</f>
        <v>10485.244999999999</v>
      </c>
      <c r="AH177" s="79">
        <v>11</v>
      </c>
      <c r="AI177" s="79">
        <v>10</v>
      </c>
      <c r="AJ177" s="5">
        <f xml:space="preserve"> AVERAGE(AH177:AI177)</f>
        <v>10.5</v>
      </c>
      <c r="AK177">
        <f>3.14*((AH177+AI177)/2)^2*M177</f>
        <v>15924.51</v>
      </c>
      <c r="AL177" s="79">
        <v>20</v>
      </c>
      <c r="AM177" s="79">
        <v>12</v>
      </c>
      <c r="AN177" s="168">
        <v>33</v>
      </c>
      <c r="AO177" s="168">
        <v>35</v>
      </c>
      <c r="AP177" s="116">
        <v>1</v>
      </c>
      <c r="AQ177" s="30" t="s">
        <v>17</v>
      </c>
      <c r="AR177" s="88">
        <v>1</v>
      </c>
      <c r="AS177" s="52" t="s">
        <v>15</v>
      </c>
      <c r="AT177" s="24" t="s">
        <v>15</v>
      </c>
      <c r="AU177" s="24">
        <v>1</v>
      </c>
      <c r="AV177" s="24" t="s">
        <v>15</v>
      </c>
      <c r="AW177" s="24">
        <v>1</v>
      </c>
      <c r="AX177" s="24" t="s">
        <v>13</v>
      </c>
      <c r="AY177" s="80" t="s">
        <v>490</v>
      </c>
      <c r="AZ177">
        <v>1</v>
      </c>
      <c r="BA177" s="77" t="s">
        <v>488</v>
      </c>
      <c r="BB177">
        <v>1</v>
      </c>
      <c r="BC177" s="77" t="s">
        <v>15</v>
      </c>
      <c r="BD177">
        <v>1</v>
      </c>
      <c r="BE177" s="77" t="s">
        <v>15</v>
      </c>
      <c r="BF177">
        <v>1</v>
      </c>
      <c r="BG177" s="77" t="s">
        <v>566</v>
      </c>
      <c r="BH177" s="175">
        <v>1</v>
      </c>
      <c r="BI177" s="171" t="s">
        <v>15</v>
      </c>
      <c r="BJ177" s="177">
        <v>1</v>
      </c>
      <c r="BK177" s="79">
        <v>5</v>
      </c>
      <c r="BL177" s="24">
        <v>0</v>
      </c>
      <c r="BM177" s="79">
        <v>5</v>
      </c>
      <c r="BN177" s="79">
        <v>0</v>
      </c>
      <c r="BO177" s="79">
        <v>1</v>
      </c>
      <c r="BP177" s="79">
        <v>1</v>
      </c>
      <c r="BQ177" s="79">
        <v>0</v>
      </c>
      <c r="BR177" s="168">
        <v>20</v>
      </c>
      <c r="BT177" s="136">
        <v>0</v>
      </c>
      <c r="BU177" s="136">
        <v>25</v>
      </c>
      <c r="BV177" s="136">
        <v>0</v>
      </c>
      <c r="BW177" s="136">
        <v>90</v>
      </c>
      <c r="BX177" s="132">
        <v>0</v>
      </c>
      <c r="BY177" s="136">
        <v>20</v>
      </c>
      <c r="BZ177" s="137" t="s">
        <v>221</v>
      </c>
      <c r="CA177" s="84"/>
      <c r="CB177" s="175" t="s">
        <v>581</v>
      </c>
      <c r="CC177" s="124" t="s">
        <v>30</v>
      </c>
      <c r="CD177" s="84">
        <v>8.5</v>
      </c>
      <c r="CE177" s="84">
        <v>8</v>
      </c>
      <c r="CF177" s="84">
        <v>0</v>
      </c>
    </row>
    <row r="178" spans="1:84" ht="37.799999999999997" x14ac:dyDescent="0.55000000000000004">
      <c r="A178" s="25">
        <v>4</v>
      </c>
      <c r="B178" s="25" t="s">
        <v>1</v>
      </c>
      <c r="C178" s="25">
        <v>77</v>
      </c>
      <c r="D178" s="25" t="s">
        <v>47</v>
      </c>
      <c r="E178" s="25">
        <v>2</v>
      </c>
      <c r="F178" s="25">
        <v>7</v>
      </c>
      <c r="G178" s="25">
        <v>6</v>
      </c>
      <c r="H178" s="24">
        <v>6.5</v>
      </c>
      <c r="I178" s="24">
        <v>5</v>
      </c>
      <c r="J178" s="79"/>
      <c r="K178" s="79">
        <v>4</v>
      </c>
      <c r="L178" s="79"/>
      <c r="M178" s="79"/>
      <c r="N178" s="79"/>
      <c r="O178" s="168"/>
      <c r="P178">
        <f>J178-'data for JMP'!J178</f>
        <v>-5</v>
      </c>
      <c r="Q178">
        <f t="shared" si="26"/>
        <v>4</v>
      </c>
      <c r="R178">
        <f t="shared" si="27"/>
        <v>-4</v>
      </c>
      <c r="S178">
        <f t="shared" si="28"/>
        <v>0</v>
      </c>
      <c r="T178" s="116">
        <f t="shared" si="29"/>
        <v>0</v>
      </c>
      <c r="U178" s="116">
        <f t="shared" si="29"/>
        <v>0</v>
      </c>
      <c r="V178" s="24">
        <v>2.5</v>
      </c>
      <c r="W178" s="51">
        <f>3.14*(V178/2)^2*I178</f>
        <v>24.53125</v>
      </c>
      <c r="X178" s="79"/>
      <c r="Z178" s="79"/>
      <c r="AA178" s="79"/>
      <c r="AB178" s="5"/>
      <c r="AD178" s="79"/>
      <c r="AE178" s="79"/>
      <c r="AF178" s="5"/>
      <c r="AH178" s="79"/>
      <c r="AI178" s="79"/>
      <c r="AJ178" s="5"/>
      <c r="AL178" s="79"/>
      <c r="AM178" s="79"/>
      <c r="AN178" s="168"/>
      <c r="AO178" s="168"/>
      <c r="AP178" s="116">
        <v>1</v>
      </c>
      <c r="AQ178" s="30" t="s">
        <v>17</v>
      </c>
      <c r="AR178" s="88">
        <v>1</v>
      </c>
      <c r="AS178" s="52" t="s">
        <v>17</v>
      </c>
      <c r="AT178" s="24" t="s">
        <v>15</v>
      </c>
      <c r="AU178" s="24">
        <v>1</v>
      </c>
      <c r="AV178" s="24" t="s">
        <v>14</v>
      </c>
      <c r="AW178" s="24">
        <v>0</v>
      </c>
      <c r="AX178" s="24" t="s">
        <v>14</v>
      </c>
      <c r="AY178" s="77" t="s">
        <v>512</v>
      </c>
      <c r="AZ178">
        <v>0</v>
      </c>
      <c r="BA178" s="77" t="s">
        <v>490</v>
      </c>
      <c r="BB178">
        <v>1</v>
      </c>
      <c r="BC178" s="77" t="s">
        <v>512</v>
      </c>
      <c r="BD178">
        <v>0</v>
      </c>
      <c r="BE178" s="80" t="s">
        <v>498</v>
      </c>
      <c r="BF178">
        <v>0</v>
      </c>
      <c r="BG178" s="77"/>
      <c r="BH178" s="116">
        <v>0</v>
      </c>
      <c r="BI178" s="171"/>
      <c r="BJ178" s="116">
        <v>0</v>
      </c>
      <c r="BK178" s="79">
        <v>10</v>
      </c>
      <c r="BL178" s="24">
        <v>0</v>
      </c>
      <c r="BM178" s="24">
        <v>0</v>
      </c>
      <c r="BN178" s="79">
        <v>15</v>
      </c>
      <c r="BO178" s="24">
        <v>0</v>
      </c>
      <c r="BP178" s="24">
        <v>0</v>
      </c>
      <c r="BQ178" s="79"/>
      <c r="BR178" s="168"/>
      <c r="BT178" s="136">
        <v>1</v>
      </c>
      <c r="BU178" s="136">
        <v>10</v>
      </c>
      <c r="BV178" s="136">
        <v>5</v>
      </c>
      <c r="BW178" s="136">
        <v>75</v>
      </c>
      <c r="BX178" s="132">
        <v>0</v>
      </c>
      <c r="BY178" s="136">
        <v>30</v>
      </c>
      <c r="BZ178" s="137" t="s">
        <v>233</v>
      </c>
      <c r="CA178" s="138" t="s">
        <v>232</v>
      </c>
      <c r="CB178" s="176" t="s">
        <v>577</v>
      </c>
      <c r="CC178" s="124" t="s">
        <v>30</v>
      </c>
      <c r="CD178" s="84">
        <v>7</v>
      </c>
      <c r="CE178" s="84">
        <v>2</v>
      </c>
      <c r="CF178" s="84" t="s">
        <v>52</v>
      </c>
    </row>
    <row r="179" spans="1:84" ht="50.1" x14ac:dyDescent="0.55000000000000004">
      <c r="A179" s="25">
        <v>4</v>
      </c>
      <c r="B179" s="25" t="s">
        <v>1</v>
      </c>
      <c r="C179" s="25">
        <v>78</v>
      </c>
      <c r="D179" s="25" t="s">
        <v>47</v>
      </c>
      <c r="E179" s="25">
        <v>2</v>
      </c>
      <c r="F179" s="25">
        <v>4.5</v>
      </c>
      <c r="G179" s="25">
        <v>7.5</v>
      </c>
      <c r="H179" s="24">
        <v>12</v>
      </c>
      <c r="I179" s="24">
        <v>11</v>
      </c>
      <c r="J179" s="79"/>
      <c r="K179" s="79">
        <v>11</v>
      </c>
      <c r="L179" s="79"/>
      <c r="M179" s="79"/>
      <c r="N179" s="79"/>
      <c r="P179">
        <f>J179-'data for JMP'!J179</f>
        <v>-11</v>
      </c>
      <c r="Q179">
        <f t="shared" si="26"/>
        <v>11</v>
      </c>
      <c r="R179">
        <f t="shared" si="27"/>
        <v>-11</v>
      </c>
      <c r="S179">
        <f t="shared" si="28"/>
        <v>0</v>
      </c>
      <c r="T179" s="116">
        <f t="shared" si="29"/>
        <v>0</v>
      </c>
      <c r="U179" s="116">
        <f t="shared" si="29"/>
        <v>0</v>
      </c>
      <c r="V179" s="24">
        <v>2.5</v>
      </c>
      <c r="W179" s="51">
        <f>3.14*(V179/2)^2*I179</f>
        <v>53.96875</v>
      </c>
      <c r="X179" s="79"/>
      <c r="Z179" s="79"/>
      <c r="AA179" s="79"/>
      <c r="AB179" s="5"/>
      <c r="AD179" s="79"/>
      <c r="AE179" s="79"/>
      <c r="AF179" s="5"/>
      <c r="AH179" s="79"/>
      <c r="AI179" s="79"/>
      <c r="AJ179" s="5"/>
      <c r="AL179" s="79"/>
      <c r="AM179" s="79"/>
      <c r="AP179" s="116">
        <v>1</v>
      </c>
      <c r="AQ179" s="30" t="s">
        <v>15</v>
      </c>
      <c r="AR179" s="88">
        <v>1</v>
      </c>
      <c r="AS179" s="52" t="s">
        <v>15</v>
      </c>
      <c r="AT179" s="24" t="s">
        <v>15</v>
      </c>
      <c r="AU179" s="24">
        <v>1</v>
      </c>
      <c r="AV179" s="24" t="s">
        <v>14</v>
      </c>
      <c r="AW179" s="24">
        <v>0</v>
      </c>
      <c r="AX179" s="24" t="s">
        <v>14</v>
      </c>
      <c r="AY179" s="77" t="s">
        <v>512</v>
      </c>
      <c r="AZ179">
        <v>0</v>
      </c>
      <c r="BA179" s="77" t="s">
        <v>490</v>
      </c>
      <c r="BB179">
        <v>1</v>
      </c>
      <c r="BC179" s="77" t="s">
        <v>512</v>
      </c>
      <c r="BD179">
        <v>0</v>
      </c>
      <c r="BE179" s="77" t="s">
        <v>512</v>
      </c>
      <c r="BF179">
        <v>0</v>
      </c>
      <c r="BG179" s="77"/>
      <c r="BH179" s="116">
        <v>0</v>
      </c>
      <c r="BJ179" s="116">
        <v>0</v>
      </c>
      <c r="BK179" s="79">
        <v>10</v>
      </c>
      <c r="BL179" s="24">
        <v>4</v>
      </c>
      <c r="BM179" s="24">
        <v>0</v>
      </c>
      <c r="BN179" s="79">
        <v>2</v>
      </c>
      <c r="BO179" s="24">
        <v>0</v>
      </c>
      <c r="BP179" s="24">
        <v>0</v>
      </c>
      <c r="BQ179" s="79"/>
      <c r="BT179" s="136">
        <v>8</v>
      </c>
      <c r="BU179" s="136">
        <v>3</v>
      </c>
      <c r="BV179" s="136">
        <v>45</v>
      </c>
      <c r="BW179" s="136">
        <v>5</v>
      </c>
      <c r="BX179" s="132">
        <v>4</v>
      </c>
      <c r="BY179" s="136">
        <v>35</v>
      </c>
      <c r="BZ179" s="137" t="s">
        <v>231</v>
      </c>
      <c r="CA179" s="84"/>
      <c r="CB179" s="175" t="s">
        <v>581</v>
      </c>
      <c r="CC179" s="124" t="s">
        <v>30</v>
      </c>
      <c r="CD179" s="84">
        <v>4.5</v>
      </c>
      <c r="CE179" s="84">
        <v>0</v>
      </c>
      <c r="CF179" s="84">
        <v>0</v>
      </c>
    </row>
    <row r="180" spans="1:84" ht="50.1" x14ac:dyDescent="0.55000000000000004">
      <c r="A180" s="25">
        <v>4</v>
      </c>
      <c r="B180" s="25" t="s">
        <v>1</v>
      </c>
      <c r="C180" s="25">
        <v>79</v>
      </c>
      <c r="D180" s="25" t="s">
        <v>47</v>
      </c>
      <c r="E180" s="25">
        <v>2</v>
      </c>
      <c r="F180" s="25">
        <v>3</v>
      </c>
      <c r="G180" s="30">
        <v>0</v>
      </c>
      <c r="H180" s="24"/>
      <c r="I180" s="24"/>
      <c r="J180" s="79"/>
      <c r="K180" s="79"/>
      <c r="L180" s="79"/>
      <c r="M180" s="79"/>
      <c r="N180" s="79"/>
      <c r="P180">
        <f>J180-'data for JMP'!J180</f>
        <v>0</v>
      </c>
      <c r="Q180">
        <f t="shared" si="26"/>
        <v>0</v>
      </c>
      <c r="R180">
        <f t="shared" si="27"/>
        <v>0</v>
      </c>
      <c r="S180">
        <f t="shared" si="28"/>
        <v>0</v>
      </c>
      <c r="T180" s="116">
        <f t="shared" si="29"/>
        <v>0</v>
      </c>
      <c r="U180" s="116">
        <f t="shared" si="29"/>
        <v>0</v>
      </c>
      <c r="V180" s="57"/>
      <c r="W180" s="51"/>
      <c r="X180" s="79"/>
      <c r="Z180" s="79"/>
      <c r="AA180" s="79"/>
      <c r="AB180" s="5"/>
      <c r="AD180" s="79"/>
      <c r="AE180" s="79"/>
      <c r="AF180" s="5"/>
      <c r="AH180" s="79"/>
      <c r="AI180" s="79"/>
      <c r="AJ180" s="5"/>
      <c r="AL180" s="79"/>
      <c r="AM180" s="79"/>
      <c r="AP180" s="116">
        <v>1</v>
      </c>
      <c r="AQ180" s="30" t="s">
        <v>16</v>
      </c>
      <c r="AR180" s="25">
        <v>0</v>
      </c>
      <c r="AS180" s="30" t="s">
        <v>16</v>
      </c>
      <c r="AT180" s="24" t="s">
        <v>14</v>
      </c>
      <c r="AU180" s="24">
        <v>0</v>
      </c>
      <c r="AV180" s="24" t="s">
        <v>14</v>
      </c>
      <c r="AW180" s="24">
        <v>0</v>
      </c>
      <c r="AX180" s="24" t="s">
        <v>14</v>
      </c>
      <c r="AY180" s="77" t="s">
        <v>512</v>
      </c>
      <c r="AZ180">
        <v>0</v>
      </c>
      <c r="BA180" s="77" t="s">
        <v>512</v>
      </c>
      <c r="BB180">
        <v>0</v>
      </c>
      <c r="BC180" s="77" t="s">
        <v>512</v>
      </c>
      <c r="BD180">
        <v>0</v>
      </c>
      <c r="BE180" s="77" t="s">
        <v>512</v>
      </c>
      <c r="BF180">
        <v>0</v>
      </c>
      <c r="BG180" s="77"/>
      <c r="BH180" s="116">
        <v>0</v>
      </c>
      <c r="BJ180" s="116">
        <v>0</v>
      </c>
      <c r="BK180" s="79">
        <v>0</v>
      </c>
      <c r="BL180" s="79">
        <v>0</v>
      </c>
      <c r="BM180" s="24">
        <v>0</v>
      </c>
      <c r="BN180" s="24">
        <v>0</v>
      </c>
      <c r="BO180" s="24">
        <v>0</v>
      </c>
      <c r="BP180" s="24">
        <v>0</v>
      </c>
      <c r="BQ180" s="79"/>
      <c r="BT180" s="136">
        <v>20</v>
      </c>
      <c r="BU180" s="136">
        <v>2</v>
      </c>
      <c r="BV180" s="136">
        <v>35</v>
      </c>
      <c r="BW180" s="136">
        <v>10</v>
      </c>
      <c r="BX180" s="132"/>
      <c r="BY180" s="136">
        <v>60</v>
      </c>
      <c r="BZ180" s="139" t="s">
        <v>230</v>
      </c>
      <c r="CA180" s="84"/>
      <c r="CB180" s="175" t="s">
        <v>581</v>
      </c>
      <c r="CC180" s="124" t="s">
        <v>30</v>
      </c>
      <c r="CD180" s="84">
        <v>3</v>
      </c>
      <c r="CE180" s="84">
        <v>0</v>
      </c>
      <c r="CF180" s="84">
        <v>0</v>
      </c>
    </row>
    <row r="181" spans="1:84" ht="25.5" x14ac:dyDescent="0.55000000000000004">
      <c r="A181" s="25">
        <v>4</v>
      </c>
      <c r="B181" s="25" t="s">
        <v>1</v>
      </c>
      <c r="C181" s="25">
        <v>80</v>
      </c>
      <c r="D181" s="25" t="s">
        <v>47</v>
      </c>
      <c r="E181" s="25">
        <v>1</v>
      </c>
      <c r="F181" s="25">
        <v>6</v>
      </c>
      <c r="G181" s="30">
        <v>0</v>
      </c>
      <c r="H181" s="24"/>
      <c r="I181" s="24"/>
      <c r="J181" s="79"/>
      <c r="K181" s="79"/>
      <c r="L181" s="79"/>
      <c r="M181" s="79"/>
      <c r="N181" s="79"/>
      <c r="P181">
        <f>J181-'data for JMP'!J181</f>
        <v>0</v>
      </c>
      <c r="Q181">
        <f t="shared" si="26"/>
        <v>0</v>
      </c>
      <c r="R181">
        <f t="shared" si="27"/>
        <v>0</v>
      </c>
      <c r="S181">
        <f t="shared" si="28"/>
        <v>0</v>
      </c>
      <c r="T181" s="116">
        <f t="shared" si="29"/>
        <v>0</v>
      </c>
      <c r="U181" s="116">
        <f t="shared" si="29"/>
        <v>0</v>
      </c>
      <c r="V181" s="57"/>
      <c r="W181" s="51"/>
      <c r="X181" s="79"/>
      <c r="Z181" s="79"/>
      <c r="AA181" s="79"/>
      <c r="AB181" s="5"/>
      <c r="AD181" s="79"/>
      <c r="AE181" s="79"/>
      <c r="AF181" s="5"/>
      <c r="AH181" s="79"/>
      <c r="AI181" s="79"/>
      <c r="AJ181" s="5"/>
      <c r="AL181" s="79"/>
      <c r="AM181" s="79"/>
      <c r="AP181" s="116">
        <v>1</v>
      </c>
      <c r="AQ181" s="30" t="s">
        <v>16</v>
      </c>
      <c r="AR181" s="25">
        <v>0</v>
      </c>
      <c r="AS181" s="30" t="s">
        <v>16</v>
      </c>
      <c r="AT181" s="24" t="s">
        <v>14</v>
      </c>
      <c r="AU181" s="24">
        <v>0</v>
      </c>
      <c r="AV181" s="24" t="s">
        <v>14</v>
      </c>
      <c r="AW181" s="24">
        <v>0</v>
      </c>
      <c r="AX181" s="24" t="s">
        <v>14</v>
      </c>
      <c r="AY181" s="77" t="s">
        <v>512</v>
      </c>
      <c r="AZ181">
        <v>0</v>
      </c>
      <c r="BA181" s="77" t="s">
        <v>512</v>
      </c>
      <c r="BB181">
        <v>0</v>
      </c>
      <c r="BC181" s="77" t="s">
        <v>512</v>
      </c>
      <c r="BD181">
        <v>0</v>
      </c>
      <c r="BE181" s="77" t="s">
        <v>512</v>
      </c>
      <c r="BF181">
        <v>0</v>
      </c>
      <c r="BG181" s="77"/>
      <c r="BH181" s="116">
        <v>0</v>
      </c>
      <c r="BJ181" s="116">
        <v>0</v>
      </c>
      <c r="BK181" s="79">
        <v>0</v>
      </c>
      <c r="BL181" s="79">
        <v>0</v>
      </c>
      <c r="BM181" s="24">
        <v>0</v>
      </c>
      <c r="BN181" s="24">
        <v>0</v>
      </c>
      <c r="BO181" s="24">
        <v>0</v>
      </c>
      <c r="BP181" s="24">
        <v>0</v>
      </c>
      <c r="BQ181" s="79"/>
      <c r="BT181" s="136">
        <v>25</v>
      </c>
      <c r="BU181" s="136">
        <v>0</v>
      </c>
      <c r="BV181" s="136">
        <v>50</v>
      </c>
      <c r="BW181" s="136">
        <v>0</v>
      </c>
      <c r="BX181" s="132"/>
      <c r="BY181" s="136">
        <v>50</v>
      </c>
      <c r="BZ181" s="137" t="s">
        <v>143</v>
      </c>
      <c r="CA181" s="84"/>
      <c r="CB181" s="175" t="s">
        <v>581</v>
      </c>
      <c r="CC181" s="124" t="s">
        <v>30</v>
      </c>
      <c r="CD181" s="84">
        <v>6</v>
      </c>
      <c r="CE181" s="84">
        <v>2</v>
      </c>
      <c r="CF181" s="84">
        <v>0</v>
      </c>
    </row>
    <row r="182" spans="1:84" ht="50.1" x14ac:dyDescent="0.55000000000000004">
      <c r="A182" s="25">
        <v>4</v>
      </c>
      <c r="B182" s="25" t="s">
        <v>1</v>
      </c>
      <c r="C182" s="25">
        <v>81</v>
      </c>
      <c r="D182" s="25" t="s">
        <v>47</v>
      </c>
      <c r="E182" s="25">
        <v>2</v>
      </c>
      <c r="F182" s="25">
        <v>6.5</v>
      </c>
      <c r="G182" s="25">
        <v>11</v>
      </c>
      <c r="H182" s="24">
        <v>15.5</v>
      </c>
      <c r="I182" s="24">
        <v>20</v>
      </c>
      <c r="J182" s="79">
        <v>22</v>
      </c>
      <c r="K182" s="79">
        <v>28</v>
      </c>
      <c r="L182" s="79">
        <v>40</v>
      </c>
      <c r="M182" s="79">
        <v>51.5</v>
      </c>
      <c r="N182" s="79">
        <v>41</v>
      </c>
      <c r="O182" s="168">
        <v>60.5</v>
      </c>
      <c r="P182">
        <f>J182-'data for JMP'!J182</f>
        <v>2</v>
      </c>
      <c r="Q182">
        <f t="shared" si="26"/>
        <v>6</v>
      </c>
      <c r="R182">
        <f t="shared" si="27"/>
        <v>12</v>
      </c>
      <c r="S182">
        <f t="shared" si="28"/>
        <v>11.5</v>
      </c>
      <c r="T182" s="116">
        <f t="shared" si="29"/>
        <v>-10.5</v>
      </c>
      <c r="U182" s="116">
        <f t="shared" si="29"/>
        <v>19.5</v>
      </c>
      <c r="V182" s="24">
        <v>6.5</v>
      </c>
      <c r="W182" s="51">
        <f>3.14*(V182/2)^2*I182</f>
        <v>663.32499999999993</v>
      </c>
      <c r="X182" s="79">
        <v>4</v>
      </c>
      <c r="Y182">
        <f>3.14*(X182/2)^2*J182</f>
        <v>276.32</v>
      </c>
      <c r="Z182" s="79">
        <v>7</v>
      </c>
      <c r="AA182" s="79">
        <v>7</v>
      </c>
      <c r="AB182" s="5">
        <f xml:space="preserve"> AVERAGE(Z182:AA182)</f>
        <v>7</v>
      </c>
      <c r="AC182">
        <f>3.14*((Z182+AA182)/2)^2*K182</f>
        <v>4308.08</v>
      </c>
      <c r="AD182" s="79">
        <v>9</v>
      </c>
      <c r="AE182" s="79">
        <v>9</v>
      </c>
      <c r="AF182" s="5">
        <f xml:space="preserve"> AVERAGE(AD182:AE182)</f>
        <v>9</v>
      </c>
      <c r="AG182">
        <f>3.14*((AD182+AE182)/2)^2*L182</f>
        <v>10173.6</v>
      </c>
      <c r="AH182" s="79">
        <v>10</v>
      </c>
      <c r="AI182" s="79">
        <v>12</v>
      </c>
      <c r="AJ182" s="5">
        <f xml:space="preserve"> AVERAGE(AH182:AI182)</f>
        <v>11</v>
      </c>
      <c r="AK182">
        <f>3.14*((AH182+AI182)/2)^2*M182</f>
        <v>19566.91</v>
      </c>
      <c r="AL182" s="79">
        <v>23</v>
      </c>
      <c r="AM182" s="79">
        <v>15</v>
      </c>
      <c r="AN182" s="168">
        <v>56</v>
      </c>
      <c r="AO182" s="168">
        <v>39</v>
      </c>
      <c r="AP182" s="116">
        <v>1</v>
      </c>
      <c r="AQ182" s="30" t="s">
        <v>15</v>
      </c>
      <c r="AR182" s="88">
        <v>1</v>
      </c>
      <c r="AS182" s="52" t="s">
        <v>15</v>
      </c>
      <c r="AT182" s="24" t="s">
        <v>15</v>
      </c>
      <c r="AU182" s="24">
        <v>1</v>
      </c>
      <c r="AV182" s="24" t="s">
        <v>15</v>
      </c>
      <c r="AW182" s="24">
        <v>1</v>
      </c>
      <c r="AX182" s="24" t="s">
        <v>15</v>
      </c>
      <c r="AY182" s="80" t="s">
        <v>489</v>
      </c>
      <c r="AZ182">
        <v>1</v>
      </c>
      <c r="BA182" s="77" t="s">
        <v>488</v>
      </c>
      <c r="BB182">
        <v>1</v>
      </c>
      <c r="BC182" s="77" t="s">
        <v>13</v>
      </c>
      <c r="BD182">
        <v>1</v>
      </c>
      <c r="BE182" s="77" t="s">
        <v>15</v>
      </c>
      <c r="BF182">
        <v>1</v>
      </c>
      <c r="BG182" s="77" t="s">
        <v>15</v>
      </c>
      <c r="BH182" s="175">
        <v>1</v>
      </c>
      <c r="BI182" s="171" t="s">
        <v>15</v>
      </c>
      <c r="BJ182" s="177">
        <v>1</v>
      </c>
      <c r="BK182" s="79">
        <v>20</v>
      </c>
      <c r="BL182" s="24">
        <v>3</v>
      </c>
      <c r="BM182" s="79">
        <v>15</v>
      </c>
      <c r="BN182" s="79">
        <v>20</v>
      </c>
      <c r="BO182" s="79">
        <v>15</v>
      </c>
      <c r="BP182" s="79">
        <v>18</v>
      </c>
      <c r="BQ182" s="79">
        <v>20</v>
      </c>
      <c r="BR182" s="168">
        <v>90</v>
      </c>
      <c r="BT182" s="136">
        <v>1</v>
      </c>
      <c r="BU182" s="136">
        <v>10</v>
      </c>
      <c r="BV182" s="136">
        <v>2</v>
      </c>
      <c r="BW182" s="136">
        <v>30</v>
      </c>
      <c r="BX182" s="132">
        <v>3</v>
      </c>
      <c r="BY182" s="136">
        <v>30</v>
      </c>
      <c r="BZ182" s="137" t="s">
        <v>229</v>
      </c>
      <c r="CA182" s="84"/>
      <c r="CB182" s="175" t="s">
        <v>581</v>
      </c>
      <c r="CC182" s="124" t="s">
        <v>30</v>
      </c>
      <c r="CD182" s="84">
        <v>6.5</v>
      </c>
      <c r="CE182" s="84">
        <v>3</v>
      </c>
      <c r="CF182" s="84">
        <v>0</v>
      </c>
    </row>
    <row r="183" spans="1:84" ht="50.1" x14ac:dyDescent="0.55000000000000004">
      <c r="A183" s="25">
        <v>4</v>
      </c>
      <c r="B183" s="25" t="s">
        <v>1</v>
      </c>
      <c r="C183" s="25">
        <v>82</v>
      </c>
      <c r="D183" s="25" t="s">
        <v>47</v>
      </c>
      <c r="E183" s="25">
        <v>2</v>
      </c>
      <c r="F183" s="25">
        <v>8</v>
      </c>
      <c r="G183" s="25">
        <v>11</v>
      </c>
      <c r="H183" s="24">
        <v>15.5</v>
      </c>
      <c r="I183" s="24">
        <v>15</v>
      </c>
      <c r="J183" s="79"/>
      <c r="K183" s="79">
        <v>0</v>
      </c>
      <c r="L183" s="79"/>
      <c r="M183" s="79"/>
      <c r="N183" s="79"/>
      <c r="O183" s="168"/>
      <c r="P183">
        <f>J183-'data for JMP'!J183</f>
        <v>-15</v>
      </c>
      <c r="Q183">
        <f t="shared" si="26"/>
        <v>0</v>
      </c>
      <c r="R183">
        <f t="shared" si="27"/>
        <v>0</v>
      </c>
      <c r="S183">
        <f t="shared" si="28"/>
        <v>0</v>
      </c>
      <c r="T183" s="116">
        <f t="shared" si="29"/>
        <v>0</v>
      </c>
      <c r="U183" s="116">
        <f t="shared" si="29"/>
        <v>0</v>
      </c>
      <c r="V183" s="24">
        <v>5.5</v>
      </c>
      <c r="W183" s="51">
        <f>3.14*(V183/2)^2*I183</f>
        <v>356.19375000000002</v>
      </c>
      <c r="X183" s="79"/>
      <c r="Z183" s="79"/>
      <c r="AA183" s="79"/>
      <c r="AB183" s="5"/>
      <c r="AD183" s="79"/>
      <c r="AE183" s="79"/>
      <c r="AF183" s="5"/>
      <c r="AH183" s="79"/>
      <c r="AI183" s="79"/>
      <c r="AJ183" s="5"/>
      <c r="AL183" s="79"/>
      <c r="AM183" s="79"/>
      <c r="AN183" s="168"/>
      <c r="AO183" s="168"/>
      <c r="AP183" s="116">
        <v>1</v>
      </c>
      <c r="AQ183" s="30" t="s">
        <v>17</v>
      </c>
      <c r="AR183" s="88">
        <v>1</v>
      </c>
      <c r="AS183" s="52" t="s">
        <v>15</v>
      </c>
      <c r="AT183" s="24" t="s">
        <v>15</v>
      </c>
      <c r="AU183" s="24">
        <v>1</v>
      </c>
      <c r="AV183" s="24" t="s">
        <v>14</v>
      </c>
      <c r="AW183" s="24">
        <v>0</v>
      </c>
      <c r="AX183" s="24" t="s">
        <v>14</v>
      </c>
      <c r="AY183" s="80" t="s">
        <v>487</v>
      </c>
      <c r="AZ183">
        <v>0</v>
      </c>
      <c r="BA183" s="77" t="s">
        <v>16</v>
      </c>
      <c r="BB183">
        <v>0</v>
      </c>
      <c r="BC183" s="77" t="s">
        <v>512</v>
      </c>
      <c r="BD183">
        <v>0</v>
      </c>
      <c r="BE183" s="77" t="s">
        <v>512</v>
      </c>
      <c r="BF183">
        <v>0</v>
      </c>
      <c r="BG183" s="77"/>
      <c r="BH183" s="116">
        <v>0</v>
      </c>
      <c r="BI183" s="171"/>
      <c r="BJ183" s="116">
        <v>0</v>
      </c>
      <c r="BK183" s="79">
        <v>35</v>
      </c>
      <c r="BL183" s="24">
        <v>2</v>
      </c>
      <c r="BM183" s="24">
        <v>0</v>
      </c>
      <c r="BN183" s="79">
        <v>0</v>
      </c>
      <c r="BO183" s="24">
        <v>0</v>
      </c>
      <c r="BP183" s="24">
        <v>0</v>
      </c>
      <c r="BQ183" s="79"/>
      <c r="BR183" s="168"/>
      <c r="BT183" s="136">
        <v>5</v>
      </c>
      <c r="BU183" s="136">
        <v>10</v>
      </c>
      <c r="BV183" s="136">
        <v>20</v>
      </c>
      <c r="BW183" s="136">
        <v>40</v>
      </c>
      <c r="BX183" s="132">
        <v>2</v>
      </c>
      <c r="BY183" s="136">
        <v>40</v>
      </c>
      <c r="BZ183" s="139" t="s">
        <v>228</v>
      </c>
      <c r="CA183" s="84"/>
      <c r="CB183" s="175" t="s">
        <v>581</v>
      </c>
      <c r="CC183" s="124" t="s">
        <v>30</v>
      </c>
      <c r="CD183" s="84">
        <v>8</v>
      </c>
      <c r="CE183" s="84">
        <v>5</v>
      </c>
      <c r="CF183" s="84">
        <v>0</v>
      </c>
    </row>
    <row r="184" spans="1:84" ht="50.1" x14ac:dyDescent="0.55000000000000004">
      <c r="A184" s="25">
        <v>4</v>
      </c>
      <c r="B184" s="25" t="s">
        <v>1</v>
      </c>
      <c r="C184" s="25">
        <v>83</v>
      </c>
      <c r="D184" s="25" t="s">
        <v>47</v>
      </c>
      <c r="E184" s="25">
        <v>1</v>
      </c>
      <c r="F184" s="25">
        <v>10</v>
      </c>
      <c r="G184" s="25">
        <v>18</v>
      </c>
      <c r="H184" s="24">
        <v>23</v>
      </c>
      <c r="I184" s="24">
        <v>25</v>
      </c>
      <c r="J184" s="79">
        <v>29</v>
      </c>
      <c r="K184" s="79">
        <v>40.5</v>
      </c>
      <c r="L184" s="79">
        <v>56</v>
      </c>
      <c r="M184" s="79">
        <v>79</v>
      </c>
      <c r="N184" s="79">
        <v>78</v>
      </c>
      <c r="O184" s="168">
        <v>106</v>
      </c>
      <c r="P184">
        <f>J184-'data for JMP'!J184</f>
        <v>4</v>
      </c>
      <c r="Q184">
        <f t="shared" si="26"/>
        <v>11.5</v>
      </c>
      <c r="R184">
        <f t="shared" si="27"/>
        <v>15.5</v>
      </c>
      <c r="S184">
        <f t="shared" si="28"/>
        <v>23</v>
      </c>
      <c r="T184" s="116">
        <f t="shared" si="29"/>
        <v>-1</v>
      </c>
      <c r="U184" s="116">
        <f t="shared" si="29"/>
        <v>28</v>
      </c>
      <c r="V184" s="24">
        <v>11.5</v>
      </c>
      <c r="W184" s="51">
        <f>3.14*(V184/2)^2*I184</f>
        <v>2595.4062500000005</v>
      </c>
      <c r="X184" s="79">
        <v>8</v>
      </c>
      <c r="Y184">
        <f>3.14*(X184/2)^2*J184</f>
        <v>1456.96</v>
      </c>
      <c r="Z184" s="79">
        <v>16.5</v>
      </c>
      <c r="AA184" s="79">
        <v>11</v>
      </c>
      <c r="AB184" s="5">
        <f xml:space="preserve"> AVERAGE(Z184:AA184)</f>
        <v>13.75</v>
      </c>
      <c r="AC184">
        <f>3.14*((Z184+AA184)/2)^2*K184</f>
        <v>24043.078125</v>
      </c>
      <c r="AD184" s="79">
        <v>13</v>
      </c>
      <c r="AE184" s="79">
        <v>12</v>
      </c>
      <c r="AF184" s="5">
        <f xml:space="preserve"> AVERAGE(AD184:AE184)</f>
        <v>12.5</v>
      </c>
      <c r="AG184">
        <f>3.14*((AD184+AE184)/2)^2*L184</f>
        <v>27475</v>
      </c>
      <c r="AH184" s="79">
        <v>25</v>
      </c>
      <c r="AI184" s="79">
        <v>20</v>
      </c>
      <c r="AJ184" s="5">
        <f xml:space="preserve"> AVERAGE(AH184:AI184)</f>
        <v>22.5</v>
      </c>
      <c r="AK184">
        <f>3.14*((AH184+AI184)/2)^2*M184</f>
        <v>125580.375</v>
      </c>
      <c r="AL184" s="79">
        <v>21</v>
      </c>
      <c r="AM184" s="79">
        <v>23</v>
      </c>
      <c r="AN184" s="168">
        <v>51</v>
      </c>
      <c r="AO184" s="168">
        <v>44</v>
      </c>
      <c r="AP184" s="116">
        <v>1</v>
      </c>
      <c r="AQ184" s="30" t="s">
        <v>15</v>
      </c>
      <c r="AR184" s="88">
        <v>1</v>
      </c>
      <c r="AS184" s="52" t="s">
        <v>15</v>
      </c>
      <c r="AT184" s="24" t="s">
        <v>13</v>
      </c>
      <c r="AU184" s="24">
        <v>1</v>
      </c>
      <c r="AV184" s="24" t="s">
        <v>15</v>
      </c>
      <c r="AW184" s="24">
        <v>1</v>
      </c>
      <c r="AX184" s="24" t="s">
        <v>15</v>
      </c>
      <c r="AY184" s="80" t="s">
        <v>488</v>
      </c>
      <c r="AZ184">
        <v>1</v>
      </c>
      <c r="BA184" s="77" t="s">
        <v>488</v>
      </c>
      <c r="BB184">
        <v>1</v>
      </c>
      <c r="BC184" s="77" t="s">
        <v>15</v>
      </c>
      <c r="BD184">
        <v>1</v>
      </c>
      <c r="BE184" s="77" t="s">
        <v>15</v>
      </c>
      <c r="BF184">
        <v>1</v>
      </c>
      <c r="BG184" s="77" t="s">
        <v>15</v>
      </c>
      <c r="BH184" s="175">
        <v>1</v>
      </c>
      <c r="BI184" s="171" t="s">
        <v>13</v>
      </c>
      <c r="BJ184" s="177">
        <v>1</v>
      </c>
      <c r="BK184" s="79">
        <v>5</v>
      </c>
      <c r="BL184" s="24">
        <v>0</v>
      </c>
      <c r="BM184" s="79">
        <v>5</v>
      </c>
      <c r="BN184" s="79">
        <v>15</v>
      </c>
      <c r="BO184" s="79">
        <v>10</v>
      </c>
      <c r="BP184" s="79">
        <v>40</v>
      </c>
      <c r="BQ184" s="79">
        <v>10</v>
      </c>
      <c r="BR184" s="168">
        <v>10</v>
      </c>
      <c r="BT184" s="136">
        <v>0</v>
      </c>
      <c r="BU184" s="136">
        <v>10</v>
      </c>
      <c r="BV184" s="136">
        <v>1</v>
      </c>
      <c r="BW184" s="136">
        <v>50</v>
      </c>
      <c r="BX184" s="132">
        <v>0</v>
      </c>
      <c r="BY184" s="136">
        <v>20</v>
      </c>
      <c r="BZ184" s="137" t="s">
        <v>227</v>
      </c>
      <c r="CA184" s="138" t="s">
        <v>76</v>
      </c>
      <c r="CB184" s="176" t="s">
        <v>577</v>
      </c>
      <c r="CC184" s="124" t="s">
        <v>30</v>
      </c>
      <c r="CD184" s="84">
        <v>10</v>
      </c>
      <c r="CE184" s="84">
        <v>8</v>
      </c>
      <c r="CF184" s="84">
        <v>0</v>
      </c>
    </row>
    <row r="185" spans="1:84" ht="50.1" x14ac:dyDescent="0.55000000000000004">
      <c r="A185" s="25">
        <v>4</v>
      </c>
      <c r="B185" s="25" t="s">
        <v>1</v>
      </c>
      <c r="C185" s="25">
        <v>84</v>
      </c>
      <c r="D185" s="25" t="s">
        <v>47</v>
      </c>
      <c r="E185" s="25">
        <v>1</v>
      </c>
      <c r="F185" s="25">
        <v>8</v>
      </c>
      <c r="G185" s="25">
        <v>13</v>
      </c>
      <c r="H185" s="24"/>
      <c r="I185" s="24"/>
      <c r="J185" s="79"/>
      <c r="K185" s="79"/>
      <c r="L185" s="79"/>
      <c r="M185" s="79"/>
      <c r="N185" s="79"/>
      <c r="O185" s="168"/>
      <c r="P185">
        <f>J185-'data for JMP'!J185</f>
        <v>0</v>
      </c>
      <c r="Q185">
        <f t="shared" si="26"/>
        <v>0</v>
      </c>
      <c r="R185">
        <f t="shared" si="27"/>
        <v>0</v>
      </c>
      <c r="S185">
        <f t="shared" si="28"/>
        <v>0</v>
      </c>
      <c r="T185" s="116">
        <f t="shared" si="29"/>
        <v>0</v>
      </c>
      <c r="U185" s="116">
        <f t="shared" si="29"/>
        <v>0</v>
      </c>
      <c r="V185" s="57"/>
      <c r="W185" s="51"/>
      <c r="X185" s="79"/>
      <c r="Z185" s="79"/>
      <c r="AA185" s="79"/>
      <c r="AB185" s="5"/>
      <c r="AD185" s="79"/>
      <c r="AE185" s="79"/>
      <c r="AF185" s="5"/>
      <c r="AH185" s="79"/>
      <c r="AI185" s="79"/>
      <c r="AJ185" s="5"/>
      <c r="AL185" s="79"/>
      <c r="AM185" s="79"/>
      <c r="AN185" s="168"/>
      <c r="AO185" s="168"/>
      <c r="AP185" s="116">
        <v>1</v>
      </c>
      <c r="AQ185" s="30" t="s">
        <v>15</v>
      </c>
      <c r="AR185" s="88">
        <v>1</v>
      </c>
      <c r="AS185" s="52" t="s">
        <v>18</v>
      </c>
      <c r="AT185" s="24" t="s">
        <v>14</v>
      </c>
      <c r="AU185" s="24">
        <v>0</v>
      </c>
      <c r="AV185" s="24" t="s">
        <v>14</v>
      </c>
      <c r="AW185" s="24">
        <v>0</v>
      </c>
      <c r="AX185" s="24" t="s">
        <v>14</v>
      </c>
      <c r="AY185" s="77" t="s">
        <v>512</v>
      </c>
      <c r="AZ185">
        <v>0</v>
      </c>
      <c r="BA185" s="77" t="s">
        <v>512</v>
      </c>
      <c r="BB185">
        <v>0</v>
      </c>
      <c r="BC185" s="77" t="s">
        <v>512</v>
      </c>
      <c r="BD185">
        <v>0</v>
      </c>
      <c r="BE185" s="77" t="s">
        <v>512</v>
      </c>
      <c r="BF185">
        <v>0</v>
      </c>
      <c r="BG185" s="77"/>
      <c r="BH185" s="116">
        <v>0</v>
      </c>
      <c r="BI185" s="171"/>
      <c r="BJ185" s="116">
        <v>0</v>
      </c>
      <c r="BK185" s="79">
        <v>0</v>
      </c>
      <c r="BL185" s="79">
        <v>0</v>
      </c>
      <c r="BM185" s="24">
        <v>0</v>
      </c>
      <c r="BN185" s="24">
        <v>0</v>
      </c>
      <c r="BO185" s="24">
        <v>0</v>
      </c>
      <c r="BP185" s="24">
        <v>0</v>
      </c>
      <c r="BQ185" s="79"/>
      <c r="BR185" s="168"/>
      <c r="BT185" s="136">
        <v>3</v>
      </c>
      <c r="BU185" s="136">
        <v>3</v>
      </c>
      <c r="BV185" s="136">
        <v>10</v>
      </c>
      <c r="BW185" s="136">
        <v>20</v>
      </c>
      <c r="BX185" s="132"/>
      <c r="BY185" s="136">
        <v>20</v>
      </c>
      <c r="BZ185" s="137" t="s">
        <v>226</v>
      </c>
      <c r="CA185" s="84"/>
      <c r="CB185" s="175" t="s">
        <v>581</v>
      </c>
      <c r="CC185" s="124" t="s">
        <v>30</v>
      </c>
      <c r="CD185" s="84">
        <v>8</v>
      </c>
      <c r="CE185" s="84">
        <v>5</v>
      </c>
      <c r="CF185" s="84">
        <v>0</v>
      </c>
    </row>
    <row r="186" spans="1:84" ht="37.799999999999997" x14ac:dyDescent="0.55000000000000004">
      <c r="A186" s="25">
        <v>4</v>
      </c>
      <c r="B186" s="25" t="s">
        <v>1</v>
      </c>
      <c r="C186" s="25">
        <v>85</v>
      </c>
      <c r="D186" s="25" t="s">
        <v>47</v>
      </c>
      <c r="E186" s="25">
        <v>1</v>
      </c>
      <c r="F186" s="25">
        <v>7</v>
      </c>
      <c r="G186" s="25">
        <v>8</v>
      </c>
      <c r="H186" s="24"/>
      <c r="I186" s="24"/>
      <c r="J186" s="79"/>
      <c r="K186" s="79"/>
      <c r="L186" s="79"/>
      <c r="M186" s="79"/>
      <c r="N186" s="79"/>
      <c r="O186" s="168"/>
      <c r="P186">
        <f>J186-'data for JMP'!J186</f>
        <v>0</v>
      </c>
      <c r="Q186">
        <f t="shared" si="26"/>
        <v>0</v>
      </c>
      <c r="R186">
        <f t="shared" si="27"/>
        <v>0</v>
      </c>
      <c r="S186">
        <f t="shared" si="28"/>
        <v>0</v>
      </c>
      <c r="T186" s="116">
        <f t="shared" si="29"/>
        <v>0</v>
      </c>
      <c r="U186" s="116">
        <f t="shared" si="29"/>
        <v>0</v>
      </c>
      <c r="V186" s="24"/>
      <c r="W186" s="51"/>
      <c r="X186" s="79"/>
      <c r="Z186" s="79"/>
      <c r="AA186" s="79"/>
      <c r="AB186" s="5"/>
      <c r="AD186" s="79"/>
      <c r="AE186" s="79"/>
      <c r="AF186" s="5"/>
      <c r="AH186" s="79"/>
      <c r="AI186" s="79"/>
      <c r="AJ186" s="5"/>
      <c r="AL186" s="79"/>
      <c r="AM186" s="79"/>
      <c r="AN186" s="168"/>
      <c r="AO186" s="168"/>
      <c r="AP186" s="116">
        <v>1</v>
      </c>
      <c r="AQ186" s="30" t="s">
        <v>17</v>
      </c>
      <c r="AR186" s="88">
        <v>1</v>
      </c>
      <c r="AS186" s="52" t="s">
        <v>14</v>
      </c>
      <c r="AT186" s="24" t="s">
        <v>14</v>
      </c>
      <c r="AU186" s="24">
        <v>0</v>
      </c>
      <c r="AV186" s="24" t="s">
        <v>14</v>
      </c>
      <c r="AW186" s="24">
        <v>0</v>
      </c>
      <c r="AX186" s="24" t="s">
        <v>14</v>
      </c>
      <c r="AY186" s="77" t="s">
        <v>512</v>
      </c>
      <c r="AZ186">
        <v>0</v>
      </c>
      <c r="BA186" s="77" t="s">
        <v>512</v>
      </c>
      <c r="BB186">
        <v>0</v>
      </c>
      <c r="BC186" s="77" t="s">
        <v>512</v>
      </c>
      <c r="BD186">
        <v>0</v>
      </c>
      <c r="BE186" s="77" t="s">
        <v>512</v>
      </c>
      <c r="BF186">
        <v>0</v>
      </c>
      <c r="BG186" s="77"/>
      <c r="BH186" s="116">
        <v>0</v>
      </c>
      <c r="BI186" s="171"/>
      <c r="BJ186" s="116">
        <v>0</v>
      </c>
      <c r="BK186" s="79">
        <v>0</v>
      </c>
      <c r="BL186" s="79">
        <v>0</v>
      </c>
      <c r="BM186" s="24">
        <v>0</v>
      </c>
      <c r="BN186" s="24">
        <v>0</v>
      </c>
      <c r="BO186" s="24">
        <v>0</v>
      </c>
      <c r="BP186" s="24">
        <v>0</v>
      </c>
      <c r="BQ186" s="79"/>
      <c r="BR186" s="168"/>
      <c r="BT186" s="136">
        <v>10</v>
      </c>
      <c r="BU186" s="136">
        <v>10</v>
      </c>
      <c r="BV186" s="136">
        <v>20</v>
      </c>
      <c r="BW186" s="136">
        <v>30</v>
      </c>
      <c r="BX186" s="132"/>
      <c r="BY186" s="136">
        <v>25</v>
      </c>
      <c r="BZ186" s="137" t="s">
        <v>225</v>
      </c>
      <c r="CA186" s="84"/>
      <c r="CB186" s="175" t="s">
        <v>581</v>
      </c>
      <c r="CC186" s="124" t="s">
        <v>30</v>
      </c>
      <c r="CD186" s="84">
        <v>7</v>
      </c>
      <c r="CE186" s="84">
        <v>2</v>
      </c>
      <c r="CF186" s="84">
        <v>0</v>
      </c>
    </row>
    <row r="187" spans="1:84" ht="37.799999999999997" x14ac:dyDescent="0.55000000000000004">
      <c r="A187" s="25">
        <v>4</v>
      </c>
      <c r="B187" s="25" t="s">
        <v>1</v>
      </c>
      <c r="C187" s="25">
        <v>86</v>
      </c>
      <c r="D187" s="25" t="s">
        <v>47</v>
      </c>
      <c r="E187" s="25">
        <v>2</v>
      </c>
      <c r="F187" s="25">
        <v>10.5</v>
      </c>
      <c r="G187" s="25">
        <v>14</v>
      </c>
      <c r="H187" s="24">
        <v>21</v>
      </c>
      <c r="I187" s="24">
        <v>21.5</v>
      </c>
      <c r="J187" s="79">
        <v>22</v>
      </c>
      <c r="K187" s="79">
        <v>22.5</v>
      </c>
      <c r="L187" s="79">
        <v>17</v>
      </c>
      <c r="M187" s="79"/>
      <c r="N187" s="79"/>
      <c r="O187" s="168"/>
      <c r="P187">
        <f>J187-'data for JMP'!J187</f>
        <v>0.5</v>
      </c>
      <c r="Q187">
        <f t="shared" si="26"/>
        <v>0.5</v>
      </c>
      <c r="R187">
        <f t="shared" si="27"/>
        <v>-5.5</v>
      </c>
      <c r="S187">
        <f t="shared" si="28"/>
        <v>-17</v>
      </c>
      <c r="T187" s="116">
        <f t="shared" si="29"/>
        <v>0</v>
      </c>
      <c r="U187" s="116">
        <f t="shared" si="29"/>
        <v>0</v>
      </c>
      <c r="V187" s="24">
        <v>5.5</v>
      </c>
      <c r="W187" s="51">
        <f>3.14*(V187/2)^2*I187</f>
        <v>510.544375</v>
      </c>
      <c r="X187" s="79">
        <v>3</v>
      </c>
      <c r="Y187">
        <f>3.14*(X187/2)^2*J187</f>
        <v>155.43</v>
      </c>
      <c r="Z187" s="79">
        <v>4</v>
      </c>
      <c r="AA187" s="79">
        <v>5</v>
      </c>
      <c r="AB187" s="5">
        <f xml:space="preserve"> AVERAGE(Z187:AA187)</f>
        <v>4.5</v>
      </c>
      <c r="AC187">
        <f>3.14*((Z187+AA187)/2)^2*K187</f>
        <v>1430.6624999999999</v>
      </c>
      <c r="AD187" s="79">
        <v>4</v>
      </c>
      <c r="AE187" s="79">
        <v>3</v>
      </c>
      <c r="AF187" s="5">
        <f xml:space="preserve"> AVERAGE(AD187:AE187)</f>
        <v>3.5</v>
      </c>
      <c r="AG187">
        <f>3.14*((AD187+AE187)/2)^2*L187</f>
        <v>653.90500000000009</v>
      </c>
      <c r="AH187" s="79"/>
      <c r="AI187" s="79"/>
      <c r="AJ187" s="5"/>
      <c r="AL187" s="79"/>
      <c r="AM187" s="79"/>
      <c r="AN187" s="168"/>
      <c r="AO187" s="168"/>
      <c r="AP187" s="116">
        <v>1</v>
      </c>
      <c r="AQ187" s="30" t="s">
        <v>17</v>
      </c>
      <c r="AR187" s="88">
        <v>1</v>
      </c>
      <c r="AS187" s="52" t="s">
        <v>15</v>
      </c>
      <c r="AT187" s="24" t="s">
        <v>15</v>
      </c>
      <c r="AU187" s="24">
        <v>1</v>
      </c>
      <c r="AV187" s="24" t="s">
        <v>17</v>
      </c>
      <c r="AW187" s="24">
        <v>1</v>
      </c>
      <c r="AX187" s="24" t="s">
        <v>17</v>
      </c>
      <c r="AY187" s="80" t="s">
        <v>490</v>
      </c>
      <c r="AZ187">
        <v>1</v>
      </c>
      <c r="BA187" s="77" t="s">
        <v>490</v>
      </c>
      <c r="BB187">
        <v>1</v>
      </c>
      <c r="BC187" s="77" t="s">
        <v>18</v>
      </c>
      <c r="BD187">
        <v>1</v>
      </c>
      <c r="BE187" s="77" t="s">
        <v>512</v>
      </c>
      <c r="BF187">
        <v>0</v>
      </c>
      <c r="BG187" s="77"/>
      <c r="BH187" s="116">
        <v>0</v>
      </c>
      <c r="BI187" s="171"/>
      <c r="BJ187" s="116">
        <v>0</v>
      </c>
      <c r="BK187" s="79">
        <v>50</v>
      </c>
      <c r="BL187" s="24">
        <v>50</v>
      </c>
      <c r="BM187" s="79">
        <v>25</v>
      </c>
      <c r="BN187" s="79">
        <v>1</v>
      </c>
      <c r="BO187" s="79">
        <v>56</v>
      </c>
      <c r="BP187" s="24">
        <v>0</v>
      </c>
      <c r="BQ187" s="79"/>
      <c r="BR187" s="168"/>
      <c r="BT187" s="136">
        <v>0</v>
      </c>
      <c r="BU187" s="136">
        <v>2</v>
      </c>
      <c r="BV187" s="136">
        <v>1</v>
      </c>
      <c r="BW187" s="136">
        <v>50</v>
      </c>
      <c r="BX187" s="132">
        <v>50</v>
      </c>
      <c r="BY187" s="136">
        <v>20</v>
      </c>
      <c r="BZ187" s="137" t="s">
        <v>224</v>
      </c>
      <c r="CA187" s="84"/>
      <c r="CB187" s="175" t="s">
        <v>581</v>
      </c>
      <c r="CC187" s="124" t="s">
        <v>30</v>
      </c>
      <c r="CD187" s="84">
        <v>10.5</v>
      </c>
      <c r="CE187" s="84">
        <v>5</v>
      </c>
      <c r="CF187" s="84">
        <v>0</v>
      </c>
    </row>
    <row r="188" spans="1:84" ht="37.799999999999997" x14ac:dyDescent="0.55000000000000004">
      <c r="A188" s="25">
        <v>4</v>
      </c>
      <c r="B188" s="25" t="s">
        <v>1</v>
      </c>
      <c r="C188" s="25">
        <v>87</v>
      </c>
      <c r="D188" s="25" t="s">
        <v>47</v>
      </c>
      <c r="E188" s="25">
        <v>2</v>
      </c>
      <c r="F188" s="25">
        <v>7</v>
      </c>
      <c r="G188" s="25">
        <v>9.5</v>
      </c>
      <c r="H188" s="24">
        <v>19</v>
      </c>
      <c r="I188" s="24">
        <v>21</v>
      </c>
      <c r="J188" s="79">
        <v>26</v>
      </c>
      <c r="K188" s="79">
        <v>36</v>
      </c>
      <c r="L188" s="79">
        <v>45</v>
      </c>
      <c r="M188" s="79">
        <v>68</v>
      </c>
      <c r="N188" s="79">
        <v>72</v>
      </c>
      <c r="O188" s="168">
        <v>123</v>
      </c>
      <c r="P188">
        <f>J188-'data for JMP'!J188</f>
        <v>5</v>
      </c>
      <c r="Q188">
        <f t="shared" si="26"/>
        <v>10</v>
      </c>
      <c r="R188">
        <f t="shared" si="27"/>
        <v>9</v>
      </c>
      <c r="S188">
        <f t="shared" si="28"/>
        <v>23</v>
      </c>
      <c r="T188" s="116">
        <f t="shared" si="29"/>
        <v>4</v>
      </c>
      <c r="U188" s="116">
        <f t="shared" si="29"/>
        <v>51</v>
      </c>
      <c r="V188" s="24">
        <v>6</v>
      </c>
      <c r="W188" s="51">
        <f>3.14*(V188/2)^2*I188</f>
        <v>593.46</v>
      </c>
      <c r="X188" s="79">
        <v>6</v>
      </c>
      <c r="Y188">
        <f>3.14*(X188/2)^2*J188</f>
        <v>734.76</v>
      </c>
      <c r="Z188" s="79">
        <v>12</v>
      </c>
      <c r="AA188" s="79">
        <v>13</v>
      </c>
      <c r="AB188" s="5">
        <f xml:space="preserve"> AVERAGE(Z188:AA188)</f>
        <v>12.5</v>
      </c>
      <c r="AC188">
        <f>3.14*((Z188+AA188)/2)^2*K188</f>
        <v>17662.5</v>
      </c>
      <c r="AD188" s="79">
        <v>21</v>
      </c>
      <c r="AE188" s="79">
        <v>18</v>
      </c>
      <c r="AF188" s="5">
        <f xml:space="preserve"> AVERAGE(AD188:AE188)</f>
        <v>19.5</v>
      </c>
      <c r="AG188">
        <f>3.14*((AD188+AE188)/2)^2*L188</f>
        <v>53729.325000000004</v>
      </c>
      <c r="AH188" s="79">
        <v>20</v>
      </c>
      <c r="AI188" s="79">
        <v>16</v>
      </c>
      <c r="AJ188" s="5">
        <f xml:space="preserve"> AVERAGE(AH188:AI188)</f>
        <v>18</v>
      </c>
      <c r="AK188">
        <f>3.14*((AH188+AI188)/2)^2*M188</f>
        <v>69180.479999999996</v>
      </c>
      <c r="AL188" s="79">
        <v>27</v>
      </c>
      <c r="AM188" s="79">
        <v>23</v>
      </c>
      <c r="AN188" s="168">
        <v>43</v>
      </c>
      <c r="AO188" s="168">
        <v>40</v>
      </c>
      <c r="AP188" s="116">
        <v>1</v>
      </c>
      <c r="AQ188" s="30" t="s">
        <v>17</v>
      </c>
      <c r="AR188" s="88">
        <v>1</v>
      </c>
      <c r="AS188" s="52" t="s">
        <v>17</v>
      </c>
      <c r="AT188" s="24" t="s">
        <v>15</v>
      </c>
      <c r="AU188" s="24">
        <v>1</v>
      </c>
      <c r="AV188" s="24" t="s">
        <v>15</v>
      </c>
      <c r="AW188" s="24">
        <v>1</v>
      </c>
      <c r="AX188" s="24" t="s">
        <v>15</v>
      </c>
      <c r="AY188" s="80" t="s">
        <v>490</v>
      </c>
      <c r="AZ188">
        <v>1</v>
      </c>
      <c r="BA188" s="77" t="s">
        <v>489</v>
      </c>
      <c r="BB188">
        <v>1</v>
      </c>
      <c r="BC188" s="77" t="s">
        <v>13</v>
      </c>
      <c r="BD188">
        <v>1</v>
      </c>
      <c r="BE188" s="77" t="s">
        <v>15</v>
      </c>
      <c r="BF188">
        <v>1</v>
      </c>
      <c r="BG188" s="77" t="s">
        <v>566</v>
      </c>
      <c r="BH188" s="175">
        <v>1</v>
      </c>
      <c r="BI188" s="171" t="s">
        <v>13</v>
      </c>
      <c r="BJ188" s="177">
        <v>1</v>
      </c>
      <c r="BK188" s="79">
        <v>60</v>
      </c>
      <c r="BL188" s="24">
        <v>25</v>
      </c>
      <c r="BM188" s="79">
        <v>25</v>
      </c>
      <c r="BN188" s="79">
        <v>0</v>
      </c>
      <c r="BO188" s="79">
        <v>0</v>
      </c>
      <c r="BP188" s="79">
        <v>0</v>
      </c>
      <c r="BQ188" s="79">
        <v>0</v>
      </c>
      <c r="BR188" s="168">
        <v>0</v>
      </c>
      <c r="BT188" s="136">
        <v>10</v>
      </c>
      <c r="BU188" s="136">
        <v>10</v>
      </c>
      <c r="BV188" s="136">
        <v>25</v>
      </c>
      <c r="BW188" s="136">
        <v>75</v>
      </c>
      <c r="BX188" s="132">
        <v>25</v>
      </c>
      <c r="BY188" s="136">
        <v>30</v>
      </c>
      <c r="BZ188" s="137" t="s">
        <v>223</v>
      </c>
      <c r="CA188" s="84"/>
      <c r="CB188" s="175" t="s">
        <v>581</v>
      </c>
      <c r="CC188" s="124" t="s">
        <v>30</v>
      </c>
      <c r="CD188" s="84">
        <v>7</v>
      </c>
      <c r="CE188" s="84">
        <v>3</v>
      </c>
      <c r="CF188" s="84">
        <v>0</v>
      </c>
    </row>
    <row r="189" spans="1:84" ht="25.5" x14ac:dyDescent="0.55000000000000004">
      <c r="A189" s="25">
        <v>4</v>
      </c>
      <c r="B189" s="25" t="s">
        <v>1</v>
      </c>
      <c r="C189" s="25">
        <v>88</v>
      </c>
      <c r="D189" s="25" t="s">
        <v>47</v>
      </c>
      <c r="E189" s="25">
        <v>2</v>
      </c>
      <c r="F189" s="25">
        <v>8</v>
      </c>
      <c r="G189" s="25">
        <v>11</v>
      </c>
      <c r="H189" s="24">
        <v>21</v>
      </c>
      <c r="I189" s="24">
        <v>25</v>
      </c>
      <c r="J189" s="79">
        <v>29</v>
      </c>
      <c r="K189" s="79">
        <v>35</v>
      </c>
      <c r="L189" s="79">
        <v>44</v>
      </c>
      <c r="M189" s="79">
        <v>70</v>
      </c>
      <c r="N189" s="79">
        <v>78</v>
      </c>
      <c r="O189" s="168">
        <v>108</v>
      </c>
      <c r="P189">
        <f>J189-'data for JMP'!J189</f>
        <v>4</v>
      </c>
      <c r="Q189">
        <f t="shared" si="26"/>
        <v>6</v>
      </c>
      <c r="R189">
        <f t="shared" si="27"/>
        <v>9</v>
      </c>
      <c r="S189">
        <f t="shared" si="28"/>
        <v>26</v>
      </c>
      <c r="T189" s="116">
        <f t="shared" si="29"/>
        <v>8</v>
      </c>
      <c r="U189" s="116">
        <f t="shared" si="29"/>
        <v>30</v>
      </c>
      <c r="V189" s="24">
        <v>10</v>
      </c>
      <c r="W189" s="51">
        <f>3.14*(V189/2)^2*I189</f>
        <v>1962.5</v>
      </c>
      <c r="X189" s="79">
        <v>7</v>
      </c>
      <c r="Y189">
        <f>3.14*(X189/2)^2*J189</f>
        <v>1115.4850000000001</v>
      </c>
      <c r="Z189" s="79">
        <v>12</v>
      </c>
      <c r="AA189" s="79">
        <v>12</v>
      </c>
      <c r="AB189" s="5">
        <f xml:space="preserve"> AVERAGE(Z189:AA189)</f>
        <v>12</v>
      </c>
      <c r="AC189">
        <f>3.14*((Z189+AA189)/2)^2*K189</f>
        <v>15825.6</v>
      </c>
      <c r="AD189" s="79">
        <v>21</v>
      </c>
      <c r="AE189" s="79">
        <v>19</v>
      </c>
      <c r="AF189" s="5">
        <f xml:space="preserve"> AVERAGE(AD189:AE189)</f>
        <v>20</v>
      </c>
      <c r="AG189">
        <f>3.14*((AD189+AE189)/2)^2*L189</f>
        <v>55264</v>
      </c>
      <c r="AH189" s="79">
        <v>29</v>
      </c>
      <c r="AI189" s="79">
        <v>25</v>
      </c>
      <c r="AJ189" s="5">
        <f xml:space="preserve"> AVERAGE(AH189:AI189)</f>
        <v>27</v>
      </c>
      <c r="AK189">
        <f>3.14*((AH189+AI189)/2)^2*M189</f>
        <v>160234.19999999998</v>
      </c>
      <c r="AL189" s="79">
        <v>31</v>
      </c>
      <c r="AM189" s="79">
        <v>23</v>
      </c>
      <c r="AN189" s="168">
        <v>41</v>
      </c>
      <c r="AO189" s="168">
        <v>45</v>
      </c>
      <c r="AP189" s="116">
        <v>1</v>
      </c>
      <c r="AQ189" s="30" t="s">
        <v>15</v>
      </c>
      <c r="AR189" s="88">
        <v>1</v>
      </c>
      <c r="AS189" s="52" t="s">
        <v>15</v>
      </c>
      <c r="AT189" s="24" t="s">
        <v>13</v>
      </c>
      <c r="AU189" s="24">
        <v>1</v>
      </c>
      <c r="AV189" s="24" t="s">
        <v>15</v>
      </c>
      <c r="AW189" s="24">
        <v>1</v>
      </c>
      <c r="AX189" s="24" t="s">
        <v>15</v>
      </c>
      <c r="AY189" s="80" t="s">
        <v>489</v>
      </c>
      <c r="AZ189">
        <v>1</v>
      </c>
      <c r="BA189" s="77" t="s">
        <v>489</v>
      </c>
      <c r="BB189">
        <v>1</v>
      </c>
      <c r="BC189" s="77" t="s">
        <v>15</v>
      </c>
      <c r="BD189">
        <v>1</v>
      </c>
      <c r="BE189" s="77" t="s">
        <v>15</v>
      </c>
      <c r="BF189">
        <v>1</v>
      </c>
      <c r="BG189" s="77" t="s">
        <v>15</v>
      </c>
      <c r="BH189" s="175">
        <v>1</v>
      </c>
      <c r="BI189" s="171" t="s">
        <v>13</v>
      </c>
      <c r="BJ189" s="177">
        <v>1</v>
      </c>
      <c r="BK189" s="79">
        <v>20</v>
      </c>
      <c r="BL189" s="24">
        <v>10</v>
      </c>
      <c r="BM189" s="79">
        <v>20</v>
      </c>
      <c r="BN189" s="79">
        <v>0</v>
      </c>
      <c r="BO189" s="79">
        <v>0</v>
      </c>
      <c r="BP189" s="79">
        <v>0</v>
      </c>
      <c r="BQ189" s="79">
        <v>3</v>
      </c>
      <c r="BR189" s="168">
        <v>20</v>
      </c>
      <c r="BT189" s="136">
        <v>8</v>
      </c>
      <c r="BU189" s="136">
        <v>12</v>
      </c>
      <c r="BV189" s="136">
        <v>10</v>
      </c>
      <c r="BW189" s="136">
        <v>70</v>
      </c>
      <c r="BX189" s="132">
        <v>10</v>
      </c>
      <c r="BY189" s="136">
        <v>28</v>
      </c>
      <c r="BZ189" s="137" t="s">
        <v>219</v>
      </c>
      <c r="CA189" s="84"/>
      <c r="CB189" s="175" t="s">
        <v>581</v>
      </c>
      <c r="CC189" s="124" t="s">
        <v>30</v>
      </c>
      <c r="CD189" s="84">
        <v>8</v>
      </c>
      <c r="CE189" s="84">
        <v>1</v>
      </c>
      <c r="CF189" s="84">
        <v>0</v>
      </c>
    </row>
    <row r="190" spans="1:84" ht="25.5" x14ac:dyDescent="0.55000000000000004">
      <c r="A190" s="25">
        <v>4</v>
      </c>
      <c r="B190" s="25" t="s">
        <v>1</v>
      </c>
      <c r="C190" s="25">
        <v>89</v>
      </c>
      <c r="D190" s="25" t="s">
        <v>47</v>
      </c>
      <c r="E190" s="25">
        <v>2</v>
      </c>
      <c r="F190" s="25">
        <v>10</v>
      </c>
      <c r="G190" s="25">
        <v>12.5</v>
      </c>
      <c r="H190" s="24">
        <v>16</v>
      </c>
      <c r="I190" s="24">
        <v>17</v>
      </c>
      <c r="J190" s="79">
        <v>22</v>
      </c>
      <c r="K190" s="79">
        <v>33</v>
      </c>
      <c r="L190" s="79">
        <v>51</v>
      </c>
      <c r="M190" s="79">
        <v>79</v>
      </c>
      <c r="N190" s="79">
        <v>82</v>
      </c>
      <c r="O190" s="168">
        <v>37.5</v>
      </c>
      <c r="P190">
        <f>J190-'data for JMP'!J190</f>
        <v>5</v>
      </c>
      <c r="Q190">
        <f t="shared" si="26"/>
        <v>11</v>
      </c>
      <c r="R190">
        <f t="shared" si="27"/>
        <v>18</v>
      </c>
      <c r="S190">
        <f t="shared" si="28"/>
        <v>28</v>
      </c>
      <c r="T190" s="116">
        <f t="shared" si="29"/>
        <v>3</v>
      </c>
      <c r="U190" s="116">
        <f t="shared" si="29"/>
        <v>-44.5</v>
      </c>
      <c r="V190" s="24">
        <v>6.5</v>
      </c>
      <c r="W190" s="51">
        <f>3.14*(V190/2)^2*I190</f>
        <v>563.82624999999996</v>
      </c>
      <c r="X190" s="79">
        <v>4</v>
      </c>
      <c r="Y190">
        <f>3.14*(X190/2)^2*J190</f>
        <v>276.32</v>
      </c>
      <c r="Z190" s="79">
        <v>12</v>
      </c>
      <c r="AA190" s="79">
        <v>7</v>
      </c>
      <c r="AB190" s="5">
        <f xml:space="preserve"> AVERAGE(Z190:AA190)</f>
        <v>9.5</v>
      </c>
      <c r="AC190">
        <f>3.14*((Z190+AA190)/2)^2*K190</f>
        <v>9351.7049999999999</v>
      </c>
      <c r="AD190" s="79">
        <v>17</v>
      </c>
      <c r="AE190" s="79">
        <v>7</v>
      </c>
      <c r="AF190" s="5">
        <f xml:space="preserve"> AVERAGE(AD190:AE190)</f>
        <v>12</v>
      </c>
      <c r="AG190">
        <f>3.14*((AD190+AE190)/2)^2*L190</f>
        <v>23060.16</v>
      </c>
      <c r="AH190" s="79">
        <v>20</v>
      </c>
      <c r="AI190" s="79">
        <v>12</v>
      </c>
      <c r="AJ190" s="5">
        <f xml:space="preserve"> AVERAGE(AH190:AI190)</f>
        <v>16</v>
      </c>
      <c r="AK190">
        <f>3.14*((AH190+AI190)/2)^2*M190</f>
        <v>63503.360000000001</v>
      </c>
      <c r="AL190" s="79">
        <v>29</v>
      </c>
      <c r="AM190" s="79">
        <v>24</v>
      </c>
      <c r="AN190" s="168">
        <v>42</v>
      </c>
      <c r="AO190" s="168">
        <v>30</v>
      </c>
      <c r="AP190" s="116">
        <v>1</v>
      </c>
      <c r="AQ190" s="30" t="s">
        <v>15</v>
      </c>
      <c r="AR190" s="88">
        <v>1</v>
      </c>
      <c r="AS190" s="52" t="s">
        <v>17</v>
      </c>
      <c r="AT190" s="24" t="s">
        <v>17</v>
      </c>
      <c r="AU190" s="24">
        <v>1</v>
      </c>
      <c r="AV190" s="24" t="s">
        <v>15</v>
      </c>
      <c r="AW190" s="24">
        <v>1</v>
      </c>
      <c r="AX190" s="24" t="s">
        <v>18</v>
      </c>
      <c r="AY190" s="80" t="s">
        <v>490</v>
      </c>
      <c r="AZ190">
        <v>1</v>
      </c>
      <c r="BA190" s="77" t="s">
        <v>489</v>
      </c>
      <c r="BB190">
        <v>1</v>
      </c>
      <c r="BC190" s="77" t="s">
        <v>15</v>
      </c>
      <c r="BD190">
        <v>1</v>
      </c>
      <c r="BE190" s="77" t="s">
        <v>13</v>
      </c>
      <c r="BF190">
        <v>1</v>
      </c>
      <c r="BG190" s="77" t="s">
        <v>566</v>
      </c>
      <c r="BH190" s="175">
        <v>1</v>
      </c>
      <c r="BI190" s="171" t="s">
        <v>13</v>
      </c>
      <c r="BJ190" s="177">
        <v>1</v>
      </c>
      <c r="BK190" s="79">
        <v>10</v>
      </c>
      <c r="BL190" s="24">
        <v>8</v>
      </c>
      <c r="BM190" s="79">
        <v>10</v>
      </c>
      <c r="BN190" s="79">
        <v>10</v>
      </c>
      <c r="BO190" s="79">
        <v>10</v>
      </c>
      <c r="BP190" s="79">
        <v>20</v>
      </c>
      <c r="BQ190" s="79">
        <v>17</v>
      </c>
      <c r="BR190" s="168">
        <v>30</v>
      </c>
      <c r="BT190" s="136">
        <v>1</v>
      </c>
      <c r="BU190" s="136">
        <v>20</v>
      </c>
      <c r="BV190" s="136">
        <v>10</v>
      </c>
      <c r="BW190" s="136">
        <v>75</v>
      </c>
      <c r="BX190" s="132">
        <v>8</v>
      </c>
      <c r="BY190" s="136">
        <v>28</v>
      </c>
      <c r="BZ190" s="137" t="s">
        <v>219</v>
      </c>
      <c r="CA190" s="138" t="s">
        <v>76</v>
      </c>
      <c r="CB190" s="176" t="s">
        <v>577</v>
      </c>
      <c r="CC190" s="124" t="s">
        <v>30</v>
      </c>
      <c r="CD190" s="84">
        <v>10</v>
      </c>
      <c r="CE190" s="84">
        <v>6</v>
      </c>
      <c r="CF190" s="84" t="s">
        <v>40</v>
      </c>
    </row>
    <row r="191" spans="1:84" ht="37.799999999999997" x14ac:dyDescent="0.55000000000000004">
      <c r="A191" s="25">
        <v>4</v>
      </c>
      <c r="B191" s="25" t="s">
        <v>1</v>
      </c>
      <c r="C191" s="25">
        <v>90</v>
      </c>
      <c r="D191" s="25" t="s">
        <v>47</v>
      </c>
      <c r="E191" s="25">
        <v>2</v>
      </c>
      <c r="F191" s="25">
        <v>8.5</v>
      </c>
      <c r="G191" s="25">
        <v>17.5</v>
      </c>
      <c r="H191" s="24">
        <v>26.5</v>
      </c>
      <c r="I191" s="24">
        <v>36</v>
      </c>
      <c r="J191" s="79">
        <v>51</v>
      </c>
      <c r="K191" s="79">
        <v>68.5</v>
      </c>
      <c r="L191" s="79">
        <v>89</v>
      </c>
      <c r="M191" s="79">
        <v>113</v>
      </c>
      <c r="N191" s="79">
        <v>130</v>
      </c>
      <c r="O191" s="168">
        <v>136</v>
      </c>
      <c r="P191">
        <f>J191-'data for JMP'!J191</f>
        <v>15</v>
      </c>
      <c r="Q191">
        <f t="shared" si="26"/>
        <v>17.5</v>
      </c>
      <c r="R191">
        <f t="shared" si="27"/>
        <v>20.5</v>
      </c>
      <c r="S191">
        <f t="shared" si="28"/>
        <v>24</v>
      </c>
      <c r="T191" s="116">
        <f t="shared" si="29"/>
        <v>17</v>
      </c>
      <c r="U191" s="116">
        <f t="shared" si="29"/>
        <v>6</v>
      </c>
      <c r="V191" s="24">
        <v>11</v>
      </c>
      <c r="W191" s="51">
        <f>3.14*(V191/2)^2*I191</f>
        <v>3419.46</v>
      </c>
      <c r="X191" s="79">
        <v>7</v>
      </c>
      <c r="Y191">
        <f>3.14*(X191/2)^2*J191</f>
        <v>1961.7150000000001</v>
      </c>
      <c r="Z191" s="79">
        <v>22</v>
      </c>
      <c r="AA191" s="79">
        <v>20</v>
      </c>
      <c r="AB191" s="5">
        <f xml:space="preserve"> AVERAGE(Z191:AA191)</f>
        <v>21</v>
      </c>
      <c r="AC191">
        <f>3.14*((Z191+AA191)/2)^2*K191</f>
        <v>94854.69</v>
      </c>
      <c r="AD191" s="79">
        <v>37</v>
      </c>
      <c r="AE191" s="79">
        <v>30</v>
      </c>
      <c r="AF191" s="5">
        <f xml:space="preserve"> AVERAGE(AD191:AE191)</f>
        <v>33.5</v>
      </c>
      <c r="AG191">
        <f>3.14*((AD191+AE191)/2)^2*L191</f>
        <v>313623.98500000004</v>
      </c>
      <c r="AH191" s="79">
        <v>48</v>
      </c>
      <c r="AI191" s="79">
        <v>42</v>
      </c>
      <c r="AJ191" s="5">
        <f xml:space="preserve"> AVERAGE(AH191:AI191)</f>
        <v>45</v>
      </c>
      <c r="AK191">
        <f>3.14*((AH191+AI191)/2)^2*M191</f>
        <v>718510.5</v>
      </c>
      <c r="AL191" s="79">
        <v>55</v>
      </c>
      <c r="AM191" s="79">
        <v>52</v>
      </c>
      <c r="AN191" s="168">
        <v>56</v>
      </c>
      <c r="AO191" s="168">
        <v>54</v>
      </c>
      <c r="AP191" s="116">
        <v>1</v>
      </c>
      <c r="AQ191" s="30" t="s">
        <v>15</v>
      </c>
      <c r="AR191" s="88">
        <v>1</v>
      </c>
      <c r="AS191" s="52" t="s">
        <v>15</v>
      </c>
      <c r="AT191" s="24" t="s">
        <v>13</v>
      </c>
      <c r="AU191" s="24">
        <v>1</v>
      </c>
      <c r="AV191" s="24" t="s">
        <v>15</v>
      </c>
      <c r="AW191" s="24">
        <v>1</v>
      </c>
      <c r="AX191" s="24" t="s">
        <v>18</v>
      </c>
      <c r="AY191" s="80" t="s">
        <v>488</v>
      </c>
      <c r="AZ191">
        <v>1</v>
      </c>
      <c r="BA191" s="77" t="s">
        <v>488</v>
      </c>
      <c r="BB191">
        <v>1</v>
      </c>
      <c r="BC191" s="77" t="s">
        <v>13</v>
      </c>
      <c r="BD191">
        <v>1</v>
      </c>
      <c r="BE191" s="77" t="s">
        <v>13</v>
      </c>
      <c r="BF191">
        <v>1</v>
      </c>
      <c r="BG191" s="77" t="s">
        <v>566</v>
      </c>
      <c r="BH191" s="175">
        <v>1</v>
      </c>
      <c r="BI191" s="171" t="s">
        <v>14</v>
      </c>
      <c r="BJ191" s="116">
        <v>0</v>
      </c>
      <c r="BK191" s="79">
        <v>45</v>
      </c>
      <c r="BL191" s="24">
        <v>45</v>
      </c>
      <c r="BM191" s="79">
        <v>22</v>
      </c>
      <c r="BN191" s="79">
        <v>15</v>
      </c>
      <c r="BO191" s="79">
        <v>25</v>
      </c>
      <c r="BP191" s="79">
        <v>13</v>
      </c>
      <c r="BQ191" s="79">
        <v>55</v>
      </c>
      <c r="BR191" s="168">
        <v>40</v>
      </c>
      <c r="BT191" s="136">
        <v>10</v>
      </c>
      <c r="BU191" s="136">
        <v>10</v>
      </c>
      <c r="BV191" s="136">
        <v>20</v>
      </c>
      <c r="BW191" s="136">
        <v>60</v>
      </c>
      <c r="BX191" s="132">
        <v>45</v>
      </c>
      <c r="BY191" s="136">
        <v>40</v>
      </c>
      <c r="BZ191" s="137" t="s">
        <v>222</v>
      </c>
      <c r="CA191" s="84"/>
      <c r="CB191" s="175" t="s">
        <v>581</v>
      </c>
      <c r="CC191" s="124" t="s">
        <v>30</v>
      </c>
      <c r="CD191" s="84">
        <v>8.5</v>
      </c>
      <c r="CE191" s="84">
        <v>5</v>
      </c>
      <c r="CF191" s="84"/>
    </row>
    <row r="192" spans="1:84" ht="25.5" x14ac:dyDescent="0.55000000000000004">
      <c r="A192" s="25">
        <v>4</v>
      </c>
      <c r="B192" s="25" t="s">
        <v>1</v>
      </c>
      <c r="C192" s="25">
        <v>91</v>
      </c>
      <c r="D192" s="25" t="s">
        <v>47</v>
      </c>
      <c r="E192" s="25">
        <v>2</v>
      </c>
      <c r="F192" s="25">
        <v>6</v>
      </c>
      <c r="G192" s="30">
        <v>0</v>
      </c>
      <c r="H192" s="24"/>
      <c r="I192" s="24"/>
      <c r="J192" s="79"/>
      <c r="K192" s="79"/>
      <c r="L192" s="79"/>
      <c r="M192" s="79"/>
      <c r="N192" s="79"/>
      <c r="O192" s="168"/>
      <c r="P192">
        <f>J192-'data for JMP'!J192</f>
        <v>0</v>
      </c>
      <c r="Q192">
        <f t="shared" si="26"/>
        <v>0</v>
      </c>
      <c r="R192">
        <f t="shared" si="27"/>
        <v>0</v>
      </c>
      <c r="S192">
        <f t="shared" si="28"/>
        <v>0</v>
      </c>
      <c r="T192" s="116">
        <f t="shared" si="29"/>
        <v>0</v>
      </c>
      <c r="U192" s="116">
        <f t="shared" si="29"/>
        <v>0</v>
      </c>
      <c r="V192" s="24"/>
      <c r="W192" s="51"/>
      <c r="X192" s="79"/>
      <c r="Z192" s="79"/>
      <c r="AA192" s="79"/>
      <c r="AB192" s="5"/>
      <c r="AD192" s="79"/>
      <c r="AE192" s="79"/>
      <c r="AF192" s="5"/>
      <c r="AH192" s="79"/>
      <c r="AI192" s="79"/>
      <c r="AJ192" s="5"/>
      <c r="AL192" s="79"/>
      <c r="AM192" s="79"/>
      <c r="AN192" s="168"/>
      <c r="AO192" s="168"/>
      <c r="AP192" s="116">
        <v>1</v>
      </c>
      <c r="AQ192" s="30" t="s">
        <v>16</v>
      </c>
      <c r="AR192" s="25">
        <v>0</v>
      </c>
      <c r="AS192" s="30" t="s">
        <v>16</v>
      </c>
      <c r="AT192" s="24" t="s">
        <v>14</v>
      </c>
      <c r="AU192" s="24">
        <v>0</v>
      </c>
      <c r="AV192" s="24" t="s">
        <v>14</v>
      </c>
      <c r="AW192" s="24">
        <v>0</v>
      </c>
      <c r="AX192" s="24" t="s">
        <v>14</v>
      </c>
      <c r="AY192" s="77" t="s">
        <v>512</v>
      </c>
      <c r="AZ192">
        <v>0</v>
      </c>
      <c r="BA192" s="77" t="s">
        <v>512</v>
      </c>
      <c r="BB192">
        <v>0</v>
      </c>
      <c r="BC192" s="77" t="s">
        <v>512</v>
      </c>
      <c r="BD192">
        <v>0</v>
      </c>
      <c r="BE192" s="77" t="s">
        <v>512</v>
      </c>
      <c r="BF192">
        <v>0</v>
      </c>
      <c r="BG192" s="77"/>
      <c r="BH192" s="116">
        <v>0</v>
      </c>
      <c r="BI192" s="171"/>
      <c r="BJ192" s="116">
        <v>0</v>
      </c>
      <c r="BK192" s="79">
        <v>0</v>
      </c>
      <c r="BL192" s="79">
        <v>0</v>
      </c>
      <c r="BM192" s="24">
        <v>0</v>
      </c>
      <c r="BN192" s="24">
        <v>0</v>
      </c>
      <c r="BO192" s="24">
        <v>0</v>
      </c>
      <c r="BP192" s="24">
        <v>0</v>
      </c>
      <c r="BQ192" s="79"/>
      <c r="BR192" s="168"/>
      <c r="BT192" s="136">
        <v>0</v>
      </c>
      <c r="BU192" s="136">
        <v>1</v>
      </c>
      <c r="BV192" s="136">
        <v>0</v>
      </c>
      <c r="BW192" s="136">
        <v>30</v>
      </c>
      <c r="BX192" s="124"/>
      <c r="BY192" s="136">
        <v>20</v>
      </c>
      <c r="BZ192" s="137" t="s">
        <v>221</v>
      </c>
      <c r="CA192" s="84"/>
      <c r="CB192" s="175" t="s">
        <v>581</v>
      </c>
      <c r="CC192" s="124" t="s">
        <v>30</v>
      </c>
      <c r="CD192" s="84">
        <v>6</v>
      </c>
      <c r="CE192" s="84">
        <v>2</v>
      </c>
      <c r="CF192" s="84" t="s">
        <v>40</v>
      </c>
    </row>
    <row r="193" spans="1:84" ht="50.1" x14ac:dyDescent="0.55000000000000004">
      <c r="A193" s="25">
        <v>4</v>
      </c>
      <c r="B193" s="25" t="s">
        <v>1</v>
      </c>
      <c r="C193" s="25">
        <v>92</v>
      </c>
      <c r="D193" s="25" t="s">
        <v>47</v>
      </c>
      <c r="E193" s="25">
        <v>2</v>
      </c>
      <c r="F193" s="25">
        <v>7</v>
      </c>
      <c r="G193" s="25">
        <v>21</v>
      </c>
      <c r="H193" s="24">
        <v>39.5</v>
      </c>
      <c r="I193" s="24">
        <v>50</v>
      </c>
      <c r="J193" s="79">
        <v>60</v>
      </c>
      <c r="K193" s="79">
        <v>74</v>
      </c>
      <c r="L193" s="79">
        <v>91</v>
      </c>
      <c r="M193" s="79">
        <v>122</v>
      </c>
      <c r="N193" s="79">
        <v>122</v>
      </c>
      <c r="O193" s="168">
        <v>143</v>
      </c>
      <c r="P193">
        <f>J193-'data for JMP'!J193</f>
        <v>10</v>
      </c>
      <c r="Q193">
        <f t="shared" si="26"/>
        <v>14</v>
      </c>
      <c r="R193">
        <f t="shared" si="27"/>
        <v>17</v>
      </c>
      <c r="S193">
        <f t="shared" si="28"/>
        <v>31</v>
      </c>
      <c r="T193" s="116">
        <f t="shared" si="29"/>
        <v>0</v>
      </c>
      <c r="U193" s="116">
        <f t="shared" si="29"/>
        <v>21</v>
      </c>
      <c r="V193" s="24">
        <v>8.5</v>
      </c>
      <c r="W193" s="51">
        <f t="shared" ref="W193:W200" si="41">3.14*(V193/2)^2*I193</f>
        <v>2835.8125</v>
      </c>
      <c r="X193" s="79">
        <v>8</v>
      </c>
      <c r="Y193">
        <f t="shared" ref="Y193:Y200" si="42">3.14*(X193/2)^2*J193</f>
        <v>3014.4</v>
      </c>
      <c r="Z193" s="79">
        <v>16</v>
      </c>
      <c r="AA193" s="79">
        <v>15</v>
      </c>
      <c r="AB193" s="5">
        <f t="shared" ref="AB193:AB200" si="43" xml:space="preserve"> AVERAGE(Z193:AA193)</f>
        <v>15.5</v>
      </c>
      <c r="AC193">
        <f t="shared" ref="AC193:AC200" si="44">3.14*((Z193+AA193)/2)^2*K193</f>
        <v>55824.49</v>
      </c>
      <c r="AD193" s="79">
        <v>20</v>
      </c>
      <c r="AE193" s="79">
        <v>14</v>
      </c>
      <c r="AF193" s="5">
        <f t="shared" ref="AF193:AF200" si="45" xml:space="preserve"> AVERAGE(AD193:AE193)</f>
        <v>17</v>
      </c>
      <c r="AG193">
        <f t="shared" ref="AG193:AG200" si="46">3.14*((AD193+AE193)/2)^2*L193</f>
        <v>82578.86</v>
      </c>
      <c r="AH193" s="79">
        <v>33</v>
      </c>
      <c r="AI193" s="79">
        <v>28</v>
      </c>
      <c r="AJ193" s="5">
        <f xml:space="preserve"> AVERAGE(AH193:AI193)</f>
        <v>30.5</v>
      </c>
      <c r="AK193">
        <f>3.14*((AH193+AI193)/2)^2*M193</f>
        <v>356360.17000000004</v>
      </c>
      <c r="AL193" s="79">
        <v>35</v>
      </c>
      <c r="AM193" s="79">
        <v>29</v>
      </c>
      <c r="AN193" s="168">
        <v>125</v>
      </c>
      <c r="AO193" s="168">
        <v>80</v>
      </c>
      <c r="AP193" s="116">
        <v>1</v>
      </c>
      <c r="AQ193" s="30" t="s">
        <v>13</v>
      </c>
      <c r="AR193" s="88">
        <v>1</v>
      </c>
      <c r="AS193" s="52" t="s">
        <v>13</v>
      </c>
      <c r="AT193" s="24" t="s">
        <v>13</v>
      </c>
      <c r="AU193" s="24">
        <v>1</v>
      </c>
      <c r="AV193" s="24" t="s">
        <v>13</v>
      </c>
      <c r="AW193" s="24">
        <v>1</v>
      </c>
      <c r="AX193" s="24" t="s">
        <v>15</v>
      </c>
      <c r="AY193" s="80" t="s">
        <v>491</v>
      </c>
      <c r="AZ193">
        <v>1</v>
      </c>
      <c r="BA193" s="77" t="s">
        <v>491</v>
      </c>
      <c r="BB193">
        <v>1</v>
      </c>
      <c r="BC193" s="77" t="s">
        <v>13</v>
      </c>
      <c r="BD193">
        <v>1</v>
      </c>
      <c r="BE193" s="77" t="s">
        <v>13</v>
      </c>
      <c r="BF193">
        <v>1</v>
      </c>
      <c r="BG193" s="77" t="s">
        <v>15</v>
      </c>
      <c r="BH193" s="175">
        <v>1</v>
      </c>
      <c r="BI193" s="171" t="s">
        <v>13</v>
      </c>
      <c r="BJ193" s="177">
        <v>1</v>
      </c>
      <c r="BK193" s="79">
        <v>15</v>
      </c>
      <c r="BL193" s="24">
        <v>0</v>
      </c>
      <c r="BM193" s="79">
        <v>10</v>
      </c>
      <c r="BN193" s="79">
        <v>40</v>
      </c>
      <c r="BO193" s="79">
        <v>25</v>
      </c>
      <c r="BP193" s="79">
        <v>30</v>
      </c>
      <c r="BQ193" s="79">
        <v>70</v>
      </c>
      <c r="BR193" s="168">
        <v>50</v>
      </c>
      <c r="BT193" s="136">
        <v>0</v>
      </c>
      <c r="BU193" s="136">
        <v>10</v>
      </c>
      <c r="BV193" s="136">
        <v>1</v>
      </c>
      <c r="BW193" s="136">
        <v>50</v>
      </c>
      <c r="BX193" s="132">
        <v>0</v>
      </c>
      <c r="BY193" s="136">
        <v>25</v>
      </c>
      <c r="BZ193" s="137" t="s">
        <v>220</v>
      </c>
      <c r="CA193" s="84"/>
      <c r="CB193" s="175" t="s">
        <v>581</v>
      </c>
      <c r="CC193" s="124" t="s">
        <v>30</v>
      </c>
      <c r="CD193" s="84">
        <v>7</v>
      </c>
      <c r="CE193" s="84">
        <v>3</v>
      </c>
      <c r="CF193" s="84" t="s">
        <v>52</v>
      </c>
    </row>
    <row r="194" spans="1:84" ht="25.5" x14ac:dyDescent="0.55000000000000004">
      <c r="A194" s="25">
        <v>4</v>
      </c>
      <c r="B194" s="25" t="s">
        <v>1</v>
      </c>
      <c r="C194" s="25">
        <v>93</v>
      </c>
      <c r="D194" s="25" t="s">
        <v>47</v>
      </c>
      <c r="E194" s="25">
        <v>2</v>
      </c>
      <c r="F194" s="25">
        <v>7</v>
      </c>
      <c r="G194" s="25">
        <v>18</v>
      </c>
      <c r="H194" s="24">
        <v>34</v>
      </c>
      <c r="I194" s="24">
        <v>31</v>
      </c>
      <c r="J194" s="79">
        <v>52</v>
      </c>
      <c r="K194" s="79">
        <v>71.5</v>
      </c>
      <c r="L194" s="79">
        <v>87</v>
      </c>
      <c r="M194" s="79">
        <v>106.5</v>
      </c>
      <c r="N194" s="79">
        <v>115</v>
      </c>
      <c r="O194" s="168"/>
      <c r="P194">
        <f>J194-'data for JMP'!J194</f>
        <v>21</v>
      </c>
      <c r="Q194">
        <f t="shared" si="26"/>
        <v>19.5</v>
      </c>
      <c r="R194">
        <f t="shared" si="27"/>
        <v>15.5</v>
      </c>
      <c r="S194">
        <f t="shared" si="28"/>
        <v>19.5</v>
      </c>
      <c r="T194" s="116">
        <f t="shared" si="29"/>
        <v>8.5</v>
      </c>
      <c r="U194" s="116">
        <f t="shared" si="29"/>
        <v>-115</v>
      </c>
      <c r="V194" s="24">
        <v>10</v>
      </c>
      <c r="W194" s="51">
        <f t="shared" si="41"/>
        <v>2433.5</v>
      </c>
      <c r="X194" s="79">
        <v>8</v>
      </c>
      <c r="Y194">
        <f t="shared" si="42"/>
        <v>2612.48</v>
      </c>
      <c r="Z194" s="79">
        <v>22</v>
      </c>
      <c r="AA194" s="79">
        <v>13</v>
      </c>
      <c r="AB194" s="5">
        <f t="shared" si="43"/>
        <v>17.5</v>
      </c>
      <c r="AC194">
        <f t="shared" si="44"/>
        <v>68756.1875</v>
      </c>
      <c r="AD194" s="79">
        <v>33</v>
      </c>
      <c r="AE194" s="79">
        <v>17</v>
      </c>
      <c r="AF194" s="5">
        <f t="shared" si="45"/>
        <v>25</v>
      </c>
      <c r="AG194">
        <f t="shared" si="46"/>
        <v>170737.5</v>
      </c>
      <c r="AH194" s="79">
        <v>49.5</v>
      </c>
      <c r="AI194" s="79">
        <v>41</v>
      </c>
      <c r="AJ194" s="5">
        <f xml:space="preserve"> AVERAGE(AH194:AI194)</f>
        <v>45.25</v>
      </c>
      <c r="AK194">
        <f>3.14*((AH194+AI194)/2)^2*M194</f>
        <v>684725.3756250001</v>
      </c>
      <c r="AL194" s="79">
        <v>57</v>
      </c>
      <c r="AM194" s="79">
        <v>45</v>
      </c>
      <c r="AN194" s="168"/>
      <c r="AO194" s="168"/>
      <c r="AP194" s="116">
        <v>1</v>
      </c>
      <c r="AQ194" s="30" t="s">
        <v>13</v>
      </c>
      <c r="AR194" s="88">
        <v>1</v>
      </c>
      <c r="AS194" s="52" t="s">
        <v>13</v>
      </c>
      <c r="AT194" s="24" t="s">
        <v>13</v>
      </c>
      <c r="AU194" s="24">
        <v>1</v>
      </c>
      <c r="AV194" s="24" t="s">
        <v>15</v>
      </c>
      <c r="AW194" s="24">
        <v>1</v>
      </c>
      <c r="AX194" s="24" t="s">
        <v>17</v>
      </c>
      <c r="AY194" s="80" t="s">
        <v>488</v>
      </c>
      <c r="AZ194">
        <v>1</v>
      </c>
      <c r="BA194" s="77" t="s">
        <v>488</v>
      </c>
      <c r="BB194">
        <v>1</v>
      </c>
      <c r="BC194" s="77" t="s">
        <v>13</v>
      </c>
      <c r="BD194">
        <v>1</v>
      </c>
      <c r="BE194" s="77" t="s">
        <v>13</v>
      </c>
      <c r="BF194">
        <v>1</v>
      </c>
      <c r="BG194" s="77" t="s">
        <v>566</v>
      </c>
      <c r="BH194" s="175">
        <v>1</v>
      </c>
      <c r="BI194" s="171" t="s">
        <v>14</v>
      </c>
      <c r="BJ194" s="116">
        <v>0</v>
      </c>
      <c r="BK194" s="79">
        <v>25</v>
      </c>
      <c r="BL194" s="24">
        <v>10</v>
      </c>
      <c r="BM194" s="79">
        <v>20</v>
      </c>
      <c r="BN194" s="79">
        <v>0</v>
      </c>
      <c r="BO194" s="79">
        <v>0</v>
      </c>
      <c r="BP194" s="79">
        <v>1</v>
      </c>
      <c r="BQ194" s="79">
        <v>3</v>
      </c>
      <c r="BR194" s="168"/>
      <c r="BT194" s="136">
        <v>15</v>
      </c>
      <c r="BU194" s="136">
        <v>4</v>
      </c>
      <c r="BV194" s="136">
        <v>50</v>
      </c>
      <c r="BW194" s="136">
        <v>4</v>
      </c>
      <c r="BX194" s="132">
        <v>10</v>
      </c>
      <c r="BY194" s="136">
        <v>35</v>
      </c>
      <c r="BZ194" s="137" t="s">
        <v>219</v>
      </c>
      <c r="CA194" s="84"/>
      <c r="CB194" s="175" t="s">
        <v>581</v>
      </c>
      <c r="CC194" s="124" t="s">
        <v>30</v>
      </c>
      <c r="CD194" s="84">
        <v>7</v>
      </c>
      <c r="CE194" s="84">
        <v>9</v>
      </c>
      <c r="CF194" s="84" t="s">
        <v>52</v>
      </c>
    </row>
    <row r="195" spans="1:84" ht="50.1" x14ac:dyDescent="0.55000000000000004">
      <c r="A195" s="25">
        <v>4</v>
      </c>
      <c r="B195" s="25" t="s">
        <v>1</v>
      </c>
      <c r="C195" s="25">
        <v>94</v>
      </c>
      <c r="D195" s="25" t="s">
        <v>47</v>
      </c>
      <c r="E195" s="25">
        <v>2</v>
      </c>
      <c r="F195" s="25">
        <v>7</v>
      </c>
      <c r="G195" s="25">
        <v>15</v>
      </c>
      <c r="H195" s="24">
        <v>31.5</v>
      </c>
      <c r="I195" s="24">
        <v>44</v>
      </c>
      <c r="J195" s="79">
        <v>53</v>
      </c>
      <c r="K195" s="79">
        <v>76</v>
      </c>
      <c r="L195" s="79">
        <v>94</v>
      </c>
      <c r="M195" s="79">
        <v>144</v>
      </c>
      <c r="N195" s="79">
        <v>133</v>
      </c>
      <c r="O195" s="168"/>
      <c r="P195">
        <f>J195-'data for JMP'!J195</f>
        <v>9</v>
      </c>
      <c r="Q195">
        <f t="shared" ref="Q195:Q258" si="47">K195-J195</f>
        <v>23</v>
      </c>
      <c r="R195">
        <f t="shared" ref="R195:R258" si="48">L195-K195</f>
        <v>18</v>
      </c>
      <c r="S195">
        <f t="shared" ref="S195:S258" si="49">M195-L195</f>
        <v>50</v>
      </c>
      <c r="T195" s="116">
        <f t="shared" ref="T195:U258" si="50">N195-M195</f>
        <v>-11</v>
      </c>
      <c r="U195" s="116">
        <f t="shared" si="50"/>
        <v>-133</v>
      </c>
      <c r="V195" s="24">
        <v>20</v>
      </c>
      <c r="W195" s="51">
        <f t="shared" si="41"/>
        <v>13816</v>
      </c>
      <c r="X195" s="79">
        <v>13</v>
      </c>
      <c r="Y195">
        <f t="shared" si="42"/>
        <v>7031.2449999999999</v>
      </c>
      <c r="Z195" s="79">
        <v>34</v>
      </c>
      <c r="AA195" s="79">
        <v>29</v>
      </c>
      <c r="AB195" s="5">
        <f t="shared" si="43"/>
        <v>31.5</v>
      </c>
      <c r="AC195">
        <f t="shared" si="44"/>
        <v>236790.54</v>
      </c>
      <c r="AD195" s="79">
        <v>44</v>
      </c>
      <c r="AE195" s="79">
        <v>43</v>
      </c>
      <c r="AF195" s="5">
        <f t="shared" si="45"/>
        <v>43.5</v>
      </c>
      <c r="AG195">
        <f t="shared" si="46"/>
        <v>558516.51</v>
      </c>
      <c r="AH195" s="79">
        <v>61</v>
      </c>
      <c r="AI195" s="79">
        <v>45</v>
      </c>
      <c r="AJ195" s="5">
        <f xml:space="preserve"> AVERAGE(AH195:AI195)</f>
        <v>53</v>
      </c>
      <c r="AK195">
        <f>3.14*((AH195+AI195)/2)^2*M195</f>
        <v>1270117.44</v>
      </c>
      <c r="AL195" s="79">
        <v>65</v>
      </c>
      <c r="AM195" s="79">
        <v>68</v>
      </c>
      <c r="AN195" s="168"/>
      <c r="AO195" s="168"/>
      <c r="AP195" s="116">
        <v>1</v>
      </c>
      <c r="AQ195" s="30" t="s">
        <v>15</v>
      </c>
      <c r="AR195" s="88">
        <v>1</v>
      </c>
      <c r="AS195" s="52" t="s">
        <v>13</v>
      </c>
      <c r="AT195" s="24" t="s">
        <v>13</v>
      </c>
      <c r="AU195" s="24">
        <v>1</v>
      </c>
      <c r="AV195" s="24" t="s">
        <v>13</v>
      </c>
      <c r="AW195" s="24">
        <v>1</v>
      </c>
      <c r="AX195" s="24" t="s">
        <v>15</v>
      </c>
      <c r="AY195" s="80" t="s">
        <v>488</v>
      </c>
      <c r="AZ195">
        <v>1</v>
      </c>
      <c r="BA195" s="77" t="s">
        <v>491</v>
      </c>
      <c r="BB195">
        <v>1</v>
      </c>
      <c r="BC195" s="77" t="s">
        <v>13</v>
      </c>
      <c r="BD195">
        <v>1</v>
      </c>
      <c r="BE195" s="77" t="s">
        <v>13</v>
      </c>
      <c r="BF195">
        <v>1</v>
      </c>
      <c r="BG195" s="77" t="s">
        <v>15</v>
      </c>
      <c r="BH195" s="175">
        <v>1</v>
      </c>
      <c r="BI195" s="171" t="s">
        <v>14</v>
      </c>
      <c r="BJ195" s="116">
        <v>0</v>
      </c>
      <c r="BK195" s="79">
        <v>5</v>
      </c>
      <c r="BL195" s="24">
        <v>1</v>
      </c>
      <c r="BM195" s="79">
        <v>5</v>
      </c>
      <c r="BN195" s="79">
        <v>0</v>
      </c>
      <c r="BO195" s="79">
        <v>0</v>
      </c>
      <c r="BP195" s="79">
        <v>0</v>
      </c>
      <c r="BQ195" s="79">
        <v>0</v>
      </c>
      <c r="BR195" s="168"/>
      <c r="BT195" s="136">
        <v>0</v>
      </c>
      <c r="BU195" s="136">
        <v>5</v>
      </c>
      <c r="BV195" s="136">
        <v>5</v>
      </c>
      <c r="BW195" s="136">
        <v>10</v>
      </c>
      <c r="BX195" s="132">
        <v>1</v>
      </c>
      <c r="BY195" s="136">
        <v>20</v>
      </c>
      <c r="BZ195" s="137" t="s">
        <v>218</v>
      </c>
      <c r="CA195" s="84"/>
      <c r="CB195" s="175" t="s">
        <v>581</v>
      </c>
      <c r="CC195" s="124" t="s">
        <v>30</v>
      </c>
      <c r="CD195" s="84">
        <v>7</v>
      </c>
      <c r="CE195" s="84">
        <v>6</v>
      </c>
      <c r="CF195" s="84" t="s">
        <v>52</v>
      </c>
    </row>
    <row r="196" spans="1:84" ht="37.799999999999997" x14ac:dyDescent="0.55000000000000004">
      <c r="A196" s="25">
        <v>4</v>
      </c>
      <c r="B196" s="25" t="s">
        <v>1</v>
      </c>
      <c r="C196" s="25">
        <v>95</v>
      </c>
      <c r="D196" s="25" t="s">
        <v>47</v>
      </c>
      <c r="E196" s="25">
        <v>2</v>
      </c>
      <c r="F196" s="25">
        <v>6</v>
      </c>
      <c r="G196" s="25">
        <v>15</v>
      </c>
      <c r="H196" s="24">
        <v>33</v>
      </c>
      <c r="I196" s="24">
        <v>46</v>
      </c>
      <c r="J196" s="79">
        <v>56</v>
      </c>
      <c r="K196" s="79">
        <v>70</v>
      </c>
      <c r="L196" s="79">
        <v>75</v>
      </c>
      <c r="M196" s="79"/>
      <c r="N196" s="159"/>
      <c r="O196" s="168"/>
      <c r="P196">
        <f>J196-'data for JMP'!J196</f>
        <v>10</v>
      </c>
      <c r="Q196">
        <f t="shared" si="47"/>
        <v>14</v>
      </c>
      <c r="R196">
        <f t="shared" si="48"/>
        <v>5</v>
      </c>
      <c r="S196">
        <f t="shared" si="49"/>
        <v>-75</v>
      </c>
      <c r="T196" s="116">
        <f t="shared" si="50"/>
        <v>0</v>
      </c>
      <c r="U196" s="116">
        <f t="shared" si="50"/>
        <v>0</v>
      </c>
      <c r="V196" s="24">
        <v>18.5</v>
      </c>
      <c r="W196" s="51">
        <f t="shared" si="41"/>
        <v>12358.647499999999</v>
      </c>
      <c r="X196" s="79">
        <v>6</v>
      </c>
      <c r="Y196">
        <f t="shared" si="42"/>
        <v>1582.5600000000002</v>
      </c>
      <c r="Z196" s="79">
        <v>22</v>
      </c>
      <c r="AA196" s="79">
        <v>20</v>
      </c>
      <c r="AB196" s="5">
        <f t="shared" si="43"/>
        <v>21</v>
      </c>
      <c r="AC196">
        <f t="shared" si="44"/>
        <v>96931.8</v>
      </c>
      <c r="AD196" s="79">
        <v>26</v>
      </c>
      <c r="AE196" s="79">
        <v>22</v>
      </c>
      <c r="AF196" s="5">
        <f t="shared" si="45"/>
        <v>24</v>
      </c>
      <c r="AG196">
        <f t="shared" si="46"/>
        <v>135648</v>
      </c>
      <c r="AH196" s="79"/>
      <c r="AI196" s="79"/>
      <c r="AJ196" s="5"/>
      <c r="AL196" s="159"/>
      <c r="AM196" s="159"/>
      <c r="AN196" s="168"/>
      <c r="AO196" s="168"/>
      <c r="AP196" s="116">
        <v>1</v>
      </c>
      <c r="AQ196" s="30" t="s">
        <v>15</v>
      </c>
      <c r="AR196" s="88">
        <v>1</v>
      </c>
      <c r="AS196" s="52" t="s">
        <v>13</v>
      </c>
      <c r="AT196" s="24" t="s">
        <v>13</v>
      </c>
      <c r="AU196" s="24">
        <v>1</v>
      </c>
      <c r="AV196" s="24" t="s">
        <v>15</v>
      </c>
      <c r="AW196" s="24">
        <v>1</v>
      </c>
      <c r="AX196" s="24" t="s">
        <v>15</v>
      </c>
      <c r="AY196" s="80" t="s">
        <v>488</v>
      </c>
      <c r="AZ196">
        <v>1</v>
      </c>
      <c r="BA196" s="77" t="s">
        <v>488</v>
      </c>
      <c r="BB196">
        <v>1</v>
      </c>
      <c r="BC196" s="77" t="s">
        <v>13</v>
      </c>
      <c r="BD196">
        <v>1</v>
      </c>
      <c r="BE196" s="77" t="s">
        <v>512</v>
      </c>
      <c r="BF196">
        <v>0</v>
      </c>
      <c r="BG196" s="164"/>
      <c r="BH196" s="116">
        <v>0</v>
      </c>
      <c r="BI196" s="171"/>
      <c r="BJ196" s="116">
        <v>0</v>
      </c>
      <c r="BK196" s="79">
        <v>5</v>
      </c>
      <c r="BL196" s="24">
        <v>0</v>
      </c>
      <c r="BM196" s="79">
        <v>2</v>
      </c>
      <c r="BN196" s="79">
        <v>12</v>
      </c>
      <c r="BO196" s="79">
        <v>20</v>
      </c>
      <c r="BP196" s="24">
        <v>0</v>
      </c>
      <c r="BQ196" s="159"/>
      <c r="BR196" s="168"/>
      <c r="BT196" s="136">
        <v>0</v>
      </c>
      <c r="BU196" s="136">
        <v>3</v>
      </c>
      <c r="BV196" s="136">
        <v>0</v>
      </c>
      <c r="BW196" s="136">
        <v>80</v>
      </c>
      <c r="BX196" s="132">
        <v>0</v>
      </c>
      <c r="BY196" s="136">
        <v>20</v>
      </c>
      <c r="BZ196" s="137" t="s">
        <v>217</v>
      </c>
      <c r="CA196" s="84"/>
      <c r="CB196" s="175" t="s">
        <v>581</v>
      </c>
      <c r="CC196" s="124" t="s">
        <v>30</v>
      </c>
      <c r="CD196" s="84">
        <v>6</v>
      </c>
      <c r="CE196" s="84">
        <v>1</v>
      </c>
      <c r="CF196" s="84" t="s">
        <v>49</v>
      </c>
    </row>
    <row r="197" spans="1:84" ht="37.799999999999997" x14ac:dyDescent="0.55000000000000004">
      <c r="A197" s="25">
        <v>4</v>
      </c>
      <c r="B197" s="25" t="s">
        <v>1</v>
      </c>
      <c r="C197" s="25">
        <v>96</v>
      </c>
      <c r="D197" s="25" t="s">
        <v>47</v>
      </c>
      <c r="E197" s="25">
        <v>2</v>
      </c>
      <c r="F197" s="25">
        <v>8</v>
      </c>
      <c r="G197" s="25">
        <v>19</v>
      </c>
      <c r="H197" s="24">
        <v>34</v>
      </c>
      <c r="I197" s="24">
        <v>48.5</v>
      </c>
      <c r="J197" s="79">
        <v>60</v>
      </c>
      <c r="K197" s="79">
        <v>64</v>
      </c>
      <c r="L197" s="79">
        <v>71</v>
      </c>
      <c r="M197" s="79">
        <v>101.5</v>
      </c>
      <c r="N197" s="79">
        <v>101</v>
      </c>
      <c r="O197" s="168">
        <v>109.5</v>
      </c>
      <c r="P197">
        <f>J197-'data for JMP'!J197</f>
        <v>11.5</v>
      </c>
      <c r="Q197">
        <f t="shared" si="47"/>
        <v>4</v>
      </c>
      <c r="R197">
        <f t="shared" si="48"/>
        <v>7</v>
      </c>
      <c r="S197">
        <f t="shared" si="49"/>
        <v>30.5</v>
      </c>
      <c r="T197" s="116">
        <f t="shared" si="50"/>
        <v>-0.5</v>
      </c>
      <c r="U197" s="116">
        <f t="shared" si="50"/>
        <v>8.5</v>
      </c>
      <c r="V197" s="24">
        <v>10</v>
      </c>
      <c r="W197" s="51">
        <f t="shared" si="41"/>
        <v>3807.25</v>
      </c>
      <c r="X197" s="79">
        <v>8</v>
      </c>
      <c r="Y197">
        <f t="shared" si="42"/>
        <v>3014.4</v>
      </c>
      <c r="Z197" s="79">
        <v>20</v>
      </c>
      <c r="AA197" s="79">
        <v>19</v>
      </c>
      <c r="AB197" s="5">
        <f t="shared" si="43"/>
        <v>19.5</v>
      </c>
      <c r="AC197">
        <f t="shared" si="44"/>
        <v>76415.040000000008</v>
      </c>
      <c r="AD197" s="79">
        <v>22</v>
      </c>
      <c r="AE197" s="79">
        <v>21</v>
      </c>
      <c r="AF197" s="5">
        <f t="shared" si="45"/>
        <v>21.5</v>
      </c>
      <c r="AG197">
        <f t="shared" si="46"/>
        <v>103054.01500000001</v>
      </c>
      <c r="AH197" s="79">
        <v>32</v>
      </c>
      <c r="AI197" s="79">
        <v>25</v>
      </c>
      <c r="AJ197" s="5">
        <f xml:space="preserve"> AVERAGE(AH197:AI197)</f>
        <v>28.5</v>
      </c>
      <c r="AK197">
        <f>3.14*((AH197+AI197)/2)^2*M197</f>
        <v>258872.19750000001</v>
      </c>
      <c r="AL197" s="79">
        <v>35</v>
      </c>
      <c r="AM197" s="79">
        <v>25</v>
      </c>
      <c r="AN197" s="168">
        <v>49</v>
      </c>
      <c r="AO197" s="168">
        <v>59</v>
      </c>
      <c r="AP197" s="116">
        <v>1</v>
      </c>
      <c r="AQ197" s="30" t="s">
        <v>15</v>
      </c>
      <c r="AR197" s="88">
        <v>1</v>
      </c>
      <c r="AS197" s="52" t="s">
        <v>13</v>
      </c>
      <c r="AT197" s="24" t="s">
        <v>13</v>
      </c>
      <c r="AU197" s="24">
        <v>1</v>
      </c>
      <c r="AV197" s="24" t="s">
        <v>15</v>
      </c>
      <c r="AW197" s="24">
        <v>1</v>
      </c>
      <c r="AX197" s="24" t="s">
        <v>15</v>
      </c>
      <c r="AY197" s="80" t="s">
        <v>488</v>
      </c>
      <c r="AZ197">
        <v>1</v>
      </c>
      <c r="BA197" s="77" t="s">
        <v>489</v>
      </c>
      <c r="BB197">
        <v>1</v>
      </c>
      <c r="BC197" s="77" t="s">
        <v>13</v>
      </c>
      <c r="BD197">
        <v>1</v>
      </c>
      <c r="BE197" s="77" t="s">
        <v>13</v>
      </c>
      <c r="BF197">
        <v>1</v>
      </c>
      <c r="BG197" s="77" t="s">
        <v>566</v>
      </c>
      <c r="BH197" s="175">
        <v>1</v>
      </c>
      <c r="BI197" s="171" t="s">
        <v>14</v>
      </c>
      <c r="BJ197" s="116">
        <v>0</v>
      </c>
      <c r="BK197" s="79">
        <v>0</v>
      </c>
      <c r="BL197" s="24">
        <v>2</v>
      </c>
      <c r="BM197" s="79">
        <v>0</v>
      </c>
      <c r="BN197" s="79">
        <v>0</v>
      </c>
      <c r="BO197" s="79">
        <v>0</v>
      </c>
      <c r="BP197" s="79">
        <v>4</v>
      </c>
      <c r="BQ197" s="79">
        <v>1</v>
      </c>
      <c r="BR197" s="168">
        <v>100</v>
      </c>
      <c r="BT197" s="136">
        <v>0</v>
      </c>
      <c r="BU197" s="136">
        <v>2</v>
      </c>
      <c r="BV197" s="136">
        <v>0</v>
      </c>
      <c r="BW197" s="136">
        <v>30</v>
      </c>
      <c r="BX197" s="132">
        <v>2</v>
      </c>
      <c r="BY197" s="136">
        <v>18</v>
      </c>
      <c r="BZ197" s="137" t="s">
        <v>216</v>
      </c>
      <c r="CA197" s="84"/>
      <c r="CB197" s="175" t="s">
        <v>581</v>
      </c>
      <c r="CC197" s="124" t="s">
        <v>30</v>
      </c>
      <c r="CD197" s="84">
        <v>8</v>
      </c>
      <c r="CE197" s="84">
        <v>9</v>
      </c>
      <c r="CF197" s="84" t="s">
        <v>49</v>
      </c>
    </row>
    <row r="198" spans="1:84" ht="50.1" x14ac:dyDescent="0.55000000000000004">
      <c r="A198" s="25">
        <v>4</v>
      </c>
      <c r="B198" s="25" t="s">
        <v>1</v>
      </c>
      <c r="C198" s="25">
        <v>97</v>
      </c>
      <c r="D198" s="25" t="s">
        <v>47</v>
      </c>
      <c r="E198" s="25">
        <v>1</v>
      </c>
      <c r="F198" s="25">
        <v>6.5</v>
      </c>
      <c r="G198" s="25">
        <v>14.5</v>
      </c>
      <c r="H198" s="24">
        <v>28.5</v>
      </c>
      <c r="I198" s="24">
        <v>33</v>
      </c>
      <c r="J198" s="79">
        <v>40</v>
      </c>
      <c r="K198" s="79">
        <v>65</v>
      </c>
      <c r="L198" s="79">
        <v>92</v>
      </c>
      <c r="M198" s="79">
        <v>116</v>
      </c>
      <c r="N198" s="79">
        <v>111</v>
      </c>
      <c r="O198" s="168">
        <v>134</v>
      </c>
      <c r="P198">
        <f>J198-'data for JMP'!J198</f>
        <v>7</v>
      </c>
      <c r="Q198">
        <f t="shared" si="47"/>
        <v>25</v>
      </c>
      <c r="R198">
        <f t="shared" si="48"/>
        <v>27</v>
      </c>
      <c r="S198">
        <f t="shared" si="49"/>
        <v>24</v>
      </c>
      <c r="T198" s="116">
        <f t="shared" si="50"/>
        <v>-5</v>
      </c>
      <c r="U198" s="116">
        <f t="shared" si="50"/>
        <v>23</v>
      </c>
      <c r="V198" s="24">
        <v>13</v>
      </c>
      <c r="W198" s="51">
        <f t="shared" si="41"/>
        <v>4377.9449999999997</v>
      </c>
      <c r="X198" s="79">
        <v>11</v>
      </c>
      <c r="Y198">
        <f t="shared" si="42"/>
        <v>3799.4</v>
      </c>
      <c r="Z198" s="79">
        <v>21</v>
      </c>
      <c r="AA198" s="79">
        <v>15</v>
      </c>
      <c r="AB198" s="5">
        <f t="shared" si="43"/>
        <v>18</v>
      </c>
      <c r="AC198">
        <f t="shared" si="44"/>
        <v>66128.399999999994</v>
      </c>
      <c r="AD198" s="79">
        <v>28</v>
      </c>
      <c r="AE198" s="79">
        <v>27</v>
      </c>
      <c r="AF198" s="5">
        <f t="shared" si="45"/>
        <v>27.5</v>
      </c>
      <c r="AG198">
        <f t="shared" si="46"/>
        <v>218465.5</v>
      </c>
      <c r="AH198" s="79">
        <v>36</v>
      </c>
      <c r="AI198" s="79">
        <v>20</v>
      </c>
      <c r="AJ198" s="5">
        <f xml:space="preserve"> AVERAGE(AH198:AI198)</f>
        <v>28</v>
      </c>
      <c r="AK198">
        <f>3.14*((AH198+AI198)/2)^2*M198</f>
        <v>285564.16000000003</v>
      </c>
      <c r="AL198" s="79">
        <v>38</v>
      </c>
      <c r="AM198" s="79">
        <v>27</v>
      </c>
      <c r="AN198" s="168">
        <v>56</v>
      </c>
      <c r="AO198" s="168">
        <v>69</v>
      </c>
      <c r="AP198" s="116">
        <v>1</v>
      </c>
      <c r="AQ198" s="30" t="s">
        <v>13</v>
      </c>
      <c r="AR198" s="88">
        <v>1</v>
      </c>
      <c r="AS198" s="52" t="s">
        <v>13</v>
      </c>
      <c r="AT198" s="24" t="s">
        <v>13</v>
      </c>
      <c r="AU198" s="24">
        <v>1</v>
      </c>
      <c r="AV198" s="24" t="s">
        <v>13</v>
      </c>
      <c r="AW198" s="24">
        <v>1</v>
      </c>
      <c r="AX198" s="24" t="s">
        <v>13</v>
      </c>
      <c r="AY198" s="80" t="s">
        <v>488</v>
      </c>
      <c r="AZ198">
        <v>1</v>
      </c>
      <c r="BA198" s="77" t="s">
        <v>491</v>
      </c>
      <c r="BB198">
        <v>1</v>
      </c>
      <c r="BC198" s="77" t="s">
        <v>13</v>
      </c>
      <c r="BD198">
        <v>1</v>
      </c>
      <c r="BE198" s="77" t="s">
        <v>13</v>
      </c>
      <c r="BF198">
        <v>1</v>
      </c>
      <c r="BG198" s="77" t="s">
        <v>15</v>
      </c>
      <c r="BH198" s="175">
        <v>1</v>
      </c>
      <c r="BI198" s="171" t="s">
        <v>15</v>
      </c>
      <c r="BJ198" s="177">
        <v>1</v>
      </c>
      <c r="BK198" s="79">
        <v>25</v>
      </c>
      <c r="BL198" s="24">
        <v>8</v>
      </c>
      <c r="BM198" s="79">
        <v>30</v>
      </c>
      <c r="BN198" s="79">
        <v>35</v>
      </c>
      <c r="BO198" s="79">
        <v>50</v>
      </c>
      <c r="BP198" s="79">
        <v>40</v>
      </c>
      <c r="BQ198" s="79">
        <v>30</v>
      </c>
      <c r="BR198" s="168">
        <v>100</v>
      </c>
      <c r="BT198" s="136">
        <v>5</v>
      </c>
      <c r="BU198" s="136">
        <v>5</v>
      </c>
      <c r="BV198" s="136">
        <v>10</v>
      </c>
      <c r="BW198" s="136">
        <v>40</v>
      </c>
      <c r="BX198" s="132">
        <v>8</v>
      </c>
      <c r="BY198" s="136">
        <v>28</v>
      </c>
      <c r="BZ198" s="137" t="s">
        <v>215</v>
      </c>
      <c r="CA198" s="84"/>
      <c r="CB198" s="175" t="s">
        <v>581</v>
      </c>
      <c r="CC198" s="124" t="s">
        <v>30</v>
      </c>
      <c r="CD198" s="84">
        <v>6.5</v>
      </c>
      <c r="CE198" s="84">
        <v>5</v>
      </c>
      <c r="CF198" s="84" t="s">
        <v>49</v>
      </c>
    </row>
    <row r="199" spans="1:84" ht="50.1" x14ac:dyDescent="0.55000000000000004">
      <c r="A199" s="25">
        <v>4</v>
      </c>
      <c r="B199" s="25" t="s">
        <v>1</v>
      </c>
      <c r="C199" s="25">
        <v>98</v>
      </c>
      <c r="D199" s="25" t="s">
        <v>47</v>
      </c>
      <c r="E199" s="25">
        <v>1</v>
      </c>
      <c r="F199" s="25">
        <v>9.5</v>
      </c>
      <c r="G199" s="25">
        <v>22</v>
      </c>
      <c r="H199" s="24">
        <v>37</v>
      </c>
      <c r="I199" s="24">
        <v>43</v>
      </c>
      <c r="J199" s="79">
        <v>49</v>
      </c>
      <c r="K199" s="79">
        <v>66</v>
      </c>
      <c r="L199" s="79">
        <v>79</v>
      </c>
      <c r="M199" s="79">
        <v>95</v>
      </c>
      <c r="N199" s="79">
        <v>97</v>
      </c>
      <c r="O199" s="168">
        <v>133</v>
      </c>
      <c r="P199">
        <f>J199-'data for JMP'!J199</f>
        <v>6</v>
      </c>
      <c r="Q199">
        <f t="shared" si="47"/>
        <v>17</v>
      </c>
      <c r="R199">
        <f t="shared" si="48"/>
        <v>13</v>
      </c>
      <c r="S199">
        <f t="shared" si="49"/>
        <v>16</v>
      </c>
      <c r="T199" s="116">
        <f t="shared" si="50"/>
        <v>2</v>
      </c>
      <c r="U199" s="116">
        <f t="shared" si="50"/>
        <v>36</v>
      </c>
      <c r="V199" s="24">
        <v>11.5</v>
      </c>
      <c r="W199" s="51">
        <f t="shared" si="41"/>
        <v>4464.0987500000001</v>
      </c>
      <c r="X199" s="79">
        <v>7</v>
      </c>
      <c r="Y199">
        <f t="shared" si="42"/>
        <v>1884.7850000000001</v>
      </c>
      <c r="Z199" s="79">
        <v>20</v>
      </c>
      <c r="AA199" s="79">
        <v>19</v>
      </c>
      <c r="AB199" s="5">
        <f t="shared" si="43"/>
        <v>19.5</v>
      </c>
      <c r="AC199">
        <f t="shared" si="44"/>
        <v>78803.010000000009</v>
      </c>
      <c r="AD199" s="79">
        <v>27</v>
      </c>
      <c r="AE199" s="79">
        <v>21</v>
      </c>
      <c r="AF199" s="5">
        <f t="shared" si="45"/>
        <v>24</v>
      </c>
      <c r="AG199">
        <f t="shared" si="46"/>
        <v>142882.56</v>
      </c>
      <c r="AH199" s="79">
        <v>32</v>
      </c>
      <c r="AI199" s="79">
        <v>31</v>
      </c>
      <c r="AJ199" s="5">
        <f xml:space="preserve"> AVERAGE(AH199:AI199)</f>
        <v>31.5</v>
      </c>
      <c r="AK199">
        <f>3.14*((AH199+AI199)/2)^2*M199</f>
        <v>295988.17499999999</v>
      </c>
      <c r="AL199" s="79">
        <v>42</v>
      </c>
      <c r="AM199" s="79">
        <v>32</v>
      </c>
      <c r="AN199" s="168">
        <v>77</v>
      </c>
      <c r="AO199" s="168">
        <v>52</v>
      </c>
      <c r="AP199" s="116">
        <v>1</v>
      </c>
      <c r="AQ199" s="30" t="s">
        <v>13</v>
      </c>
      <c r="AR199" s="88">
        <v>1</v>
      </c>
      <c r="AS199" s="52" t="s">
        <v>13</v>
      </c>
      <c r="AT199" s="24" t="s">
        <v>13</v>
      </c>
      <c r="AU199" s="24">
        <v>1</v>
      </c>
      <c r="AV199" s="24" t="s">
        <v>15</v>
      </c>
      <c r="AW199" s="24">
        <v>1</v>
      </c>
      <c r="AX199" s="24" t="s">
        <v>15</v>
      </c>
      <c r="AY199" s="80" t="s">
        <v>488</v>
      </c>
      <c r="AZ199">
        <v>1</v>
      </c>
      <c r="BA199" s="77" t="s">
        <v>488</v>
      </c>
      <c r="BB199">
        <v>1</v>
      </c>
      <c r="BC199" s="77" t="s">
        <v>13</v>
      </c>
      <c r="BD199">
        <v>1</v>
      </c>
      <c r="BE199" s="77" t="s">
        <v>13</v>
      </c>
      <c r="BF199">
        <v>1</v>
      </c>
      <c r="BG199" s="77" t="s">
        <v>15</v>
      </c>
      <c r="BH199" s="175">
        <v>1</v>
      </c>
      <c r="BI199" s="171" t="s">
        <v>13</v>
      </c>
      <c r="BJ199" s="177">
        <v>1</v>
      </c>
      <c r="BK199" s="79">
        <v>10</v>
      </c>
      <c r="BL199" s="24">
        <v>1</v>
      </c>
      <c r="BM199" s="79">
        <v>15</v>
      </c>
      <c r="BN199" s="79">
        <v>35</v>
      </c>
      <c r="BO199" s="79">
        <v>50</v>
      </c>
      <c r="BP199" s="79">
        <v>20</v>
      </c>
      <c r="BQ199" s="79">
        <v>20</v>
      </c>
      <c r="BR199" s="168">
        <v>50</v>
      </c>
      <c r="BT199" s="136">
        <v>1</v>
      </c>
      <c r="BU199" s="136">
        <v>5</v>
      </c>
      <c r="BV199" s="136">
        <v>1</v>
      </c>
      <c r="BW199" s="136">
        <v>75</v>
      </c>
      <c r="BX199" s="132">
        <v>1</v>
      </c>
      <c r="BY199" s="136">
        <v>20</v>
      </c>
      <c r="BZ199" s="137" t="s">
        <v>214</v>
      </c>
      <c r="CA199" s="138" t="s">
        <v>213</v>
      </c>
      <c r="CB199" s="175" t="s">
        <v>581</v>
      </c>
      <c r="CC199" s="124" t="s">
        <v>30</v>
      </c>
      <c r="CD199" s="84">
        <v>9.5</v>
      </c>
      <c r="CE199" s="84">
        <v>5</v>
      </c>
      <c r="CF199" s="84">
        <v>0</v>
      </c>
    </row>
    <row r="200" spans="1:84" ht="50.1" x14ac:dyDescent="0.55000000000000004">
      <c r="A200" s="25">
        <v>4</v>
      </c>
      <c r="B200" s="25" t="s">
        <v>1</v>
      </c>
      <c r="C200" s="25">
        <v>99</v>
      </c>
      <c r="D200" s="25" t="s">
        <v>47</v>
      </c>
      <c r="E200" s="25">
        <v>3</v>
      </c>
      <c r="F200" s="25">
        <v>7.5</v>
      </c>
      <c r="G200" s="25">
        <v>10</v>
      </c>
      <c r="H200" s="24">
        <v>15.5</v>
      </c>
      <c r="I200" s="24">
        <v>17.5</v>
      </c>
      <c r="J200" s="79">
        <v>21</v>
      </c>
      <c r="K200" s="79">
        <v>21.5</v>
      </c>
      <c r="L200" s="79">
        <v>22</v>
      </c>
      <c r="M200" s="79">
        <v>32</v>
      </c>
      <c r="N200" s="79">
        <v>32</v>
      </c>
      <c r="O200" s="168">
        <v>40</v>
      </c>
      <c r="P200">
        <f>J200-'data for JMP'!J200</f>
        <v>3.5</v>
      </c>
      <c r="Q200">
        <f t="shared" si="47"/>
        <v>0.5</v>
      </c>
      <c r="R200">
        <f t="shared" si="48"/>
        <v>0.5</v>
      </c>
      <c r="S200">
        <f t="shared" si="49"/>
        <v>10</v>
      </c>
      <c r="T200" s="116">
        <f t="shared" si="50"/>
        <v>0</v>
      </c>
      <c r="U200" s="116">
        <f t="shared" si="50"/>
        <v>8</v>
      </c>
      <c r="V200" s="24">
        <v>6</v>
      </c>
      <c r="W200" s="51">
        <f t="shared" si="41"/>
        <v>494.55</v>
      </c>
      <c r="X200" s="79">
        <v>3</v>
      </c>
      <c r="Y200">
        <f t="shared" si="42"/>
        <v>148.36500000000001</v>
      </c>
      <c r="Z200" s="79">
        <v>11</v>
      </c>
      <c r="AA200" s="79">
        <v>6.5</v>
      </c>
      <c r="AB200" s="5">
        <f t="shared" si="43"/>
        <v>8.75</v>
      </c>
      <c r="AC200">
        <f t="shared" si="44"/>
        <v>5168.734375</v>
      </c>
      <c r="AD200" s="79">
        <v>7</v>
      </c>
      <c r="AE200" s="79">
        <v>6</v>
      </c>
      <c r="AF200" s="5">
        <f t="shared" si="45"/>
        <v>6.5</v>
      </c>
      <c r="AG200">
        <f t="shared" si="46"/>
        <v>2918.6299999999997</v>
      </c>
      <c r="AH200" s="79">
        <v>12</v>
      </c>
      <c r="AI200" s="79">
        <v>8</v>
      </c>
      <c r="AJ200" s="5">
        <f xml:space="preserve"> AVERAGE(AH200:AI200)</f>
        <v>10</v>
      </c>
      <c r="AK200">
        <f>3.14*((AH200+AI200)/2)^2*M200</f>
        <v>10048</v>
      </c>
      <c r="AL200" s="79">
        <v>11</v>
      </c>
      <c r="AM200" s="79">
        <v>8</v>
      </c>
      <c r="AN200" s="168">
        <v>29</v>
      </c>
      <c r="AO200" s="168">
        <v>21</v>
      </c>
      <c r="AP200" s="116">
        <v>1</v>
      </c>
      <c r="AQ200" s="30" t="s">
        <v>17</v>
      </c>
      <c r="AR200" s="88">
        <v>1</v>
      </c>
      <c r="AS200" s="52" t="s">
        <v>17</v>
      </c>
      <c r="AT200" s="24" t="s">
        <v>17</v>
      </c>
      <c r="AU200" s="24">
        <v>1</v>
      </c>
      <c r="AV200" s="24" t="s">
        <v>17</v>
      </c>
      <c r="AW200" s="24">
        <v>1</v>
      </c>
      <c r="AX200" s="24" t="s">
        <v>17</v>
      </c>
      <c r="AY200" s="80" t="s">
        <v>490</v>
      </c>
      <c r="AZ200">
        <v>1</v>
      </c>
      <c r="BA200" s="77" t="s">
        <v>489</v>
      </c>
      <c r="BB200">
        <v>1</v>
      </c>
      <c r="BC200" s="77" t="s">
        <v>18</v>
      </c>
      <c r="BD200">
        <v>1</v>
      </c>
      <c r="BE200" s="84" t="s">
        <v>497</v>
      </c>
      <c r="BF200">
        <v>1</v>
      </c>
      <c r="BG200" s="84" t="s">
        <v>18</v>
      </c>
      <c r="BH200" s="175">
        <v>1</v>
      </c>
      <c r="BI200" s="171" t="s">
        <v>15</v>
      </c>
      <c r="BJ200" s="177">
        <v>1</v>
      </c>
      <c r="BK200" s="79">
        <v>5</v>
      </c>
      <c r="BL200" s="24">
        <v>2</v>
      </c>
      <c r="BM200" s="79">
        <v>5</v>
      </c>
      <c r="BN200" s="79">
        <v>0</v>
      </c>
      <c r="BO200" s="79">
        <v>10</v>
      </c>
      <c r="BP200" s="79">
        <v>5</v>
      </c>
      <c r="BQ200" s="79">
        <v>0</v>
      </c>
      <c r="BR200" s="168">
        <v>50</v>
      </c>
      <c r="BT200" s="136">
        <v>5</v>
      </c>
      <c r="BU200" s="136">
        <v>1</v>
      </c>
      <c r="BV200" s="136">
        <v>15</v>
      </c>
      <c r="BW200" s="136">
        <v>2</v>
      </c>
      <c r="BX200" s="132">
        <v>2</v>
      </c>
      <c r="BY200" s="136">
        <v>30</v>
      </c>
      <c r="BZ200" s="137" t="s">
        <v>212</v>
      </c>
      <c r="CA200" s="84"/>
      <c r="CB200" s="175" t="s">
        <v>581</v>
      </c>
      <c r="CC200" s="124" t="s">
        <v>30</v>
      </c>
      <c r="CD200" s="84">
        <v>7.5</v>
      </c>
      <c r="CE200" s="84">
        <v>6</v>
      </c>
      <c r="CF200" s="84" t="s">
        <v>40</v>
      </c>
    </row>
    <row r="201" spans="1:84" ht="37.799999999999997" x14ac:dyDescent="0.55000000000000004">
      <c r="A201" s="25">
        <v>4</v>
      </c>
      <c r="B201" s="25" t="s">
        <v>1</v>
      </c>
      <c r="C201" s="25">
        <v>100</v>
      </c>
      <c r="D201" s="25" t="s">
        <v>47</v>
      </c>
      <c r="E201" s="25">
        <v>1</v>
      </c>
      <c r="F201" s="25">
        <v>3</v>
      </c>
      <c r="G201" s="25">
        <v>4.5</v>
      </c>
      <c r="H201" s="24"/>
      <c r="I201" s="57"/>
      <c r="J201" s="79"/>
      <c r="L201" s="79"/>
      <c r="P201">
        <f>J201-'data for JMP'!J201</f>
        <v>0</v>
      </c>
      <c r="Q201">
        <f t="shared" si="47"/>
        <v>0</v>
      </c>
      <c r="R201">
        <f t="shared" si="48"/>
        <v>0</v>
      </c>
      <c r="S201">
        <f t="shared" si="49"/>
        <v>0</v>
      </c>
      <c r="T201" s="116">
        <f t="shared" si="50"/>
        <v>0</v>
      </c>
      <c r="U201" s="116">
        <f t="shared" si="50"/>
        <v>0</v>
      </c>
      <c r="V201" s="24"/>
      <c r="W201" s="51"/>
      <c r="X201" s="79"/>
      <c r="AD201" s="79"/>
      <c r="AE201" s="79"/>
      <c r="AF201" s="5"/>
      <c r="AP201" s="116">
        <v>1</v>
      </c>
      <c r="AQ201" s="30" t="s">
        <v>15</v>
      </c>
      <c r="AR201" s="88">
        <v>1</v>
      </c>
      <c r="AS201" s="52" t="s">
        <v>14</v>
      </c>
      <c r="AT201" s="24" t="s">
        <v>14</v>
      </c>
      <c r="AU201" s="24">
        <v>0</v>
      </c>
      <c r="AV201" s="24" t="s">
        <v>14</v>
      </c>
      <c r="AW201" s="24">
        <v>0</v>
      </c>
      <c r="AX201" s="57" t="s">
        <v>14</v>
      </c>
      <c r="AY201" s="77" t="s">
        <v>512</v>
      </c>
      <c r="AZ201">
        <v>0</v>
      </c>
      <c r="BA201" s="77" t="s">
        <v>512</v>
      </c>
      <c r="BB201">
        <v>0</v>
      </c>
      <c r="BC201" s="77" t="s">
        <v>512</v>
      </c>
      <c r="BD201">
        <v>0</v>
      </c>
      <c r="BE201" s="77" t="s">
        <v>512</v>
      </c>
      <c r="BF201">
        <v>0</v>
      </c>
      <c r="BH201" s="116">
        <v>0</v>
      </c>
      <c r="BJ201" s="116">
        <v>0</v>
      </c>
      <c r="BK201" s="79">
        <v>0</v>
      </c>
      <c r="BL201" s="79">
        <v>0</v>
      </c>
      <c r="BM201" s="24">
        <v>0</v>
      </c>
      <c r="BN201" s="24">
        <v>0</v>
      </c>
      <c r="BO201" s="24">
        <v>0</v>
      </c>
      <c r="BP201" s="24">
        <v>0</v>
      </c>
      <c r="BT201" s="136">
        <v>1</v>
      </c>
      <c r="BU201" s="136">
        <v>1</v>
      </c>
      <c r="BV201" s="136">
        <v>3</v>
      </c>
      <c r="BW201" s="136">
        <v>2</v>
      </c>
      <c r="BX201" s="132"/>
      <c r="BY201" s="136">
        <v>30</v>
      </c>
      <c r="BZ201" s="137" t="s">
        <v>211</v>
      </c>
      <c r="CA201" s="138" t="s">
        <v>210</v>
      </c>
      <c r="CB201" s="176" t="s">
        <v>577</v>
      </c>
      <c r="CC201" s="124" t="s">
        <v>30</v>
      </c>
      <c r="CD201" s="84">
        <v>3</v>
      </c>
      <c r="CE201" s="84">
        <v>0</v>
      </c>
      <c r="CF201" s="84">
        <v>0</v>
      </c>
    </row>
    <row r="202" spans="1:84" ht="50.1" x14ac:dyDescent="0.55000000000000004">
      <c r="A202" s="25">
        <v>4</v>
      </c>
      <c r="B202" s="25" t="s">
        <v>2</v>
      </c>
      <c r="C202" s="25">
        <v>101</v>
      </c>
      <c r="D202" s="25" t="s">
        <v>81</v>
      </c>
      <c r="E202" s="25">
        <v>1</v>
      </c>
      <c r="F202" s="25">
        <v>8</v>
      </c>
      <c r="G202" s="25">
        <v>16</v>
      </c>
      <c r="H202" s="50">
        <v>16.5</v>
      </c>
      <c r="I202" s="24">
        <v>17.5</v>
      </c>
      <c r="J202" s="78"/>
      <c r="K202" s="78">
        <v>14</v>
      </c>
      <c r="L202" s="79"/>
      <c r="P202">
        <f>J202-'data for JMP'!J202</f>
        <v>-17.5</v>
      </c>
      <c r="Q202">
        <f t="shared" si="47"/>
        <v>14</v>
      </c>
      <c r="R202">
        <f t="shared" si="48"/>
        <v>-14</v>
      </c>
      <c r="S202">
        <f t="shared" si="49"/>
        <v>0</v>
      </c>
      <c r="T202" s="116">
        <f t="shared" si="50"/>
        <v>0</v>
      </c>
      <c r="U202" s="116">
        <f t="shared" si="50"/>
        <v>0</v>
      </c>
      <c r="V202" s="24">
        <v>4</v>
      </c>
      <c r="W202" s="51">
        <f t="shared" ref="W202:W212" si="51">3.14*(V202/2)^2*I202</f>
        <v>219.8</v>
      </c>
      <c r="X202" s="78"/>
      <c r="Z202" s="78"/>
      <c r="AA202" s="78"/>
      <c r="AB202" s="5"/>
      <c r="AD202" s="79"/>
      <c r="AE202" s="79"/>
      <c r="AF202" s="5"/>
      <c r="AP202" s="116">
        <v>1</v>
      </c>
      <c r="AQ202" s="30" t="s">
        <v>17</v>
      </c>
      <c r="AR202" s="88">
        <v>1</v>
      </c>
      <c r="AS202" s="52" t="s">
        <v>17</v>
      </c>
      <c r="AT202" s="50" t="s">
        <v>18</v>
      </c>
      <c r="AU202" s="50">
        <v>1</v>
      </c>
      <c r="AV202" s="24" t="s">
        <v>14</v>
      </c>
      <c r="AW202" s="24">
        <v>0</v>
      </c>
      <c r="AX202" s="24" t="s">
        <v>14</v>
      </c>
      <c r="AY202" s="77" t="s">
        <v>512</v>
      </c>
      <c r="AZ202">
        <v>0</v>
      </c>
      <c r="BA202" s="77" t="s">
        <v>490</v>
      </c>
      <c r="BB202">
        <v>1</v>
      </c>
      <c r="BC202" s="77" t="s">
        <v>512</v>
      </c>
      <c r="BD202">
        <v>0</v>
      </c>
      <c r="BE202" s="77" t="s">
        <v>512</v>
      </c>
      <c r="BF202">
        <v>0</v>
      </c>
      <c r="BH202" s="116">
        <v>0</v>
      </c>
      <c r="BJ202" s="116">
        <v>0</v>
      </c>
      <c r="BK202" s="78">
        <v>10</v>
      </c>
      <c r="BL202" s="24">
        <v>15</v>
      </c>
      <c r="BM202" s="24">
        <v>0</v>
      </c>
      <c r="BN202" s="78">
        <v>15</v>
      </c>
      <c r="BO202" s="24">
        <v>0</v>
      </c>
      <c r="BP202" s="24">
        <v>0</v>
      </c>
      <c r="BT202" s="136">
        <v>1</v>
      </c>
      <c r="BU202" s="137">
        <v>0.1</v>
      </c>
      <c r="BV202" s="136">
        <v>22</v>
      </c>
      <c r="BW202" s="136">
        <v>18</v>
      </c>
      <c r="BX202" s="132">
        <v>15</v>
      </c>
      <c r="BY202" s="136">
        <v>50</v>
      </c>
      <c r="BZ202" s="137" t="s">
        <v>209</v>
      </c>
      <c r="CA202" s="84"/>
      <c r="CB202" s="175" t="s">
        <v>581</v>
      </c>
      <c r="CC202" s="124" t="s">
        <v>30</v>
      </c>
      <c r="CD202" s="84">
        <v>8</v>
      </c>
      <c r="CE202" s="84">
        <v>6</v>
      </c>
      <c r="CF202" s="84">
        <v>0</v>
      </c>
    </row>
    <row r="203" spans="1:84" ht="37.799999999999997" x14ac:dyDescent="0.55000000000000004">
      <c r="A203" s="25">
        <v>4</v>
      </c>
      <c r="B203" s="25" t="s">
        <v>2</v>
      </c>
      <c r="C203" s="25">
        <v>102</v>
      </c>
      <c r="D203" s="25" t="s">
        <v>81</v>
      </c>
      <c r="E203" s="25">
        <v>1</v>
      </c>
      <c r="F203" s="25">
        <v>8.5</v>
      </c>
      <c r="G203" s="25">
        <v>14.5</v>
      </c>
      <c r="H203" s="24">
        <v>15.5</v>
      </c>
      <c r="I203" s="24">
        <v>16</v>
      </c>
      <c r="J203" s="79"/>
      <c r="K203" s="79">
        <v>15</v>
      </c>
      <c r="L203" s="79"/>
      <c r="P203">
        <f>J203-'data for JMP'!J203</f>
        <v>-16</v>
      </c>
      <c r="Q203">
        <f t="shared" si="47"/>
        <v>15</v>
      </c>
      <c r="R203">
        <f t="shared" si="48"/>
        <v>-15</v>
      </c>
      <c r="S203">
        <f t="shared" si="49"/>
        <v>0</v>
      </c>
      <c r="T203" s="116">
        <f t="shared" si="50"/>
        <v>0</v>
      </c>
      <c r="U203" s="116">
        <f t="shared" si="50"/>
        <v>0</v>
      </c>
      <c r="V203" s="24">
        <v>3.5</v>
      </c>
      <c r="W203" s="51">
        <f t="shared" si="51"/>
        <v>153.86000000000001</v>
      </c>
      <c r="X203" s="79"/>
      <c r="Z203" s="79">
        <v>4</v>
      </c>
      <c r="AA203" s="79">
        <v>3</v>
      </c>
      <c r="AB203" s="5">
        <f xml:space="preserve"> AVERAGE(Z203:AA203)</f>
        <v>3.5</v>
      </c>
      <c r="AC203">
        <f>3.14*((Z203+AA203)/2)^2*K203</f>
        <v>576.97500000000002</v>
      </c>
      <c r="AD203" s="79"/>
      <c r="AE203" s="79"/>
      <c r="AF203" s="5"/>
      <c r="AP203" s="116">
        <v>1</v>
      </c>
      <c r="AQ203" s="30" t="s">
        <v>17</v>
      </c>
      <c r="AR203" s="88">
        <v>1</v>
      </c>
      <c r="AS203" s="52" t="s">
        <v>15</v>
      </c>
      <c r="AT203" s="24" t="s">
        <v>18</v>
      </c>
      <c r="AU203" s="24">
        <v>1</v>
      </c>
      <c r="AV203" s="24" t="s">
        <v>14</v>
      </c>
      <c r="AW203" s="24">
        <v>0</v>
      </c>
      <c r="AX203" s="24" t="s">
        <v>14</v>
      </c>
      <c r="AY203" s="77" t="s">
        <v>512</v>
      </c>
      <c r="AZ203">
        <v>0</v>
      </c>
      <c r="BA203" s="77" t="s">
        <v>490</v>
      </c>
      <c r="BB203">
        <v>1</v>
      </c>
      <c r="BC203" s="77" t="s">
        <v>512</v>
      </c>
      <c r="BD203">
        <v>0</v>
      </c>
      <c r="BE203" s="77" t="s">
        <v>512</v>
      </c>
      <c r="BF203">
        <v>0</v>
      </c>
      <c r="BH203" s="116">
        <v>0</v>
      </c>
      <c r="BJ203" s="116">
        <v>0</v>
      </c>
      <c r="BK203" s="79">
        <v>5</v>
      </c>
      <c r="BL203" s="24">
        <v>0</v>
      </c>
      <c r="BM203" s="24">
        <v>0</v>
      </c>
      <c r="BN203" s="79">
        <v>0</v>
      </c>
      <c r="BO203" s="24">
        <v>0</v>
      </c>
      <c r="BP203" s="24">
        <v>0</v>
      </c>
      <c r="BT203" s="136">
        <v>0</v>
      </c>
      <c r="BU203" s="150">
        <v>1</v>
      </c>
      <c r="BV203" s="150">
        <v>1</v>
      </c>
      <c r="BW203" s="150">
        <v>20</v>
      </c>
      <c r="BX203" s="132">
        <v>0</v>
      </c>
      <c r="BY203" s="150">
        <v>30</v>
      </c>
      <c r="BZ203" s="137" t="s">
        <v>208</v>
      </c>
      <c r="CA203" s="84"/>
      <c r="CB203" s="175" t="s">
        <v>581</v>
      </c>
      <c r="CC203" s="124" t="s">
        <v>30</v>
      </c>
      <c r="CD203" s="84">
        <v>8.5</v>
      </c>
      <c r="CE203" s="84">
        <v>8</v>
      </c>
      <c r="CF203" s="84">
        <v>0</v>
      </c>
    </row>
    <row r="204" spans="1:84" ht="50.1" x14ac:dyDescent="0.55000000000000004">
      <c r="A204" s="25">
        <v>4</v>
      </c>
      <c r="B204" s="25" t="s">
        <v>2</v>
      </c>
      <c r="C204" s="25">
        <v>103</v>
      </c>
      <c r="D204" s="25" t="s">
        <v>81</v>
      </c>
      <c r="E204" s="25">
        <v>1</v>
      </c>
      <c r="F204" s="25">
        <v>7</v>
      </c>
      <c r="G204" s="25">
        <v>16.5</v>
      </c>
      <c r="H204" s="24">
        <v>17.5</v>
      </c>
      <c r="I204" s="24">
        <v>17</v>
      </c>
      <c r="J204" s="79"/>
      <c r="K204" s="79">
        <v>15</v>
      </c>
      <c r="L204" s="79"/>
      <c r="P204">
        <f>J204-'data for JMP'!J204</f>
        <v>-17</v>
      </c>
      <c r="Q204">
        <f t="shared" si="47"/>
        <v>15</v>
      </c>
      <c r="R204">
        <f t="shared" si="48"/>
        <v>-15</v>
      </c>
      <c r="S204">
        <f t="shared" si="49"/>
        <v>0</v>
      </c>
      <c r="T204" s="116">
        <f t="shared" si="50"/>
        <v>0</v>
      </c>
      <c r="U204" s="116">
        <f t="shared" si="50"/>
        <v>0</v>
      </c>
      <c r="V204" s="24">
        <v>5</v>
      </c>
      <c r="W204" s="51">
        <f t="shared" si="51"/>
        <v>333.625</v>
      </c>
      <c r="X204" s="79"/>
      <c r="Z204" s="79"/>
      <c r="AA204" s="79"/>
      <c r="AB204" s="5"/>
      <c r="AD204" s="79"/>
      <c r="AE204" s="79"/>
      <c r="AF204" s="5"/>
      <c r="AP204" s="116">
        <v>1</v>
      </c>
      <c r="AQ204" s="30" t="s">
        <v>15</v>
      </c>
      <c r="AR204" s="88">
        <v>1</v>
      </c>
      <c r="AS204" s="52" t="s">
        <v>15</v>
      </c>
      <c r="AT204" s="24" t="s">
        <v>18</v>
      </c>
      <c r="AU204" s="24">
        <v>1</v>
      </c>
      <c r="AV204" s="24" t="s">
        <v>18</v>
      </c>
      <c r="AW204" s="24">
        <v>1</v>
      </c>
      <c r="AX204" s="24" t="s">
        <v>14</v>
      </c>
      <c r="AY204" s="80" t="s">
        <v>487</v>
      </c>
      <c r="AZ204">
        <v>0</v>
      </c>
      <c r="BA204" s="77" t="s">
        <v>490</v>
      </c>
      <c r="BB204">
        <v>1</v>
      </c>
      <c r="BC204" s="77" t="s">
        <v>512</v>
      </c>
      <c r="BD204">
        <v>0</v>
      </c>
      <c r="BE204" s="77" t="s">
        <v>512</v>
      </c>
      <c r="BF204">
        <v>0</v>
      </c>
      <c r="BH204" s="116">
        <v>0</v>
      </c>
      <c r="BJ204" s="116">
        <v>0</v>
      </c>
      <c r="BK204" s="79">
        <v>5</v>
      </c>
      <c r="BL204" s="24">
        <v>5</v>
      </c>
      <c r="BM204" s="24">
        <v>0</v>
      </c>
      <c r="BN204" s="79">
        <v>0</v>
      </c>
      <c r="BO204" s="24">
        <v>0</v>
      </c>
      <c r="BP204" s="24">
        <v>0</v>
      </c>
      <c r="BT204" s="136">
        <v>4</v>
      </c>
      <c r="BU204" s="136">
        <v>0</v>
      </c>
      <c r="BV204" s="136">
        <v>15</v>
      </c>
      <c r="BW204" s="136">
        <v>3</v>
      </c>
      <c r="BX204" s="132">
        <v>5</v>
      </c>
      <c r="BY204" s="136">
        <v>30</v>
      </c>
      <c r="BZ204" s="149" t="s">
        <v>207</v>
      </c>
      <c r="CA204" s="77"/>
      <c r="CB204" s="175" t="s">
        <v>581</v>
      </c>
      <c r="CC204" s="124" t="s">
        <v>30</v>
      </c>
      <c r="CD204" s="84">
        <v>7</v>
      </c>
      <c r="CE204" s="84">
        <v>3</v>
      </c>
      <c r="CF204" s="84">
        <v>0</v>
      </c>
    </row>
    <row r="205" spans="1:84" ht="50.1" x14ac:dyDescent="0.55000000000000004">
      <c r="A205" s="25">
        <v>4</v>
      </c>
      <c r="B205" s="25" t="s">
        <v>2</v>
      </c>
      <c r="C205" s="25">
        <v>104</v>
      </c>
      <c r="D205" s="25" t="s">
        <v>81</v>
      </c>
      <c r="E205" s="25">
        <v>2</v>
      </c>
      <c r="F205" s="25">
        <v>5.5</v>
      </c>
      <c r="G205" s="25">
        <v>14.5</v>
      </c>
      <c r="H205" s="24">
        <v>16</v>
      </c>
      <c r="I205" s="24">
        <v>8</v>
      </c>
      <c r="J205" s="79"/>
      <c r="K205" s="79">
        <v>16</v>
      </c>
      <c r="L205" s="79"/>
      <c r="P205">
        <f>J205-'data for JMP'!J205</f>
        <v>-8</v>
      </c>
      <c r="Q205">
        <f t="shared" si="47"/>
        <v>16</v>
      </c>
      <c r="R205">
        <f t="shared" si="48"/>
        <v>-16</v>
      </c>
      <c r="S205">
        <f t="shared" si="49"/>
        <v>0</v>
      </c>
      <c r="T205" s="116">
        <f t="shared" si="50"/>
        <v>0</v>
      </c>
      <c r="U205" s="116">
        <f t="shared" si="50"/>
        <v>0</v>
      </c>
      <c r="V205" s="24">
        <v>2.5</v>
      </c>
      <c r="W205" s="51">
        <f t="shared" si="51"/>
        <v>39.25</v>
      </c>
      <c r="X205" s="79"/>
      <c r="Z205" s="79"/>
      <c r="AA205" s="79"/>
      <c r="AB205" s="5"/>
      <c r="AD205" s="79"/>
      <c r="AE205" s="79"/>
      <c r="AF205" s="5"/>
      <c r="AP205" s="116">
        <v>1</v>
      </c>
      <c r="AQ205" s="30" t="s">
        <v>15</v>
      </c>
      <c r="AR205" s="88">
        <v>1</v>
      </c>
      <c r="AS205" s="52" t="s">
        <v>15</v>
      </c>
      <c r="AT205" s="24" t="s">
        <v>15</v>
      </c>
      <c r="AU205" s="24">
        <v>1</v>
      </c>
      <c r="AV205" s="24" t="s">
        <v>14</v>
      </c>
      <c r="AW205" s="24">
        <v>0</v>
      </c>
      <c r="AX205" s="24" t="s">
        <v>14</v>
      </c>
      <c r="AY205" s="77" t="s">
        <v>512</v>
      </c>
      <c r="AZ205">
        <v>0</v>
      </c>
      <c r="BA205" s="77" t="s">
        <v>490</v>
      </c>
      <c r="BB205">
        <v>1</v>
      </c>
      <c r="BC205" s="77" t="s">
        <v>512</v>
      </c>
      <c r="BD205">
        <v>0</v>
      </c>
      <c r="BE205" s="77" t="s">
        <v>512</v>
      </c>
      <c r="BF205">
        <v>0</v>
      </c>
      <c r="BH205" s="116">
        <v>0</v>
      </c>
      <c r="BJ205" s="116">
        <v>0</v>
      </c>
      <c r="BK205" s="79">
        <v>5</v>
      </c>
      <c r="BL205" s="24">
        <v>0</v>
      </c>
      <c r="BM205" s="24">
        <v>0</v>
      </c>
      <c r="BN205" s="79">
        <v>0</v>
      </c>
      <c r="BO205" s="24">
        <v>0</v>
      </c>
      <c r="BP205" s="24">
        <v>0</v>
      </c>
      <c r="BT205" s="136">
        <v>8</v>
      </c>
      <c r="BU205" s="136">
        <v>0</v>
      </c>
      <c r="BV205" s="136">
        <v>25</v>
      </c>
      <c r="BW205" s="136">
        <v>0</v>
      </c>
      <c r="BX205" s="132">
        <v>0</v>
      </c>
      <c r="BY205" s="136">
        <v>33</v>
      </c>
      <c r="BZ205" s="137" t="s">
        <v>206</v>
      </c>
      <c r="CA205" s="77"/>
      <c r="CB205" s="175" t="s">
        <v>581</v>
      </c>
      <c r="CC205" s="124" t="s">
        <v>30</v>
      </c>
      <c r="CD205" s="84">
        <v>5.5</v>
      </c>
      <c r="CE205" s="84">
        <v>5</v>
      </c>
      <c r="CF205" s="84">
        <v>0</v>
      </c>
    </row>
    <row r="206" spans="1:84" ht="50.1" x14ac:dyDescent="0.55000000000000004">
      <c r="A206" s="25">
        <v>4</v>
      </c>
      <c r="B206" s="25" t="s">
        <v>2</v>
      </c>
      <c r="C206" s="25">
        <v>105</v>
      </c>
      <c r="D206" s="25" t="s">
        <v>81</v>
      </c>
      <c r="E206" s="25">
        <v>1</v>
      </c>
      <c r="F206" s="25">
        <v>6</v>
      </c>
      <c r="G206" s="25">
        <v>12</v>
      </c>
      <c r="H206" s="24">
        <v>11</v>
      </c>
      <c r="I206" s="24">
        <v>17.5</v>
      </c>
      <c r="J206" s="79"/>
      <c r="K206" s="79">
        <v>9</v>
      </c>
      <c r="L206" s="79"/>
      <c r="P206">
        <f>J206-'data for JMP'!J206</f>
        <v>-17.5</v>
      </c>
      <c r="Q206">
        <f t="shared" si="47"/>
        <v>9</v>
      </c>
      <c r="R206">
        <f t="shared" si="48"/>
        <v>-9</v>
      </c>
      <c r="S206">
        <f t="shared" si="49"/>
        <v>0</v>
      </c>
      <c r="T206" s="116">
        <f t="shared" si="50"/>
        <v>0</v>
      </c>
      <c r="U206" s="116">
        <f t="shared" si="50"/>
        <v>0</v>
      </c>
      <c r="V206" s="24">
        <v>2.5</v>
      </c>
      <c r="W206" s="51">
        <f t="shared" si="51"/>
        <v>85.859375</v>
      </c>
      <c r="X206" s="79"/>
      <c r="Z206" s="79"/>
      <c r="AA206" s="79"/>
      <c r="AB206" s="5"/>
      <c r="AD206" s="79"/>
      <c r="AE206" s="79"/>
      <c r="AF206" s="5"/>
      <c r="AP206" s="116">
        <v>1</v>
      </c>
      <c r="AQ206" s="30" t="s">
        <v>15</v>
      </c>
      <c r="AR206" s="88">
        <v>1</v>
      </c>
      <c r="AS206" s="52" t="s">
        <v>15</v>
      </c>
      <c r="AT206" s="24" t="s">
        <v>15</v>
      </c>
      <c r="AU206" s="24">
        <v>1</v>
      </c>
      <c r="AV206" s="24" t="s">
        <v>14</v>
      </c>
      <c r="AW206" s="24">
        <v>0</v>
      </c>
      <c r="AX206" s="24" t="s">
        <v>14</v>
      </c>
      <c r="AY206" s="77" t="s">
        <v>512</v>
      </c>
      <c r="AZ206">
        <v>0</v>
      </c>
      <c r="BA206" s="77" t="s">
        <v>490</v>
      </c>
      <c r="BB206">
        <v>1</v>
      </c>
      <c r="BC206" s="77" t="s">
        <v>512</v>
      </c>
      <c r="BD206">
        <v>0</v>
      </c>
      <c r="BE206" s="77" t="s">
        <v>512</v>
      </c>
      <c r="BF206">
        <v>0</v>
      </c>
      <c r="BH206" s="116">
        <v>0</v>
      </c>
      <c r="BJ206" s="116">
        <v>0</v>
      </c>
      <c r="BK206" s="79">
        <v>0</v>
      </c>
      <c r="BL206" s="24">
        <v>0</v>
      </c>
      <c r="BM206" s="24">
        <v>0</v>
      </c>
      <c r="BN206" s="79">
        <v>0</v>
      </c>
      <c r="BO206" s="24">
        <v>0</v>
      </c>
      <c r="BP206" s="24">
        <v>0</v>
      </c>
      <c r="BT206" s="137">
        <v>0.1</v>
      </c>
      <c r="BU206" s="137">
        <v>0.1</v>
      </c>
      <c r="BV206" s="136">
        <v>1</v>
      </c>
      <c r="BW206" s="136">
        <v>2</v>
      </c>
      <c r="BX206" s="132">
        <v>0</v>
      </c>
      <c r="BY206" s="136">
        <v>15</v>
      </c>
      <c r="BZ206" s="137" t="s">
        <v>205</v>
      </c>
      <c r="CA206" s="77"/>
      <c r="CB206" s="175" t="s">
        <v>581</v>
      </c>
      <c r="CC206" s="124" t="s">
        <v>30</v>
      </c>
      <c r="CD206" s="84">
        <v>6</v>
      </c>
      <c r="CE206" s="84">
        <v>5</v>
      </c>
      <c r="CF206" s="84">
        <v>0</v>
      </c>
    </row>
    <row r="207" spans="1:84" ht="57.6" x14ac:dyDescent="0.55000000000000004">
      <c r="A207" s="25">
        <v>4</v>
      </c>
      <c r="B207" s="25" t="s">
        <v>2</v>
      </c>
      <c r="C207" s="25">
        <v>106</v>
      </c>
      <c r="D207" s="25" t="s">
        <v>81</v>
      </c>
      <c r="E207" s="25">
        <v>1</v>
      </c>
      <c r="F207" s="25">
        <v>6.5</v>
      </c>
      <c r="G207" s="25">
        <v>9.5</v>
      </c>
      <c r="H207" s="24">
        <v>11</v>
      </c>
      <c r="I207" s="24">
        <v>10</v>
      </c>
      <c r="J207" s="79"/>
      <c r="K207" s="79"/>
      <c r="L207" s="79"/>
      <c r="P207">
        <f>J207-'data for JMP'!J207</f>
        <v>-10</v>
      </c>
      <c r="Q207">
        <f t="shared" si="47"/>
        <v>0</v>
      </c>
      <c r="R207">
        <f t="shared" si="48"/>
        <v>0</v>
      </c>
      <c r="S207">
        <f t="shared" si="49"/>
        <v>0</v>
      </c>
      <c r="T207" s="116">
        <f t="shared" si="50"/>
        <v>0</v>
      </c>
      <c r="U207" s="116">
        <f t="shared" si="50"/>
        <v>0</v>
      </c>
      <c r="V207" s="24">
        <v>2</v>
      </c>
      <c r="W207" s="51">
        <f t="shared" si="51"/>
        <v>31.400000000000002</v>
      </c>
      <c r="X207" s="79"/>
      <c r="Z207" s="79"/>
      <c r="AA207" s="79"/>
      <c r="AB207" s="5"/>
      <c r="AD207" s="79"/>
      <c r="AE207" s="79"/>
      <c r="AF207" s="5"/>
      <c r="AP207" s="116">
        <v>1</v>
      </c>
      <c r="AQ207" s="25" t="s">
        <v>17</v>
      </c>
      <c r="AR207" s="88">
        <v>1</v>
      </c>
      <c r="AS207" s="52" t="s">
        <v>15</v>
      </c>
      <c r="AT207" s="24" t="s">
        <v>17</v>
      </c>
      <c r="AU207" s="24">
        <v>1</v>
      </c>
      <c r="AV207" s="24" t="s">
        <v>18</v>
      </c>
      <c r="AW207" s="24">
        <v>1</v>
      </c>
      <c r="AX207" s="24" t="s">
        <v>18</v>
      </c>
      <c r="AY207" s="80" t="s">
        <v>487</v>
      </c>
      <c r="AZ207">
        <v>0</v>
      </c>
      <c r="BA207" s="77" t="s">
        <v>512</v>
      </c>
      <c r="BB207">
        <v>0</v>
      </c>
      <c r="BC207" s="77" t="s">
        <v>512</v>
      </c>
      <c r="BD207">
        <v>0</v>
      </c>
      <c r="BE207" s="77" t="s">
        <v>512</v>
      </c>
      <c r="BF207">
        <v>0</v>
      </c>
      <c r="BH207" s="116">
        <v>0</v>
      </c>
      <c r="BJ207" s="116">
        <v>0</v>
      </c>
      <c r="BK207" s="79">
        <v>5</v>
      </c>
      <c r="BL207" s="24">
        <v>0</v>
      </c>
      <c r="BM207" s="24">
        <v>0</v>
      </c>
      <c r="BN207" s="24">
        <v>0</v>
      </c>
      <c r="BO207" s="24">
        <v>0</v>
      </c>
      <c r="BP207" s="24">
        <v>0</v>
      </c>
      <c r="BT207" s="136">
        <v>4</v>
      </c>
      <c r="BU207" s="136">
        <v>0.1</v>
      </c>
      <c r="BV207" s="136">
        <v>15</v>
      </c>
      <c r="BW207" s="136">
        <v>7</v>
      </c>
      <c r="BX207" s="132">
        <v>0</v>
      </c>
      <c r="BY207" s="136">
        <v>50</v>
      </c>
      <c r="BZ207" s="136" t="s">
        <v>204</v>
      </c>
      <c r="CA207" s="77"/>
      <c r="CB207" s="175" t="s">
        <v>581</v>
      </c>
      <c r="CC207" s="124" t="s">
        <v>30</v>
      </c>
      <c r="CD207" s="84">
        <v>6.5</v>
      </c>
      <c r="CE207" s="84">
        <v>5</v>
      </c>
      <c r="CF207" s="84">
        <v>0</v>
      </c>
    </row>
    <row r="208" spans="1:84" ht="28.8" x14ac:dyDescent="0.55000000000000004">
      <c r="A208" s="25">
        <v>4</v>
      </c>
      <c r="B208" s="25" t="s">
        <v>2</v>
      </c>
      <c r="C208" s="25">
        <v>107</v>
      </c>
      <c r="D208" s="25" t="s">
        <v>81</v>
      </c>
      <c r="E208" s="25">
        <v>1</v>
      </c>
      <c r="F208" s="25">
        <v>8</v>
      </c>
      <c r="G208" s="25">
        <v>15</v>
      </c>
      <c r="H208" s="24">
        <v>14</v>
      </c>
      <c r="I208" s="24">
        <v>12.5</v>
      </c>
      <c r="J208" s="79"/>
      <c r="K208" s="79">
        <v>9</v>
      </c>
      <c r="L208" s="79"/>
      <c r="P208">
        <f>J208-'data for JMP'!J208</f>
        <v>-12.5</v>
      </c>
      <c r="Q208">
        <f t="shared" si="47"/>
        <v>9</v>
      </c>
      <c r="R208">
        <f t="shared" si="48"/>
        <v>-9</v>
      </c>
      <c r="S208">
        <f t="shared" si="49"/>
        <v>0</v>
      </c>
      <c r="T208" s="116">
        <f t="shared" si="50"/>
        <v>0</v>
      </c>
      <c r="U208" s="116">
        <f t="shared" si="50"/>
        <v>0</v>
      </c>
      <c r="V208" s="24">
        <v>4</v>
      </c>
      <c r="W208" s="51">
        <f t="shared" si="51"/>
        <v>157</v>
      </c>
      <c r="X208" s="79"/>
      <c r="Z208" s="79">
        <v>1</v>
      </c>
      <c r="AA208" s="79">
        <v>1</v>
      </c>
      <c r="AB208" s="5">
        <f xml:space="preserve"> AVERAGE(Z208:AA208)</f>
        <v>1</v>
      </c>
      <c r="AC208">
        <f>3.14*((Z208+AA208)/2)^2*K208</f>
        <v>28.26</v>
      </c>
      <c r="AD208" s="79"/>
      <c r="AE208" s="79"/>
      <c r="AF208" s="5"/>
      <c r="AP208" s="116">
        <v>1</v>
      </c>
      <c r="AQ208" s="25" t="s">
        <v>17</v>
      </c>
      <c r="AR208" s="88">
        <v>1</v>
      </c>
      <c r="AS208" s="52" t="s">
        <v>15</v>
      </c>
      <c r="AT208" s="24" t="s">
        <v>18</v>
      </c>
      <c r="AU208" s="24">
        <v>1</v>
      </c>
      <c r="AV208" s="24" t="s">
        <v>14</v>
      </c>
      <c r="AW208" s="24">
        <v>0</v>
      </c>
      <c r="AX208" s="24" t="s">
        <v>14</v>
      </c>
      <c r="AY208" s="80" t="s">
        <v>487</v>
      </c>
      <c r="AZ208">
        <v>0</v>
      </c>
      <c r="BA208" s="77" t="s">
        <v>490</v>
      </c>
      <c r="BB208">
        <v>1</v>
      </c>
      <c r="BC208" s="77" t="s">
        <v>512</v>
      </c>
      <c r="BD208">
        <v>0</v>
      </c>
      <c r="BE208" s="77" t="s">
        <v>512</v>
      </c>
      <c r="BF208">
        <v>0</v>
      </c>
      <c r="BH208" s="116">
        <v>0</v>
      </c>
      <c r="BJ208" s="116">
        <v>0</v>
      </c>
      <c r="BK208" s="79">
        <v>5</v>
      </c>
      <c r="BL208" s="24">
        <v>2</v>
      </c>
      <c r="BM208" s="24">
        <v>0</v>
      </c>
      <c r="BN208" s="79">
        <v>0</v>
      </c>
      <c r="BO208" s="24">
        <v>0</v>
      </c>
      <c r="BP208" s="24">
        <v>0</v>
      </c>
      <c r="BT208" s="136">
        <v>15</v>
      </c>
      <c r="BU208" s="150">
        <v>0.1</v>
      </c>
      <c r="BV208" s="150">
        <v>23</v>
      </c>
      <c r="BW208" s="150">
        <v>0.1</v>
      </c>
      <c r="BX208" s="132">
        <v>2</v>
      </c>
      <c r="BY208" s="150">
        <v>25</v>
      </c>
      <c r="BZ208" s="150" t="s">
        <v>203</v>
      </c>
      <c r="CA208" s="77"/>
      <c r="CB208" s="175" t="s">
        <v>581</v>
      </c>
      <c r="CC208" s="124" t="s">
        <v>30</v>
      </c>
      <c r="CD208" s="84">
        <v>8</v>
      </c>
      <c r="CE208" s="84">
        <v>10</v>
      </c>
      <c r="CF208" s="84">
        <v>0</v>
      </c>
    </row>
    <row r="209" spans="1:84" ht="28.8" x14ac:dyDescent="0.55000000000000004">
      <c r="A209" s="25">
        <v>4</v>
      </c>
      <c r="B209" s="25" t="s">
        <v>2</v>
      </c>
      <c r="C209" s="25">
        <v>108</v>
      </c>
      <c r="D209" s="25" t="s">
        <v>81</v>
      </c>
      <c r="E209" s="25">
        <v>1</v>
      </c>
      <c r="F209" s="25">
        <v>9</v>
      </c>
      <c r="G209" s="25">
        <v>17</v>
      </c>
      <c r="H209" s="24">
        <v>17</v>
      </c>
      <c r="I209" s="24">
        <v>17.5</v>
      </c>
      <c r="J209" s="79"/>
      <c r="K209" s="79">
        <v>11</v>
      </c>
      <c r="L209" s="79"/>
      <c r="P209">
        <f>J209-'data for JMP'!J209</f>
        <v>-17.5</v>
      </c>
      <c r="Q209">
        <f t="shared" si="47"/>
        <v>11</v>
      </c>
      <c r="R209">
        <f t="shared" si="48"/>
        <v>-11</v>
      </c>
      <c r="S209">
        <f t="shared" si="49"/>
        <v>0</v>
      </c>
      <c r="T209" s="116">
        <f t="shared" si="50"/>
        <v>0</v>
      </c>
      <c r="U209" s="116">
        <f t="shared" si="50"/>
        <v>0</v>
      </c>
      <c r="V209" s="24">
        <v>4.5</v>
      </c>
      <c r="W209" s="51">
        <f t="shared" si="51"/>
        <v>278.18437499999999</v>
      </c>
      <c r="X209" s="79"/>
      <c r="Z209" s="79">
        <v>1</v>
      </c>
      <c r="AA209" s="79">
        <v>1</v>
      </c>
      <c r="AB209" s="5">
        <f xml:space="preserve"> AVERAGE(Z209:AA209)</f>
        <v>1</v>
      </c>
      <c r="AC209">
        <f>3.14*((Z209+AA209)/2)^2*K209</f>
        <v>34.54</v>
      </c>
      <c r="AD209" s="79"/>
      <c r="AE209" s="79"/>
      <c r="AF209" s="5"/>
      <c r="AP209" s="116">
        <v>1</v>
      </c>
      <c r="AQ209" s="25" t="s">
        <v>17</v>
      </c>
      <c r="AR209" s="88">
        <v>1</v>
      </c>
      <c r="AS209" s="52" t="s">
        <v>15</v>
      </c>
      <c r="AT209" s="24" t="s">
        <v>17</v>
      </c>
      <c r="AU209" s="24">
        <v>1</v>
      </c>
      <c r="AV209" s="24" t="s">
        <v>18</v>
      </c>
      <c r="AW209" s="24">
        <v>1</v>
      </c>
      <c r="AX209" s="24" t="s">
        <v>18</v>
      </c>
      <c r="AY209" s="80" t="s">
        <v>487</v>
      </c>
      <c r="AZ209">
        <v>0</v>
      </c>
      <c r="BA209" s="77" t="s">
        <v>490</v>
      </c>
      <c r="BB209">
        <v>1</v>
      </c>
      <c r="BC209" s="77" t="s">
        <v>512</v>
      </c>
      <c r="BD209">
        <v>0</v>
      </c>
      <c r="BE209" s="77" t="s">
        <v>512</v>
      </c>
      <c r="BF209">
        <v>0</v>
      </c>
      <c r="BH209" s="116">
        <v>0</v>
      </c>
      <c r="BJ209" s="116">
        <v>0</v>
      </c>
      <c r="BK209" s="79">
        <v>5</v>
      </c>
      <c r="BL209" s="24">
        <v>5</v>
      </c>
      <c r="BM209" s="24">
        <v>0</v>
      </c>
      <c r="BN209" s="79">
        <v>0</v>
      </c>
      <c r="BO209" s="24">
        <v>0</v>
      </c>
      <c r="BP209" s="24">
        <v>0</v>
      </c>
      <c r="BT209" s="136">
        <v>1</v>
      </c>
      <c r="BU209" s="150">
        <v>0</v>
      </c>
      <c r="BV209" s="150">
        <v>8</v>
      </c>
      <c r="BW209" s="150">
        <v>0</v>
      </c>
      <c r="BX209" s="132">
        <v>5</v>
      </c>
      <c r="BY209" s="150">
        <v>30</v>
      </c>
      <c r="BZ209" s="150" t="s">
        <v>198</v>
      </c>
      <c r="CA209" s="77"/>
      <c r="CB209" s="175" t="s">
        <v>581</v>
      </c>
      <c r="CC209" s="124" t="s">
        <v>30</v>
      </c>
      <c r="CD209" s="84">
        <v>9</v>
      </c>
      <c r="CE209" s="84">
        <v>10</v>
      </c>
      <c r="CF209" s="84">
        <v>0</v>
      </c>
    </row>
    <row r="210" spans="1:84" ht="57.6" x14ac:dyDescent="0.55000000000000004">
      <c r="A210" s="25">
        <v>4</v>
      </c>
      <c r="B210" s="25" t="s">
        <v>2</v>
      </c>
      <c r="C210" s="25">
        <v>109</v>
      </c>
      <c r="D210" s="25" t="s">
        <v>81</v>
      </c>
      <c r="E210" s="25">
        <v>2</v>
      </c>
      <c r="F210" s="25">
        <v>10</v>
      </c>
      <c r="G210" s="25">
        <v>16.5</v>
      </c>
      <c r="H210" s="24">
        <v>17.5</v>
      </c>
      <c r="I210" s="24">
        <v>16</v>
      </c>
      <c r="J210" s="79"/>
      <c r="K210" s="79">
        <v>17</v>
      </c>
      <c r="L210" s="79"/>
      <c r="P210">
        <f>J210-'data for JMP'!J210</f>
        <v>-16</v>
      </c>
      <c r="Q210">
        <f t="shared" si="47"/>
        <v>17</v>
      </c>
      <c r="R210">
        <f t="shared" si="48"/>
        <v>-17</v>
      </c>
      <c r="S210">
        <f t="shared" si="49"/>
        <v>0</v>
      </c>
      <c r="T210" s="116">
        <f t="shared" si="50"/>
        <v>0</v>
      </c>
      <c r="U210" s="116">
        <f t="shared" si="50"/>
        <v>0</v>
      </c>
      <c r="V210" s="24">
        <v>4.5</v>
      </c>
      <c r="W210" s="51">
        <f t="shared" si="51"/>
        <v>254.34</v>
      </c>
      <c r="X210" s="79"/>
      <c r="Z210" s="79">
        <v>5</v>
      </c>
      <c r="AA210" s="79">
        <v>4</v>
      </c>
      <c r="AB210" s="5">
        <f xml:space="preserve"> AVERAGE(Z210:AA210)</f>
        <v>4.5</v>
      </c>
      <c r="AC210">
        <f>3.14*((Z210+AA210)/2)^2*K210</f>
        <v>1080.9449999999999</v>
      </c>
      <c r="AD210" s="79"/>
      <c r="AE210" s="79"/>
      <c r="AF210" s="5"/>
      <c r="AP210" s="116">
        <v>1</v>
      </c>
      <c r="AQ210" s="25" t="s">
        <v>15</v>
      </c>
      <c r="AR210" s="88">
        <v>1</v>
      </c>
      <c r="AS210" s="52" t="s">
        <v>15</v>
      </c>
      <c r="AT210" s="24" t="s">
        <v>17</v>
      </c>
      <c r="AU210" s="24">
        <v>1</v>
      </c>
      <c r="AV210" s="24" t="s">
        <v>14</v>
      </c>
      <c r="AW210" s="24">
        <v>0</v>
      </c>
      <c r="AX210" s="24" t="s">
        <v>14</v>
      </c>
      <c r="AY210" s="80" t="s">
        <v>487</v>
      </c>
      <c r="AZ210">
        <v>0</v>
      </c>
      <c r="BA210" s="77" t="s">
        <v>490</v>
      </c>
      <c r="BB210">
        <v>1</v>
      </c>
      <c r="BC210" s="77" t="s">
        <v>512</v>
      </c>
      <c r="BD210">
        <v>0</v>
      </c>
      <c r="BE210" s="77" t="s">
        <v>512</v>
      </c>
      <c r="BF210">
        <v>0</v>
      </c>
      <c r="BH210" s="116">
        <v>0</v>
      </c>
      <c r="BJ210" s="116">
        <v>0</v>
      </c>
      <c r="BK210" s="79">
        <v>10</v>
      </c>
      <c r="BL210" s="24">
        <v>15</v>
      </c>
      <c r="BM210" s="24">
        <v>0</v>
      </c>
      <c r="BN210" s="79">
        <v>35</v>
      </c>
      <c r="BO210" s="24">
        <v>0</v>
      </c>
      <c r="BP210" s="24">
        <v>0</v>
      </c>
      <c r="BT210" s="136">
        <v>9</v>
      </c>
      <c r="BU210" s="150">
        <v>1</v>
      </c>
      <c r="BV210" s="150">
        <v>28</v>
      </c>
      <c r="BW210" s="150">
        <v>35</v>
      </c>
      <c r="BX210" s="132">
        <v>15</v>
      </c>
      <c r="BY210" s="150">
        <v>35</v>
      </c>
      <c r="BZ210" s="150" t="s">
        <v>202</v>
      </c>
      <c r="CA210" s="77"/>
      <c r="CB210" s="175" t="s">
        <v>581</v>
      </c>
      <c r="CC210" s="124" t="s">
        <v>30</v>
      </c>
      <c r="CD210" s="84">
        <v>10</v>
      </c>
      <c r="CE210" s="84">
        <v>9</v>
      </c>
      <c r="CF210" s="84">
        <v>0</v>
      </c>
    </row>
    <row r="211" spans="1:84" ht="43.2" x14ac:dyDescent="0.55000000000000004">
      <c r="A211" s="25">
        <v>4</v>
      </c>
      <c r="B211" s="25" t="s">
        <v>2</v>
      </c>
      <c r="C211" s="25">
        <v>110</v>
      </c>
      <c r="D211" s="25" t="s">
        <v>81</v>
      </c>
      <c r="E211" s="25">
        <v>1</v>
      </c>
      <c r="F211" s="25">
        <v>11</v>
      </c>
      <c r="G211" s="25">
        <v>15</v>
      </c>
      <c r="H211" s="24">
        <v>16</v>
      </c>
      <c r="I211" s="24">
        <v>16</v>
      </c>
      <c r="J211" s="79"/>
      <c r="K211" s="79"/>
      <c r="L211" s="79"/>
      <c r="P211">
        <f>J211-'data for JMP'!J211</f>
        <v>-16</v>
      </c>
      <c r="Q211">
        <f t="shared" si="47"/>
        <v>0</v>
      </c>
      <c r="R211">
        <f t="shared" si="48"/>
        <v>0</v>
      </c>
      <c r="S211">
        <f t="shared" si="49"/>
        <v>0</v>
      </c>
      <c r="T211" s="116">
        <f t="shared" si="50"/>
        <v>0</v>
      </c>
      <c r="U211" s="116">
        <f t="shared" si="50"/>
        <v>0</v>
      </c>
      <c r="V211" s="24">
        <v>4</v>
      </c>
      <c r="W211" s="51">
        <f t="shared" si="51"/>
        <v>200.96</v>
      </c>
      <c r="X211" s="79"/>
      <c r="Z211" s="79"/>
      <c r="AA211" s="79"/>
      <c r="AB211" s="5"/>
      <c r="AD211" s="79"/>
      <c r="AE211" s="79"/>
      <c r="AF211" s="5"/>
      <c r="AP211" s="116">
        <v>1</v>
      </c>
      <c r="AQ211" s="25" t="s">
        <v>17</v>
      </c>
      <c r="AR211" s="88">
        <v>1</v>
      </c>
      <c r="AS211" s="52" t="s">
        <v>17</v>
      </c>
      <c r="AT211" s="24" t="s">
        <v>18</v>
      </c>
      <c r="AU211" s="24">
        <v>1</v>
      </c>
      <c r="AV211" s="24" t="s">
        <v>14</v>
      </c>
      <c r="AW211" s="24">
        <v>0</v>
      </c>
      <c r="AX211" s="24" t="s">
        <v>14</v>
      </c>
      <c r="AY211" s="80" t="s">
        <v>487</v>
      </c>
      <c r="AZ211">
        <v>0</v>
      </c>
      <c r="BA211" s="77" t="s">
        <v>512</v>
      </c>
      <c r="BB211">
        <v>0</v>
      </c>
      <c r="BC211" s="77" t="s">
        <v>512</v>
      </c>
      <c r="BD211">
        <v>0</v>
      </c>
      <c r="BE211" s="77" t="s">
        <v>512</v>
      </c>
      <c r="BF211">
        <v>0</v>
      </c>
      <c r="BH211" s="116">
        <v>0</v>
      </c>
      <c r="BJ211" s="116">
        <v>0</v>
      </c>
      <c r="BK211" s="79">
        <v>5</v>
      </c>
      <c r="BL211" s="24">
        <v>8</v>
      </c>
      <c r="BM211" s="24">
        <v>0</v>
      </c>
      <c r="BN211" s="24">
        <v>0</v>
      </c>
      <c r="BO211" s="24">
        <v>0</v>
      </c>
      <c r="BP211" s="24">
        <v>0</v>
      </c>
      <c r="BT211" s="136">
        <v>3</v>
      </c>
      <c r="BU211" s="150">
        <v>0.1</v>
      </c>
      <c r="BV211" s="150">
        <v>13</v>
      </c>
      <c r="BW211" s="150">
        <v>22</v>
      </c>
      <c r="BX211" s="132">
        <v>8</v>
      </c>
      <c r="BY211" s="150">
        <v>40</v>
      </c>
      <c r="BZ211" s="150" t="s">
        <v>201</v>
      </c>
      <c r="CA211" s="77"/>
      <c r="CB211" s="175" t="s">
        <v>581</v>
      </c>
      <c r="CC211" s="124" t="s">
        <v>30</v>
      </c>
      <c r="CD211" s="84">
        <v>11</v>
      </c>
      <c r="CE211" s="84">
        <v>11</v>
      </c>
      <c r="CF211" s="84">
        <v>0</v>
      </c>
    </row>
    <row r="212" spans="1:84" ht="28.8" x14ac:dyDescent="0.55000000000000004">
      <c r="A212" s="25">
        <v>4</v>
      </c>
      <c r="B212" s="25" t="s">
        <v>2</v>
      </c>
      <c r="C212" s="25">
        <v>111</v>
      </c>
      <c r="D212" s="25" t="s">
        <v>81</v>
      </c>
      <c r="E212" s="25">
        <v>1</v>
      </c>
      <c r="F212" s="25">
        <v>7.5</v>
      </c>
      <c r="G212" s="25">
        <v>11</v>
      </c>
      <c r="H212" s="24">
        <v>13</v>
      </c>
      <c r="I212" s="24">
        <v>13</v>
      </c>
      <c r="J212" s="79"/>
      <c r="K212" s="79">
        <v>0</v>
      </c>
      <c r="L212" s="79"/>
      <c r="P212">
        <f>J212-'data for JMP'!J212</f>
        <v>-13</v>
      </c>
      <c r="Q212">
        <f t="shared" si="47"/>
        <v>0</v>
      </c>
      <c r="R212">
        <f t="shared" si="48"/>
        <v>0</v>
      </c>
      <c r="S212">
        <f t="shared" si="49"/>
        <v>0</v>
      </c>
      <c r="T212" s="116">
        <f t="shared" si="50"/>
        <v>0</v>
      </c>
      <c r="U212" s="116">
        <f t="shared" si="50"/>
        <v>0</v>
      </c>
      <c r="V212" s="24">
        <v>2.5</v>
      </c>
      <c r="W212" s="51">
        <f t="shared" si="51"/>
        <v>63.78125</v>
      </c>
      <c r="X212" s="79"/>
      <c r="Z212" s="79"/>
      <c r="AA212" s="79"/>
      <c r="AB212" s="5"/>
      <c r="AD212" s="79"/>
      <c r="AE212" s="79"/>
      <c r="AF212" s="5"/>
      <c r="AP212" s="116">
        <v>1</v>
      </c>
      <c r="AQ212" s="25" t="s">
        <v>17</v>
      </c>
      <c r="AR212" s="88">
        <v>1</v>
      </c>
      <c r="AS212" s="52" t="s">
        <v>15</v>
      </c>
      <c r="AT212" s="24" t="s">
        <v>18</v>
      </c>
      <c r="AU212" s="24">
        <v>1</v>
      </c>
      <c r="AV212" s="24" t="s">
        <v>14</v>
      </c>
      <c r="AW212" s="24">
        <v>0</v>
      </c>
      <c r="AX212" s="24" t="s">
        <v>14</v>
      </c>
      <c r="AY212" s="80" t="s">
        <v>487</v>
      </c>
      <c r="AZ212">
        <v>0</v>
      </c>
      <c r="BA212" s="77" t="s">
        <v>16</v>
      </c>
      <c r="BB212">
        <v>0</v>
      </c>
      <c r="BC212" s="77" t="s">
        <v>512</v>
      </c>
      <c r="BD212">
        <v>0</v>
      </c>
      <c r="BE212" s="77" t="s">
        <v>512</v>
      </c>
      <c r="BF212">
        <v>0</v>
      </c>
      <c r="BH212" s="116">
        <v>0</v>
      </c>
      <c r="BJ212" s="116">
        <v>0</v>
      </c>
      <c r="BK212" s="79">
        <v>5</v>
      </c>
      <c r="BL212" s="24">
        <v>10</v>
      </c>
      <c r="BM212" s="24">
        <v>0</v>
      </c>
      <c r="BN212" s="79">
        <v>0</v>
      </c>
      <c r="BO212" s="24">
        <v>0</v>
      </c>
      <c r="BP212" s="24">
        <v>0</v>
      </c>
      <c r="BT212" s="136">
        <v>0.1</v>
      </c>
      <c r="BU212" s="150">
        <v>0</v>
      </c>
      <c r="BV212" s="150">
        <v>2</v>
      </c>
      <c r="BW212" s="150">
        <v>0</v>
      </c>
      <c r="BX212" s="132">
        <v>10</v>
      </c>
      <c r="BY212" s="150">
        <v>30</v>
      </c>
      <c r="BZ212" s="150" t="s">
        <v>198</v>
      </c>
      <c r="CA212" s="77"/>
      <c r="CB212" s="175" t="s">
        <v>581</v>
      </c>
      <c r="CC212" s="124" t="s">
        <v>30</v>
      </c>
      <c r="CD212" s="84">
        <v>7.5</v>
      </c>
      <c r="CE212" s="84">
        <v>5</v>
      </c>
      <c r="CF212" s="84">
        <v>0</v>
      </c>
    </row>
    <row r="213" spans="1:84" ht="43.2" x14ac:dyDescent="0.55000000000000004">
      <c r="A213" s="25">
        <v>4</v>
      </c>
      <c r="B213" s="25" t="s">
        <v>2</v>
      </c>
      <c r="C213" s="25">
        <v>112</v>
      </c>
      <c r="D213" s="25" t="s">
        <v>81</v>
      </c>
      <c r="E213" s="25">
        <v>1</v>
      </c>
      <c r="F213" s="25">
        <v>5</v>
      </c>
      <c r="G213" s="25">
        <v>0</v>
      </c>
      <c r="H213" s="24"/>
      <c r="I213" s="24"/>
      <c r="J213" s="79"/>
      <c r="K213" s="79"/>
      <c r="L213" s="79"/>
      <c r="P213">
        <f>J213-'data for JMP'!J213</f>
        <v>0</v>
      </c>
      <c r="Q213">
        <f t="shared" si="47"/>
        <v>0</v>
      </c>
      <c r="R213">
        <f t="shared" si="48"/>
        <v>0</v>
      </c>
      <c r="S213">
        <f t="shared" si="49"/>
        <v>0</v>
      </c>
      <c r="T213" s="116">
        <f t="shared" si="50"/>
        <v>0</v>
      </c>
      <c r="U213" s="116">
        <f t="shared" si="50"/>
        <v>0</v>
      </c>
      <c r="V213" s="24"/>
      <c r="W213" s="51"/>
      <c r="X213" s="79"/>
      <c r="Z213" s="79"/>
      <c r="AA213" s="79"/>
      <c r="AB213" s="5"/>
      <c r="AD213" s="79"/>
      <c r="AE213" s="79"/>
      <c r="AF213" s="5"/>
      <c r="AP213" s="116">
        <v>1</v>
      </c>
      <c r="AQ213" s="25" t="s">
        <v>16</v>
      </c>
      <c r="AR213" s="25">
        <v>0</v>
      </c>
      <c r="AS213" s="25" t="s">
        <v>16</v>
      </c>
      <c r="AT213" s="24" t="s">
        <v>14</v>
      </c>
      <c r="AU213" s="24">
        <v>0</v>
      </c>
      <c r="AV213" s="24" t="s">
        <v>14</v>
      </c>
      <c r="AW213" s="24">
        <v>0</v>
      </c>
      <c r="AX213" s="24" t="s">
        <v>14</v>
      </c>
      <c r="AY213" s="77" t="s">
        <v>512</v>
      </c>
      <c r="AZ213">
        <v>0</v>
      </c>
      <c r="BA213" s="77" t="s">
        <v>512</v>
      </c>
      <c r="BB213">
        <v>0</v>
      </c>
      <c r="BC213" s="77" t="s">
        <v>512</v>
      </c>
      <c r="BD213">
        <v>0</v>
      </c>
      <c r="BE213" s="77" t="s">
        <v>512</v>
      </c>
      <c r="BF213">
        <v>0</v>
      </c>
      <c r="BH213" s="116">
        <v>0</v>
      </c>
      <c r="BJ213" s="116">
        <v>0</v>
      </c>
      <c r="BK213" s="79">
        <v>0</v>
      </c>
      <c r="BL213" s="79">
        <v>0</v>
      </c>
      <c r="BM213" s="24">
        <v>0</v>
      </c>
      <c r="BN213" s="24">
        <v>0</v>
      </c>
      <c r="BO213" s="24">
        <v>0</v>
      </c>
      <c r="BP213" s="24">
        <v>0</v>
      </c>
      <c r="BT213" s="136">
        <v>5</v>
      </c>
      <c r="BU213" s="150">
        <v>1</v>
      </c>
      <c r="BV213" s="150">
        <v>20</v>
      </c>
      <c r="BW213" s="150">
        <v>35</v>
      </c>
      <c r="BX213" s="132"/>
      <c r="BY213" s="150">
        <v>40</v>
      </c>
      <c r="BZ213" s="150" t="s">
        <v>200</v>
      </c>
      <c r="CA213" s="77" t="s">
        <v>199</v>
      </c>
      <c r="CB213" s="176" t="s">
        <v>577</v>
      </c>
      <c r="CC213" s="124" t="s">
        <v>30</v>
      </c>
      <c r="CD213" s="84">
        <v>5</v>
      </c>
      <c r="CE213" s="84">
        <v>4</v>
      </c>
      <c r="CF213" s="84">
        <v>0</v>
      </c>
    </row>
    <row r="214" spans="1:84" ht="28.8" x14ac:dyDescent="0.55000000000000004">
      <c r="A214" s="25">
        <v>4</v>
      </c>
      <c r="B214" s="25" t="s">
        <v>2</v>
      </c>
      <c r="C214" s="25">
        <v>113</v>
      </c>
      <c r="D214" s="25" t="s">
        <v>81</v>
      </c>
      <c r="E214" s="25">
        <v>1</v>
      </c>
      <c r="F214" s="25">
        <v>6.5</v>
      </c>
      <c r="G214" s="25">
        <v>10.5</v>
      </c>
      <c r="H214" s="24"/>
      <c r="I214" s="24"/>
      <c r="J214" s="79"/>
      <c r="K214" s="79"/>
      <c r="L214" s="79"/>
      <c r="P214">
        <f>J214-'data for JMP'!J214</f>
        <v>0</v>
      </c>
      <c r="Q214">
        <f t="shared" si="47"/>
        <v>0</v>
      </c>
      <c r="R214">
        <f t="shared" si="48"/>
        <v>0</v>
      </c>
      <c r="S214">
        <f t="shared" si="49"/>
        <v>0</v>
      </c>
      <c r="T214" s="116">
        <f t="shared" si="50"/>
        <v>0</v>
      </c>
      <c r="U214" s="116">
        <f t="shared" si="50"/>
        <v>0</v>
      </c>
      <c r="V214" s="24"/>
      <c r="W214" s="51"/>
      <c r="X214" s="79"/>
      <c r="Z214" s="79"/>
      <c r="AA214" s="79"/>
      <c r="AB214" s="5"/>
      <c r="AD214" s="79"/>
      <c r="AE214" s="79"/>
      <c r="AF214" s="5"/>
      <c r="AP214" s="116">
        <v>1</v>
      </c>
      <c r="AQ214" s="25" t="s">
        <v>18</v>
      </c>
      <c r="AR214" s="88">
        <v>1</v>
      </c>
      <c r="AS214" s="52" t="s">
        <v>14</v>
      </c>
      <c r="AT214" s="24" t="s">
        <v>14</v>
      </c>
      <c r="AU214" s="24">
        <v>0</v>
      </c>
      <c r="AV214" s="24" t="s">
        <v>14</v>
      </c>
      <c r="AW214" s="24">
        <v>0</v>
      </c>
      <c r="AX214" s="24" t="s">
        <v>14</v>
      </c>
      <c r="AY214" s="77" t="s">
        <v>512</v>
      </c>
      <c r="AZ214">
        <v>0</v>
      </c>
      <c r="BA214" s="77" t="s">
        <v>512</v>
      </c>
      <c r="BB214">
        <v>0</v>
      </c>
      <c r="BC214" s="77" t="s">
        <v>512</v>
      </c>
      <c r="BD214">
        <v>0</v>
      </c>
      <c r="BE214" s="77" t="s">
        <v>512</v>
      </c>
      <c r="BF214">
        <v>0</v>
      </c>
      <c r="BH214" s="116">
        <v>0</v>
      </c>
      <c r="BJ214" s="116">
        <v>0</v>
      </c>
      <c r="BK214" s="79">
        <v>0</v>
      </c>
      <c r="BL214" s="79">
        <v>0</v>
      </c>
      <c r="BM214" s="24">
        <v>0</v>
      </c>
      <c r="BN214" s="24">
        <v>0</v>
      </c>
      <c r="BO214" s="24">
        <v>0</v>
      </c>
      <c r="BP214" s="24">
        <v>0</v>
      </c>
      <c r="BT214" s="136">
        <v>1</v>
      </c>
      <c r="BU214" s="150">
        <v>0</v>
      </c>
      <c r="BV214" s="150">
        <v>4</v>
      </c>
      <c r="BW214" s="150">
        <v>0</v>
      </c>
      <c r="BX214" s="132"/>
      <c r="BY214" s="150">
        <v>15</v>
      </c>
      <c r="BZ214" s="150" t="s">
        <v>198</v>
      </c>
      <c r="CA214" s="77"/>
      <c r="CB214" s="175" t="s">
        <v>581</v>
      </c>
      <c r="CC214" s="124" t="s">
        <v>30</v>
      </c>
      <c r="CD214" s="84">
        <v>6.5</v>
      </c>
      <c r="CE214" s="84">
        <v>5</v>
      </c>
      <c r="CF214" s="84">
        <v>0</v>
      </c>
    </row>
    <row r="215" spans="1:84" ht="43.2" x14ac:dyDescent="0.55000000000000004">
      <c r="A215" s="25">
        <v>4</v>
      </c>
      <c r="B215" s="25" t="s">
        <v>2</v>
      </c>
      <c r="C215" s="25">
        <v>114</v>
      </c>
      <c r="D215" s="25" t="s">
        <v>81</v>
      </c>
      <c r="E215" s="25">
        <v>2</v>
      </c>
      <c r="F215" s="25">
        <v>8.5</v>
      </c>
      <c r="G215" s="25">
        <v>18</v>
      </c>
      <c r="H215" s="24">
        <v>22</v>
      </c>
      <c r="I215" s="24">
        <v>24.5</v>
      </c>
      <c r="J215" s="79">
        <v>25</v>
      </c>
      <c r="K215" s="79">
        <v>32</v>
      </c>
      <c r="L215" s="79">
        <v>35</v>
      </c>
      <c r="M215" s="79">
        <v>54</v>
      </c>
      <c r="N215" s="79">
        <v>58</v>
      </c>
      <c r="O215" s="168">
        <v>88.5</v>
      </c>
      <c r="P215">
        <f>J215-'data for JMP'!J215</f>
        <v>0.5</v>
      </c>
      <c r="Q215">
        <f t="shared" si="47"/>
        <v>7</v>
      </c>
      <c r="R215">
        <f t="shared" si="48"/>
        <v>3</v>
      </c>
      <c r="S215">
        <f t="shared" si="49"/>
        <v>19</v>
      </c>
      <c r="T215" s="116">
        <f t="shared" si="50"/>
        <v>4</v>
      </c>
      <c r="U215" s="116">
        <f t="shared" si="50"/>
        <v>30.5</v>
      </c>
      <c r="V215" s="24">
        <v>6.5</v>
      </c>
      <c r="W215" s="51">
        <f>3.14*(V215/2)^2*I215</f>
        <v>812.573125</v>
      </c>
      <c r="X215" s="79">
        <v>7.5</v>
      </c>
      <c r="Y215">
        <f>3.14*(X215/2)^2*J215</f>
        <v>1103.90625</v>
      </c>
      <c r="Z215" s="79">
        <v>9.5</v>
      </c>
      <c r="AA215" s="79">
        <v>7</v>
      </c>
      <c r="AB215" s="5">
        <f xml:space="preserve"> AVERAGE(Z215:AA215)</f>
        <v>8.25</v>
      </c>
      <c r="AC215">
        <f>3.14*((Z215+AA215)/2)^2*K215</f>
        <v>6838.92</v>
      </c>
      <c r="AD215" s="79">
        <v>12</v>
      </c>
      <c r="AE215" s="79">
        <v>10</v>
      </c>
      <c r="AF215" s="5">
        <f xml:space="preserve"> AVERAGE(AD215:AE215)</f>
        <v>11</v>
      </c>
      <c r="AG215">
        <f>3.14*((AD215+AE215)/2)^2*L215</f>
        <v>13297.9</v>
      </c>
      <c r="AH215" s="79">
        <v>19</v>
      </c>
      <c r="AI215" s="79">
        <v>16</v>
      </c>
      <c r="AJ215" s="5">
        <f xml:space="preserve"> AVERAGE(AH215:AI215)</f>
        <v>17.5</v>
      </c>
      <c r="AK215">
        <f>3.14*((AH215+AI215)/2)^2*M215</f>
        <v>51927.75</v>
      </c>
      <c r="AL215" s="79">
        <v>22</v>
      </c>
      <c r="AM215" s="79">
        <v>20</v>
      </c>
      <c r="AN215" s="168">
        <v>35.799999999999997</v>
      </c>
      <c r="AO215" s="168">
        <v>33.1</v>
      </c>
      <c r="AP215" s="116">
        <v>1</v>
      </c>
      <c r="AQ215" s="25" t="s">
        <v>17</v>
      </c>
      <c r="AR215" s="88">
        <v>1</v>
      </c>
      <c r="AS215" s="52" t="s">
        <v>15</v>
      </c>
      <c r="AT215" s="24" t="s">
        <v>17</v>
      </c>
      <c r="AU215" s="24">
        <v>1</v>
      </c>
      <c r="AV215" s="24" t="s">
        <v>18</v>
      </c>
      <c r="AW215" s="24">
        <v>1</v>
      </c>
      <c r="AX215" s="24" t="s">
        <v>18</v>
      </c>
      <c r="AY215" s="80" t="s">
        <v>490</v>
      </c>
      <c r="AZ215">
        <v>1</v>
      </c>
      <c r="BA215" s="77" t="s">
        <v>489</v>
      </c>
      <c r="BB215">
        <v>1</v>
      </c>
      <c r="BC215" s="77" t="s">
        <v>15</v>
      </c>
      <c r="BD215">
        <v>1</v>
      </c>
      <c r="BE215" s="84" t="s">
        <v>15</v>
      </c>
      <c r="BF215">
        <v>1</v>
      </c>
      <c r="BG215" s="84" t="s">
        <v>15</v>
      </c>
      <c r="BH215" s="175">
        <v>1</v>
      </c>
      <c r="BI215" s="171" t="s">
        <v>13</v>
      </c>
      <c r="BJ215" s="177">
        <v>1</v>
      </c>
      <c r="BK215" s="79">
        <v>5</v>
      </c>
      <c r="BL215" s="24">
        <v>0</v>
      </c>
      <c r="BM215" s="79">
        <v>0</v>
      </c>
      <c r="BN215" s="79">
        <v>2</v>
      </c>
      <c r="BO215" s="79">
        <v>5</v>
      </c>
      <c r="BP215" s="79">
        <v>5</v>
      </c>
      <c r="BQ215" s="79">
        <v>10</v>
      </c>
      <c r="BR215" s="168">
        <v>35</v>
      </c>
      <c r="BT215" s="136">
        <v>1</v>
      </c>
      <c r="BU215" s="150">
        <v>0.1</v>
      </c>
      <c r="BV215" s="150">
        <v>15</v>
      </c>
      <c r="BW215" s="150">
        <v>1</v>
      </c>
      <c r="BX215" s="132">
        <v>0</v>
      </c>
      <c r="BY215" s="150">
        <v>18</v>
      </c>
      <c r="BZ215" s="150" t="s">
        <v>197</v>
      </c>
      <c r="CA215" s="77"/>
      <c r="CB215" s="175" t="s">
        <v>581</v>
      </c>
      <c r="CC215" s="124" t="s">
        <v>30</v>
      </c>
      <c r="CD215" s="84">
        <v>8.5</v>
      </c>
      <c r="CE215" s="84">
        <v>13</v>
      </c>
      <c r="CF215" s="84">
        <v>0</v>
      </c>
    </row>
    <row r="216" spans="1:84" ht="43.2" x14ac:dyDescent="0.55000000000000004">
      <c r="A216" s="25">
        <v>4</v>
      </c>
      <c r="B216" s="25" t="s">
        <v>2</v>
      </c>
      <c r="C216" s="25">
        <v>115</v>
      </c>
      <c r="D216" s="25" t="s">
        <v>81</v>
      </c>
      <c r="E216" s="25">
        <v>1</v>
      </c>
      <c r="F216" s="25">
        <v>7.5</v>
      </c>
      <c r="G216" s="25">
        <v>12</v>
      </c>
      <c r="H216" s="24">
        <v>13.5</v>
      </c>
      <c r="I216" s="24">
        <v>14.5</v>
      </c>
      <c r="J216" s="79">
        <v>14.5</v>
      </c>
      <c r="K216" s="79">
        <v>15.5</v>
      </c>
      <c r="L216" s="79">
        <v>16</v>
      </c>
      <c r="M216" s="79">
        <v>20</v>
      </c>
      <c r="N216" s="79">
        <v>23</v>
      </c>
      <c r="O216" s="168">
        <v>50.5</v>
      </c>
      <c r="P216">
        <f>J216-'data for JMP'!J216</f>
        <v>0</v>
      </c>
      <c r="Q216">
        <f t="shared" si="47"/>
        <v>1</v>
      </c>
      <c r="R216">
        <f t="shared" si="48"/>
        <v>0.5</v>
      </c>
      <c r="S216">
        <f t="shared" si="49"/>
        <v>4</v>
      </c>
      <c r="T216" s="116">
        <f t="shared" si="50"/>
        <v>3</v>
      </c>
      <c r="U216" s="116">
        <f t="shared" si="50"/>
        <v>27.5</v>
      </c>
      <c r="V216" s="24">
        <v>3</v>
      </c>
      <c r="W216" s="51">
        <f>3.14*(V216/2)^2*I216</f>
        <v>102.44250000000001</v>
      </c>
      <c r="X216" s="79">
        <v>5.5</v>
      </c>
      <c r="Y216">
        <f>3.14*(X216/2)^2*J216</f>
        <v>344.32062500000001</v>
      </c>
      <c r="Z216" s="79">
        <v>4.5</v>
      </c>
      <c r="AA216" s="79">
        <v>4</v>
      </c>
      <c r="AB216" s="5">
        <f xml:space="preserve"> AVERAGE(Z216:AA216)</f>
        <v>4.25</v>
      </c>
      <c r="AC216">
        <f>3.14*((Z216+AA216)/2)^2*K216</f>
        <v>879.10187500000006</v>
      </c>
      <c r="AD216" s="79">
        <v>5</v>
      </c>
      <c r="AE216" s="79">
        <v>4</v>
      </c>
      <c r="AF216" s="5">
        <f xml:space="preserve"> AVERAGE(AD216:AE216)</f>
        <v>4.5</v>
      </c>
      <c r="AG216">
        <f>3.14*((AD216+AE216)/2)^2*L216</f>
        <v>1017.36</v>
      </c>
      <c r="AH216" s="79">
        <v>8</v>
      </c>
      <c r="AI216" s="79">
        <v>5.5</v>
      </c>
      <c r="AJ216" s="5">
        <f xml:space="preserve"> AVERAGE(AH216:AI216)</f>
        <v>6.75</v>
      </c>
      <c r="AK216">
        <f>3.14*((AH216+AI216)/2)^2*M216</f>
        <v>2861.3249999999998</v>
      </c>
      <c r="AL216" s="79">
        <v>8</v>
      </c>
      <c r="AM216" s="79">
        <v>9</v>
      </c>
      <c r="AN216" s="168">
        <v>23</v>
      </c>
      <c r="AO216" s="168">
        <v>30</v>
      </c>
      <c r="AP216" s="116">
        <v>1</v>
      </c>
      <c r="AQ216" s="25" t="s">
        <v>18</v>
      </c>
      <c r="AR216" s="88">
        <v>1</v>
      </c>
      <c r="AS216" s="52" t="s">
        <v>15</v>
      </c>
      <c r="AT216" s="24" t="s">
        <v>18</v>
      </c>
      <c r="AU216" s="24">
        <v>1</v>
      </c>
      <c r="AV216" s="24" t="s">
        <v>18</v>
      </c>
      <c r="AW216" s="24">
        <v>1</v>
      </c>
      <c r="AX216" s="24" t="s">
        <v>18</v>
      </c>
      <c r="AY216" s="80" t="s">
        <v>490</v>
      </c>
      <c r="AZ216">
        <v>1</v>
      </c>
      <c r="BA216" s="77" t="s">
        <v>490</v>
      </c>
      <c r="BB216">
        <v>1</v>
      </c>
      <c r="BC216" s="77" t="s">
        <v>18</v>
      </c>
      <c r="BD216">
        <v>1</v>
      </c>
      <c r="BE216" s="84" t="s">
        <v>15</v>
      </c>
      <c r="BF216">
        <v>1</v>
      </c>
      <c r="BG216" s="84" t="s">
        <v>15</v>
      </c>
      <c r="BH216" s="175">
        <v>1</v>
      </c>
      <c r="BI216" s="171" t="s">
        <v>13</v>
      </c>
      <c r="BJ216" s="177">
        <v>1</v>
      </c>
      <c r="BK216" s="79">
        <v>5</v>
      </c>
      <c r="BL216" s="24">
        <v>10</v>
      </c>
      <c r="BM216" s="79">
        <v>2</v>
      </c>
      <c r="BN216" s="79">
        <v>2</v>
      </c>
      <c r="BO216" s="79">
        <v>2</v>
      </c>
      <c r="BP216" s="79">
        <v>10</v>
      </c>
      <c r="BQ216" s="79">
        <v>1</v>
      </c>
      <c r="BR216" s="168">
        <v>10</v>
      </c>
      <c r="BT216" s="136">
        <v>4</v>
      </c>
      <c r="BU216" s="150">
        <v>1</v>
      </c>
      <c r="BV216" s="150">
        <v>13</v>
      </c>
      <c r="BW216" s="150">
        <v>18</v>
      </c>
      <c r="BX216" s="132">
        <v>10</v>
      </c>
      <c r="BY216" s="150">
        <v>40</v>
      </c>
      <c r="BZ216" s="150" t="s">
        <v>196</v>
      </c>
      <c r="CA216" s="77"/>
      <c r="CB216" s="175" t="s">
        <v>581</v>
      </c>
      <c r="CC216" s="124" t="s">
        <v>30</v>
      </c>
      <c r="CD216" s="84">
        <v>7.5</v>
      </c>
      <c r="CE216" s="84">
        <v>7</v>
      </c>
      <c r="CF216" s="84">
        <v>0</v>
      </c>
    </row>
    <row r="217" spans="1:84" x14ac:dyDescent="0.55000000000000004">
      <c r="A217" s="25">
        <v>4</v>
      </c>
      <c r="B217" s="25" t="s">
        <v>2</v>
      </c>
      <c r="C217" s="25">
        <v>116</v>
      </c>
      <c r="D217" s="25" t="s">
        <v>81</v>
      </c>
      <c r="E217" s="25">
        <v>2</v>
      </c>
      <c r="F217" s="25">
        <v>9</v>
      </c>
      <c r="G217" s="25">
        <v>16</v>
      </c>
      <c r="H217" s="24">
        <v>19.5</v>
      </c>
      <c r="I217" s="24">
        <v>5.5</v>
      </c>
      <c r="J217" s="79">
        <v>20</v>
      </c>
      <c r="K217" s="79">
        <v>20.5</v>
      </c>
      <c r="L217" s="79">
        <v>25</v>
      </c>
      <c r="M217" s="79">
        <v>29.5</v>
      </c>
      <c r="N217" s="79">
        <v>34</v>
      </c>
      <c r="O217" s="168">
        <v>59.6</v>
      </c>
      <c r="P217">
        <f>J217-'data for JMP'!J217</f>
        <v>14.5</v>
      </c>
      <c r="Q217">
        <f t="shared" si="47"/>
        <v>0.5</v>
      </c>
      <c r="R217">
        <f t="shared" si="48"/>
        <v>4.5</v>
      </c>
      <c r="S217">
        <f t="shared" si="49"/>
        <v>4.5</v>
      </c>
      <c r="T217" s="116">
        <f t="shared" si="50"/>
        <v>4.5</v>
      </c>
      <c r="U217" s="116">
        <f t="shared" si="50"/>
        <v>25.6</v>
      </c>
      <c r="V217" s="24">
        <v>6.5</v>
      </c>
      <c r="W217" s="51">
        <f>3.14*(V217/2)^2*I217</f>
        <v>182.41437499999998</v>
      </c>
      <c r="X217" s="79">
        <v>6.5</v>
      </c>
      <c r="Y217">
        <f>3.14*(X217/2)^2*J217</f>
        <v>663.32499999999993</v>
      </c>
      <c r="Z217" s="79">
        <v>8</v>
      </c>
      <c r="AA217" s="79">
        <v>6</v>
      </c>
      <c r="AB217" s="5">
        <f xml:space="preserve"> AVERAGE(Z217:AA217)</f>
        <v>7</v>
      </c>
      <c r="AC217">
        <f>3.14*((Z217+AA217)/2)^2*K217</f>
        <v>3154.13</v>
      </c>
      <c r="AD217" s="79">
        <v>8</v>
      </c>
      <c r="AE217" s="79">
        <v>7</v>
      </c>
      <c r="AF217" s="5">
        <f xml:space="preserve"> AVERAGE(AD217:AE217)</f>
        <v>7.5</v>
      </c>
      <c r="AG217">
        <f>3.14*((AD217+AE217)/2)^2*L217</f>
        <v>4415.625</v>
      </c>
      <c r="AH217" s="79">
        <v>13.5</v>
      </c>
      <c r="AI217" s="79">
        <v>11</v>
      </c>
      <c r="AJ217" s="5">
        <f xml:space="preserve"> AVERAGE(AH217:AI217)</f>
        <v>12.25</v>
      </c>
      <c r="AK217">
        <f>3.14*((AH217+AI217)/2)^2*M217</f>
        <v>13900.289375</v>
      </c>
      <c r="AL217" s="79">
        <v>15</v>
      </c>
      <c r="AM217" s="79">
        <v>12</v>
      </c>
      <c r="AN217" s="168">
        <v>30</v>
      </c>
      <c r="AO217" s="168">
        <v>21.5</v>
      </c>
      <c r="AP217" s="116">
        <v>1</v>
      </c>
      <c r="AQ217" s="25" t="s">
        <v>17</v>
      </c>
      <c r="AR217" s="88">
        <v>1</v>
      </c>
      <c r="AS217" s="52" t="s">
        <v>17</v>
      </c>
      <c r="AT217" s="24" t="s">
        <v>18</v>
      </c>
      <c r="AU217" s="24">
        <v>1</v>
      </c>
      <c r="AV217" s="24" t="s">
        <v>18</v>
      </c>
      <c r="AW217" s="24">
        <v>1</v>
      </c>
      <c r="AX217" s="24" t="s">
        <v>18</v>
      </c>
      <c r="AY217" s="80" t="s">
        <v>490</v>
      </c>
      <c r="AZ217">
        <v>1</v>
      </c>
      <c r="BA217" s="77" t="s">
        <v>490</v>
      </c>
      <c r="BB217">
        <v>1</v>
      </c>
      <c r="BC217" s="77" t="s">
        <v>18</v>
      </c>
      <c r="BD217">
        <v>1</v>
      </c>
      <c r="BE217" s="84" t="s">
        <v>497</v>
      </c>
      <c r="BF217">
        <v>1</v>
      </c>
      <c r="BG217" s="84" t="s">
        <v>566</v>
      </c>
      <c r="BH217" s="175">
        <v>1</v>
      </c>
      <c r="BI217" s="171" t="s">
        <v>15</v>
      </c>
      <c r="BJ217" s="177">
        <v>1</v>
      </c>
      <c r="BK217" s="79">
        <v>0</v>
      </c>
      <c r="BL217" s="24">
        <v>5</v>
      </c>
      <c r="BM217" s="79">
        <v>3</v>
      </c>
      <c r="BN217" s="79">
        <v>4</v>
      </c>
      <c r="BO217" s="79">
        <v>5</v>
      </c>
      <c r="BP217" s="79">
        <v>10</v>
      </c>
      <c r="BQ217" s="79">
        <v>10</v>
      </c>
      <c r="BR217" s="168">
        <v>30</v>
      </c>
      <c r="BT217" s="136">
        <v>0</v>
      </c>
      <c r="BU217" s="150">
        <v>0</v>
      </c>
      <c r="BV217" s="150">
        <v>0.1</v>
      </c>
      <c r="BW217" s="150">
        <v>0</v>
      </c>
      <c r="BX217" s="132">
        <v>5</v>
      </c>
      <c r="BY217" s="150">
        <v>5</v>
      </c>
      <c r="BZ217" s="150" t="s">
        <v>195</v>
      </c>
      <c r="CA217" s="77"/>
      <c r="CB217" s="175" t="s">
        <v>581</v>
      </c>
      <c r="CC217" s="124" t="s">
        <v>30</v>
      </c>
      <c r="CD217" s="84">
        <v>9</v>
      </c>
      <c r="CE217" s="84">
        <v>8</v>
      </c>
      <c r="CF217" s="84">
        <v>0</v>
      </c>
    </row>
    <row r="218" spans="1:84" ht="57.6" x14ac:dyDescent="0.55000000000000004">
      <c r="A218" s="49">
        <v>5</v>
      </c>
      <c r="B218" s="49" t="s">
        <v>0</v>
      </c>
      <c r="C218" s="49">
        <v>1</v>
      </c>
      <c r="D218" s="25" t="s">
        <v>66</v>
      </c>
      <c r="E218" s="25">
        <v>3</v>
      </c>
      <c r="F218" s="49">
        <v>7</v>
      </c>
      <c r="G218" s="24">
        <v>16</v>
      </c>
      <c r="H218" s="50">
        <v>20.5</v>
      </c>
      <c r="I218" s="50">
        <v>15</v>
      </c>
      <c r="J218" s="78">
        <v>16.5</v>
      </c>
      <c r="K218" s="78">
        <v>20</v>
      </c>
      <c r="L218" s="79">
        <v>28</v>
      </c>
      <c r="M218" s="78">
        <v>7</v>
      </c>
      <c r="N218" s="82">
        <v>30</v>
      </c>
      <c r="O218" s="170">
        <v>41</v>
      </c>
      <c r="P218">
        <f>J218-'data for JMP'!J218</f>
        <v>1.5</v>
      </c>
      <c r="Q218">
        <f t="shared" si="47"/>
        <v>3.5</v>
      </c>
      <c r="R218">
        <f t="shared" si="48"/>
        <v>8</v>
      </c>
      <c r="S218">
        <f t="shared" si="49"/>
        <v>-21</v>
      </c>
      <c r="T218" s="116">
        <f t="shared" si="50"/>
        <v>23</v>
      </c>
      <c r="U218" s="116">
        <f t="shared" si="50"/>
        <v>11</v>
      </c>
      <c r="V218" s="50">
        <v>8.5</v>
      </c>
      <c r="W218" s="51">
        <f>3.14*(V218/2)^2*I218</f>
        <v>850.74375000000009</v>
      </c>
      <c r="X218" s="78">
        <v>8</v>
      </c>
      <c r="Y218">
        <f>3.14*(X218/2)^2*J218</f>
        <v>828.96</v>
      </c>
      <c r="Z218" s="78">
        <v>9</v>
      </c>
      <c r="AA218" s="78">
        <v>11</v>
      </c>
      <c r="AB218" s="5">
        <f xml:space="preserve"> AVERAGE(Z218:AA218)</f>
        <v>10</v>
      </c>
      <c r="AC218">
        <f>3.14*((Z218+AA218)/2)^2*K218</f>
        <v>6280</v>
      </c>
      <c r="AD218" s="79">
        <v>12</v>
      </c>
      <c r="AE218" s="79">
        <v>13</v>
      </c>
      <c r="AF218" s="5">
        <f xml:space="preserve"> AVERAGE(AD218:AE218)</f>
        <v>12.5</v>
      </c>
      <c r="AG218">
        <f>3.14*((AD218+AE218)/2)^2*L218</f>
        <v>13737.5</v>
      </c>
      <c r="AH218" s="78"/>
      <c r="AI218" s="78"/>
      <c r="AJ218" s="5"/>
      <c r="AL218" s="161">
        <v>20</v>
      </c>
      <c r="AM218" s="161">
        <v>15</v>
      </c>
      <c r="AN218" s="170">
        <v>19</v>
      </c>
      <c r="AO218" s="170">
        <v>16</v>
      </c>
      <c r="AP218" s="116">
        <v>1</v>
      </c>
      <c r="AQ218" s="25" t="s">
        <v>15</v>
      </c>
      <c r="AR218" s="88">
        <v>1</v>
      </c>
      <c r="AS218" s="52" t="s">
        <v>15</v>
      </c>
      <c r="AT218" s="24" t="s">
        <v>13</v>
      </c>
      <c r="AU218" s="50">
        <v>1</v>
      </c>
      <c r="AV218" s="24" t="s">
        <v>17</v>
      </c>
      <c r="AW218" s="24">
        <v>1</v>
      </c>
      <c r="AX218" s="24" t="s">
        <v>18</v>
      </c>
      <c r="AY218" s="80" t="s">
        <v>490</v>
      </c>
      <c r="AZ218">
        <v>1</v>
      </c>
      <c r="BA218" s="77" t="s">
        <v>489</v>
      </c>
      <c r="BB218">
        <v>1</v>
      </c>
      <c r="BC218" s="77" t="s">
        <v>497</v>
      </c>
      <c r="BD218">
        <v>1</v>
      </c>
      <c r="BE218" s="77" t="s">
        <v>14</v>
      </c>
      <c r="BF218">
        <v>0</v>
      </c>
      <c r="BG218" s="138" t="s">
        <v>566</v>
      </c>
      <c r="BH218" s="175">
        <v>1</v>
      </c>
      <c r="BI218" s="171" t="s">
        <v>17</v>
      </c>
      <c r="BJ218" s="177">
        <v>1</v>
      </c>
      <c r="BK218" s="78">
        <v>20</v>
      </c>
      <c r="BL218" s="50">
        <v>10</v>
      </c>
      <c r="BM218" s="78">
        <v>22</v>
      </c>
      <c r="BN218" s="78">
        <v>35</v>
      </c>
      <c r="BO218" s="79">
        <v>25</v>
      </c>
      <c r="BP218" s="24">
        <v>0</v>
      </c>
      <c r="BQ218" s="82">
        <v>25</v>
      </c>
      <c r="BR218" s="170">
        <v>45</v>
      </c>
      <c r="BT218" s="136">
        <v>3</v>
      </c>
      <c r="BU218" s="150">
        <v>1</v>
      </c>
      <c r="BV218" s="150">
        <v>35</v>
      </c>
      <c r="BW218" s="150">
        <v>35</v>
      </c>
      <c r="BX218" s="127">
        <v>10</v>
      </c>
      <c r="BY218" s="150">
        <v>70</v>
      </c>
      <c r="BZ218" s="153" t="s">
        <v>194</v>
      </c>
      <c r="CA218" s="77"/>
      <c r="CB218" s="176" t="s">
        <v>577</v>
      </c>
      <c r="CC218" s="124" t="s">
        <v>29</v>
      </c>
      <c r="CD218" s="84">
        <v>7</v>
      </c>
      <c r="CE218" s="84">
        <v>5</v>
      </c>
      <c r="CF218" s="84">
        <v>0</v>
      </c>
    </row>
    <row r="219" spans="1:84" ht="28.8" x14ac:dyDescent="0.55000000000000004">
      <c r="A219" s="72">
        <v>5</v>
      </c>
      <c r="B219" s="49" t="s">
        <v>0</v>
      </c>
      <c r="C219" s="49">
        <v>2</v>
      </c>
      <c r="D219" s="49" t="s">
        <v>66</v>
      </c>
      <c r="E219" s="49">
        <v>3</v>
      </c>
      <c r="F219" s="25">
        <v>7</v>
      </c>
      <c r="G219" s="25">
        <v>12.5</v>
      </c>
      <c r="H219" s="24"/>
      <c r="I219" s="24"/>
      <c r="J219" s="79"/>
      <c r="K219" s="79"/>
      <c r="M219" s="78"/>
      <c r="P219">
        <f>J219-'data for JMP'!J219</f>
        <v>0</v>
      </c>
      <c r="Q219">
        <f t="shared" si="47"/>
        <v>0</v>
      </c>
      <c r="R219">
        <f t="shared" si="48"/>
        <v>0</v>
      </c>
      <c r="S219">
        <f t="shared" si="49"/>
        <v>0</v>
      </c>
      <c r="T219" s="116">
        <f t="shared" si="50"/>
        <v>0</v>
      </c>
      <c r="U219" s="116">
        <f t="shared" si="50"/>
        <v>0</v>
      </c>
      <c r="V219" s="24"/>
      <c r="W219" s="51"/>
      <c r="X219" s="79"/>
      <c r="Z219" s="79"/>
      <c r="AA219" s="79"/>
      <c r="AB219" s="5"/>
      <c r="AH219" s="78"/>
      <c r="AI219" s="78"/>
      <c r="AJ219" s="5"/>
      <c r="AP219" s="116">
        <v>1</v>
      </c>
      <c r="AQ219" s="49" t="s">
        <v>17</v>
      </c>
      <c r="AR219" s="88">
        <v>1</v>
      </c>
      <c r="AS219" s="52" t="s">
        <v>16</v>
      </c>
      <c r="AT219" s="24" t="s">
        <v>512</v>
      </c>
      <c r="AU219" s="24">
        <v>0</v>
      </c>
      <c r="AV219" s="24" t="s">
        <v>14</v>
      </c>
      <c r="AW219" s="24">
        <v>0</v>
      </c>
      <c r="AX219" s="24" t="s">
        <v>14</v>
      </c>
      <c r="AY219" s="77" t="s">
        <v>512</v>
      </c>
      <c r="AZ219">
        <v>0</v>
      </c>
      <c r="BA219" s="77" t="s">
        <v>512</v>
      </c>
      <c r="BB219">
        <v>0</v>
      </c>
      <c r="BC219" s="77" t="s">
        <v>512</v>
      </c>
      <c r="BD219">
        <v>0</v>
      </c>
      <c r="BE219" s="77" t="s">
        <v>512</v>
      </c>
      <c r="BF219">
        <v>0</v>
      </c>
      <c r="BH219" s="116">
        <v>0</v>
      </c>
      <c r="BJ219" s="116">
        <v>0</v>
      </c>
      <c r="BK219" s="79">
        <v>0</v>
      </c>
      <c r="BL219" s="79">
        <v>0</v>
      </c>
      <c r="BM219" s="24">
        <v>0</v>
      </c>
      <c r="BN219" s="24">
        <v>0</v>
      </c>
      <c r="BO219" s="24">
        <v>0</v>
      </c>
      <c r="BP219" s="24">
        <v>0</v>
      </c>
      <c r="BT219" s="150">
        <v>0</v>
      </c>
      <c r="BU219" s="150">
        <v>7</v>
      </c>
      <c r="BV219" s="150">
        <v>0</v>
      </c>
      <c r="BW219" s="150">
        <v>17</v>
      </c>
      <c r="BX219" s="132"/>
      <c r="BY219" s="150">
        <v>8</v>
      </c>
      <c r="BZ219" s="150" t="s">
        <v>190</v>
      </c>
      <c r="CA219" s="84"/>
      <c r="CB219" s="175" t="s">
        <v>581</v>
      </c>
      <c r="CC219" s="124" t="s">
        <v>30</v>
      </c>
      <c r="CD219" s="77">
        <v>7</v>
      </c>
      <c r="CE219" s="77">
        <v>8</v>
      </c>
      <c r="CF219" s="77" t="s">
        <v>40</v>
      </c>
    </row>
    <row r="220" spans="1:84" ht="43.2" x14ac:dyDescent="0.55000000000000004">
      <c r="A220" s="72">
        <v>5</v>
      </c>
      <c r="B220" s="49" t="s">
        <v>0</v>
      </c>
      <c r="C220" s="49">
        <v>3</v>
      </c>
      <c r="D220" s="25" t="s">
        <v>66</v>
      </c>
      <c r="E220" s="25">
        <v>3</v>
      </c>
      <c r="F220" s="25">
        <v>7.5</v>
      </c>
      <c r="G220" s="49">
        <v>14</v>
      </c>
      <c r="H220" s="24">
        <v>23.5</v>
      </c>
      <c r="I220" s="24">
        <v>20</v>
      </c>
      <c r="J220" s="79">
        <v>19</v>
      </c>
      <c r="K220" s="79">
        <v>22</v>
      </c>
      <c r="M220" s="79"/>
      <c r="P220">
        <f>J220-'data for JMP'!J220</f>
        <v>-1</v>
      </c>
      <c r="Q220">
        <f t="shared" si="47"/>
        <v>3</v>
      </c>
      <c r="R220">
        <f t="shared" si="48"/>
        <v>-22</v>
      </c>
      <c r="S220">
        <f t="shared" si="49"/>
        <v>0</v>
      </c>
      <c r="T220" s="116">
        <f t="shared" si="50"/>
        <v>0</v>
      </c>
      <c r="U220" s="116">
        <f t="shared" si="50"/>
        <v>0</v>
      </c>
      <c r="V220" s="24">
        <v>7</v>
      </c>
      <c r="W220" s="51">
        <f>3.14*(V220/2)^2*I220</f>
        <v>769.30000000000007</v>
      </c>
      <c r="X220" s="79">
        <v>7</v>
      </c>
      <c r="Y220">
        <f>3.14*(X220/2)^2*J220</f>
        <v>730.83500000000004</v>
      </c>
      <c r="Z220" s="79">
        <v>4.5</v>
      </c>
      <c r="AA220" s="79">
        <v>5</v>
      </c>
      <c r="AB220" s="5">
        <f xml:space="preserve"> AVERAGE(Z220:AA220)</f>
        <v>4.75</v>
      </c>
      <c r="AC220">
        <f>3.14*((Z220+AA220)/2)^2*K220</f>
        <v>1558.6174999999998</v>
      </c>
      <c r="AH220" s="79"/>
      <c r="AI220" s="79"/>
      <c r="AJ220" s="5"/>
      <c r="AP220" s="116">
        <v>1</v>
      </c>
      <c r="AQ220" s="25" t="s">
        <v>15</v>
      </c>
      <c r="AR220" s="88">
        <v>1</v>
      </c>
      <c r="AS220" s="52" t="s">
        <v>15</v>
      </c>
      <c r="AT220" s="24" t="s">
        <v>13</v>
      </c>
      <c r="AU220" s="24">
        <v>1</v>
      </c>
      <c r="AV220" s="24" t="s">
        <v>18</v>
      </c>
      <c r="AW220" s="24">
        <v>1</v>
      </c>
      <c r="AX220" s="24" t="s">
        <v>17</v>
      </c>
      <c r="AY220" s="80" t="s">
        <v>487</v>
      </c>
      <c r="AZ220">
        <v>0</v>
      </c>
      <c r="BA220" s="77" t="s">
        <v>490</v>
      </c>
      <c r="BB220">
        <v>1</v>
      </c>
      <c r="BC220" s="77" t="s">
        <v>512</v>
      </c>
      <c r="BD220">
        <v>0</v>
      </c>
      <c r="BE220" s="80" t="s">
        <v>498</v>
      </c>
      <c r="BF220">
        <v>0</v>
      </c>
      <c r="BH220" s="116">
        <v>0</v>
      </c>
      <c r="BJ220" s="116">
        <v>0</v>
      </c>
      <c r="BK220" s="79">
        <v>15</v>
      </c>
      <c r="BL220" s="24">
        <v>5</v>
      </c>
      <c r="BM220" s="79">
        <v>1</v>
      </c>
      <c r="BN220" s="79">
        <v>3</v>
      </c>
      <c r="BO220" s="24">
        <v>0</v>
      </c>
      <c r="BP220" s="24">
        <v>0</v>
      </c>
      <c r="BT220" s="136">
        <v>4</v>
      </c>
      <c r="BU220" s="136">
        <v>2</v>
      </c>
      <c r="BV220" s="136">
        <v>17</v>
      </c>
      <c r="BW220" s="150">
        <v>123</v>
      </c>
      <c r="BX220" s="132">
        <v>5</v>
      </c>
      <c r="BY220" s="136">
        <v>28</v>
      </c>
      <c r="BZ220" s="150" t="s">
        <v>114</v>
      </c>
      <c r="CA220" s="84"/>
      <c r="CB220" s="176" t="s">
        <v>577</v>
      </c>
      <c r="CC220" s="124" t="s">
        <v>29</v>
      </c>
      <c r="CD220" s="84">
        <v>7.5</v>
      </c>
      <c r="CE220" s="84">
        <v>6</v>
      </c>
      <c r="CF220" s="84">
        <v>0</v>
      </c>
    </row>
    <row r="221" spans="1:84" ht="57.6" x14ac:dyDescent="0.55000000000000004">
      <c r="A221" s="72">
        <v>5</v>
      </c>
      <c r="B221" s="49" t="s">
        <v>0</v>
      </c>
      <c r="C221" s="49">
        <v>4</v>
      </c>
      <c r="D221" s="25" t="s">
        <v>66</v>
      </c>
      <c r="E221" s="25">
        <v>2</v>
      </c>
      <c r="F221" s="25">
        <v>6</v>
      </c>
      <c r="G221" s="25">
        <v>3.5</v>
      </c>
      <c r="H221" s="24">
        <v>18</v>
      </c>
      <c r="I221" s="24">
        <v>4</v>
      </c>
      <c r="J221" s="79">
        <v>7</v>
      </c>
      <c r="K221" s="79">
        <v>17.5</v>
      </c>
      <c r="L221" s="79">
        <v>32</v>
      </c>
      <c r="M221" s="79">
        <v>44</v>
      </c>
      <c r="N221" s="79">
        <v>53</v>
      </c>
      <c r="O221" s="168">
        <v>67</v>
      </c>
      <c r="P221">
        <f>J221-'data for JMP'!J221</f>
        <v>3</v>
      </c>
      <c r="Q221">
        <f t="shared" si="47"/>
        <v>10.5</v>
      </c>
      <c r="R221">
        <f t="shared" si="48"/>
        <v>14.5</v>
      </c>
      <c r="S221">
        <f t="shared" si="49"/>
        <v>12</v>
      </c>
      <c r="T221" s="116">
        <f t="shared" si="50"/>
        <v>9</v>
      </c>
      <c r="U221" s="116">
        <f t="shared" si="50"/>
        <v>14</v>
      </c>
      <c r="V221" s="24">
        <v>2.5</v>
      </c>
      <c r="W221" s="51">
        <f>3.14*(V221/2)^2*I221</f>
        <v>19.625</v>
      </c>
      <c r="X221" s="79">
        <v>4.5</v>
      </c>
      <c r="Y221">
        <f>3.14*(X221/2)^2*J221</f>
        <v>111.27375000000001</v>
      </c>
      <c r="Z221" s="79">
        <v>11.5</v>
      </c>
      <c r="AA221" s="79">
        <v>5.5</v>
      </c>
      <c r="AB221" s="5">
        <f xml:space="preserve"> AVERAGE(Z221:AA221)</f>
        <v>8.5</v>
      </c>
      <c r="AC221">
        <f>3.14*((Z221+AA221)/2)^2*K221</f>
        <v>3970.1375000000003</v>
      </c>
      <c r="AD221" s="79">
        <v>12.5</v>
      </c>
      <c r="AE221" s="79">
        <v>15</v>
      </c>
      <c r="AF221" s="5">
        <f xml:space="preserve"> AVERAGE(AD221:AE221)</f>
        <v>13.75</v>
      </c>
      <c r="AG221">
        <f>3.14*((AD221+AE221)/2)^2*L221</f>
        <v>18997</v>
      </c>
      <c r="AH221" s="79">
        <v>20</v>
      </c>
      <c r="AI221" s="79">
        <v>16</v>
      </c>
      <c r="AJ221" s="5">
        <f xml:space="preserve"> AVERAGE(AH221:AI221)</f>
        <v>18</v>
      </c>
      <c r="AK221">
        <f>3.14*((AH221+AI221)/2)^2*M221</f>
        <v>44763.840000000004</v>
      </c>
      <c r="AL221" s="79">
        <v>20</v>
      </c>
      <c r="AM221" s="79">
        <v>20</v>
      </c>
      <c r="AN221" s="168">
        <v>15</v>
      </c>
      <c r="AO221" s="168">
        <v>19</v>
      </c>
      <c r="AP221" s="116">
        <v>1</v>
      </c>
      <c r="AQ221" s="25" t="s">
        <v>13</v>
      </c>
      <c r="AR221" s="88">
        <v>1</v>
      </c>
      <c r="AS221" s="52" t="s">
        <v>15</v>
      </c>
      <c r="AT221" s="24" t="s">
        <v>13</v>
      </c>
      <c r="AU221" s="24">
        <v>1</v>
      </c>
      <c r="AV221" s="24" t="s">
        <v>18</v>
      </c>
      <c r="AW221" s="24">
        <v>1</v>
      </c>
      <c r="AX221" s="24" t="s">
        <v>18</v>
      </c>
      <c r="AY221" s="80" t="s">
        <v>488</v>
      </c>
      <c r="AZ221">
        <v>1</v>
      </c>
      <c r="BA221" s="77" t="s">
        <v>488</v>
      </c>
      <c r="BB221">
        <v>1</v>
      </c>
      <c r="BC221" s="77" t="s">
        <v>497</v>
      </c>
      <c r="BD221">
        <v>1</v>
      </c>
      <c r="BE221" s="77" t="s">
        <v>488</v>
      </c>
      <c r="BF221">
        <v>1</v>
      </c>
      <c r="BG221" s="77" t="s">
        <v>566</v>
      </c>
      <c r="BH221" s="175">
        <v>1</v>
      </c>
      <c r="BI221" s="171" t="s">
        <v>13</v>
      </c>
      <c r="BJ221" s="177">
        <v>1</v>
      </c>
      <c r="BK221" s="79">
        <v>0</v>
      </c>
      <c r="BL221" s="24">
        <v>5</v>
      </c>
      <c r="BM221" s="79">
        <v>10</v>
      </c>
      <c r="BN221" s="79">
        <v>5</v>
      </c>
      <c r="BO221" s="79">
        <v>5</v>
      </c>
      <c r="BP221" s="79">
        <v>0</v>
      </c>
      <c r="BQ221" s="79">
        <v>0</v>
      </c>
      <c r="BR221" s="168">
        <v>0</v>
      </c>
      <c r="BT221" s="136">
        <v>12</v>
      </c>
      <c r="BU221" s="136">
        <v>1</v>
      </c>
      <c r="BV221" s="136">
        <v>37</v>
      </c>
      <c r="BW221" s="150">
        <v>1</v>
      </c>
      <c r="BX221" s="132">
        <v>5</v>
      </c>
      <c r="BY221" s="136">
        <v>55</v>
      </c>
      <c r="BZ221" s="136" t="s">
        <v>193</v>
      </c>
      <c r="CA221" s="84"/>
      <c r="CB221" s="176" t="s">
        <v>577</v>
      </c>
      <c r="CC221" s="124" t="s">
        <v>29</v>
      </c>
      <c r="CD221" s="84">
        <v>6</v>
      </c>
      <c r="CE221" s="84">
        <v>7</v>
      </c>
      <c r="CF221" s="84" t="s">
        <v>52</v>
      </c>
    </row>
    <row r="222" spans="1:84" ht="28.8" x14ac:dyDescent="0.55000000000000004">
      <c r="A222" s="72">
        <v>5</v>
      </c>
      <c r="B222" s="49" t="s">
        <v>0</v>
      </c>
      <c r="C222" s="49">
        <v>5</v>
      </c>
      <c r="D222" s="25" t="s">
        <v>64</v>
      </c>
      <c r="E222" s="25">
        <v>3</v>
      </c>
      <c r="F222" s="25">
        <v>6.5</v>
      </c>
      <c r="G222" s="25">
        <v>13.5</v>
      </c>
      <c r="H222" s="24">
        <v>29</v>
      </c>
      <c r="I222" s="24">
        <v>8</v>
      </c>
      <c r="J222" s="79">
        <v>14.5</v>
      </c>
      <c r="K222" s="79">
        <v>22</v>
      </c>
      <c r="L222" s="79">
        <v>31</v>
      </c>
      <c r="M222" s="79">
        <v>48</v>
      </c>
      <c r="N222" s="79">
        <v>54</v>
      </c>
      <c r="O222" s="168">
        <v>78</v>
      </c>
      <c r="P222">
        <f>J222-'data for JMP'!J222</f>
        <v>6.5</v>
      </c>
      <c r="Q222">
        <f t="shared" si="47"/>
        <v>7.5</v>
      </c>
      <c r="R222">
        <f t="shared" si="48"/>
        <v>9</v>
      </c>
      <c r="S222">
        <f t="shared" si="49"/>
        <v>17</v>
      </c>
      <c r="T222" s="116">
        <f t="shared" si="50"/>
        <v>6</v>
      </c>
      <c r="U222" s="116">
        <f t="shared" si="50"/>
        <v>24</v>
      </c>
      <c r="V222" s="24">
        <v>6.5</v>
      </c>
      <c r="W222" s="51">
        <f>3.14*(V222/2)^2*I222</f>
        <v>265.33</v>
      </c>
      <c r="X222" s="79">
        <v>8</v>
      </c>
      <c r="Y222">
        <f>3.14*(X222/2)^2*J222</f>
        <v>728.48</v>
      </c>
      <c r="Z222" s="79">
        <v>15.5</v>
      </c>
      <c r="AA222" s="79">
        <v>9</v>
      </c>
      <c r="AB222" s="5">
        <f xml:space="preserve"> AVERAGE(Z222:AA222)</f>
        <v>12.25</v>
      </c>
      <c r="AC222">
        <f>3.14*((Z222+AA222)/2)^2*K222</f>
        <v>10366.317500000001</v>
      </c>
      <c r="AD222" s="79">
        <v>21.5</v>
      </c>
      <c r="AE222" s="79">
        <v>10</v>
      </c>
      <c r="AF222" s="5">
        <f xml:space="preserve"> AVERAGE(AD222:AE222)</f>
        <v>15.75</v>
      </c>
      <c r="AG222">
        <f>3.14*((AD222+AE222)/2)^2*L222</f>
        <v>24146.403750000001</v>
      </c>
      <c r="AH222" s="79">
        <v>27</v>
      </c>
      <c r="AI222" s="79">
        <v>26</v>
      </c>
      <c r="AJ222" s="5">
        <f xml:space="preserve"> AVERAGE(AH222:AI222)</f>
        <v>26.5</v>
      </c>
      <c r="AK222">
        <f>3.14*((AH222+AI222)/2)^2*M222</f>
        <v>105843.12</v>
      </c>
      <c r="AL222" s="79">
        <v>38</v>
      </c>
      <c r="AM222" s="79">
        <v>24</v>
      </c>
      <c r="AN222" s="168">
        <v>40</v>
      </c>
      <c r="AO222" s="168">
        <v>27</v>
      </c>
      <c r="AP222" s="116">
        <v>1</v>
      </c>
      <c r="AQ222" s="25" t="s">
        <v>15</v>
      </c>
      <c r="AR222" s="88">
        <v>1</v>
      </c>
      <c r="AS222" s="52" t="s">
        <v>15</v>
      </c>
      <c r="AT222" s="24" t="s">
        <v>13</v>
      </c>
      <c r="AU222" s="24">
        <v>1</v>
      </c>
      <c r="AV222" s="24" t="s">
        <v>18</v>
      </c>
      <c r="AW222" s="24">
        <v>1</v>
      </c>
      <c r="AX222" s="24" t="s">
        <v>18</v>
      </c>
      <c r="AY222" s="80" t="s">
        <v>488</v>
      </c>
      <c r="AZ222">
        <v>1</v>
      </c>
      <c r="BA222" s="77" t="s">
        <v>488</v>
      </c>
      <c r="BB222">
        <v>1</v>
      </c>
      <c r="BC222" s="77" t="s">
        <v>15</v>
      </c>
      <c r="BD222">
        <v>1</v>
      </c>
      <c r="BE222" s="77" t="s">
        <v>488</v>
      </c>
      <c r="BF222">
        <v>1</v>
      </c>
      <c r="BG222" s="77" t="s">
        <v>15</v>
      </c>
      <c r="BH222" s="175">
        <v>1</v>
      </c>
      <c r="BI222" s="171" t="s">
        <v>13</v>
      </c>
      <c r="BJ222" s="177">
        <v>1</v>
      </c>
      <c r="BK222" s="79">
        <v>0</v>
      </c>
      <c r="BL222" s="24">
        <v>0</v>
      </c>
      <c r="BM222" s="79">
        <v>1</v>
      </c>
      <c r="BN222" s="79">
        <v>1</v>
      </c>
      <c r="BO222" s="79">
        <v>2</v>
      </c>
      <c r="BP222" s="79">
        <v>15</v>
      </c>
      <c r="BQ222" s="79">
        <v>8</v>
      </c>
      <c r="BR222" s="168">
        <v>15</v>
      </c>
      <c r="BT222" s="136">
        <v>10</v>
      </c>
      <c r="BU222" s="136">
        <v>0.1</v>
      </c>
      <c r="BV222" s="136">
        <v>30</v>
      </c>
      <c r="BW222" s="150">
        <v>1</v>
      </c>
      <c r="BX222" s="132">
        <v>0</v>
      </c>
      <c r="BY222" s="136">
        <v>55</v>
      </c>
      <c r="BZ222" s="136" t="s">
        <v>161</v>
      </c>
      <c r="CA222" s="84"/>
      <c r="CB222" s="176" t="s">
        <v>577</v>
      </c>
      <c r="CC222" s="124" t="s">
        <v>29</v>
      </c>
      <c r="CD222" s="84">
        <v>6.5</v>
      </c>
      <c r="CE222" s="84">
        <v>5</v>
      </c>
      <c r="CF222" s="84" t="s">
        <v>49</v>
      </c>
    </row>
    <row r="223" spans="1:84" ht="57.6" x14ac:dyDescent="0.55000000000000004">
      <c r="A223" s="72">
        <v>5</v>
      </c>
      <c r="B223" s="49" t="s">
        <v>0</v>
      </c>
      <c r="C223" s="49">
        <v>6</v>
      </c>
      <c r="D223" s="25" t="s">
        <v>66</v>
      </c>
      <c r="E223" s="25">
        <v>2</v>
      </c>
      <c r="F223" s="25">
        <v>7</v>
      </c>
      <c r="G223" s="25">
        <v>11</v>
      </c>
      <c r="H223" s="24">
        <v>16</v>
      </c>
      <c r="I223" s="24">
        <v>5</v>
      </c>
      <c r="J223" s="79">
        <v>10</v>
      </c>
      <c r="K223" s="79">
        <v>30</v>
      </c>
      <c r="L223" s="79">
        <v>43.5</v>
      </c>
      <c r="M223" s="79">
        <v>64</v>
      </c>
      <c r="N223" s="79">
        <v>69</v>
      </c>
      <c r="O223" s="168">
        <v>105</v>
      </c>
      <c r="P223">
        <f>J223-'data for JMP'!J223</f>
        <v>5</v>
      </c>
      <c r="Q223">
        <f t="shared" si="47"/>
        <v>20</v>
      </c>
      <c r="R223">
        <f t="shared" si="48"/>
        <v>13.5</v>
      </c>
      <c r="S223">
        <f t="shared" si="49"/>
        <v>20.5</v>
      </c>
      <c r="T223" s="116">
        <f t="shared" si="50"/>
        <v>5</v>
      </c>
      <c r="U223" s="116">
        <f t="shared" si="50"/>
        <v>36</v>
      </c>
      <c r="V223" s="24">
        <v>4.5</v>
      </c>
      <c r="W223" s="51">
        <f>3.14*(V223/2)^2*I223</f>
        <v>79.481250000000003</v>
      </c>
      <c r="X223" s="79">
        <v>6</v>
      </c>
      <c r="Y223">
        <f>3.14*(X223/2)^2*J223</f>
        <v>282.60000000000002</v>
      </c>
      <c r="Z223" s="79">
        <v>19</v>
      </c>
      <c r="AA223" s="79">
        <v>9</v>
      </c>
      <c r="AB223" s="5">
        <f xml:space="preserve"> AVERAGE(Z223:AA223)</f>
        <v>14</v>
      </c>
      <c r="AC223">
        <f>3.14*((Z223+AA223)/2)^2*K223</f>
        <v>18463.2</v>
      </c>
      <c r="AD223" s="79">
        <v>17.5</v>
      </c>
      <c r="AE223" s="79">
        <v>19</v>
      </c>
      <c r="AF223" s="5">
        <f xml:space="preserve"> AVERAGE(AD223:AE223)</f>
        <v>18.25</v>
      </c>
      <c r="AG223">
        <f>3.14*((AD223+AE223)/2)^2*L223</f>
        <v>45493.006875000006</v>
      </c>
      <c r="AH223" s="79">
        <v>24</v>
      </c>
      <c r="AI223" s="79">
        <v>21</v>
      </c>
      <c r="AJ223" s="5">
        <f xml:space="preserve"> AVERAGE(AH223:AI223)</f>
        <v>22.5</v>
      </c>
      <c r="AK223">
        <f>3.14*((AH223+AI223)/2)^2*M223</f>
        <v>101736</v>
      </c>
      <c r="AL223" s="79">
        <v>23</v>
      </c>
      <c r="AM223" s="79">
        <v>22</v>
      </c>
      <c r="AN223" s="168">
        <v>37</v>
      </c>
      <c r="AO223" s="168">
        <v>27</v>
      </c>
      <c r="AP223" s="116">
        <v>1</v>
      </c>
      <c r="AQ223" s="25" t="s">
        <v>17</v>
      </c>
      <c r="AR223" s="88">
        <v>1</v>
      </c>
      <c r="AS223" s="52" t="s">
        <v>17</v>
      </c>
      <c r="AT223" s="24" t="s">
        <v>13</v>
      </c>
      <c r="AU223" s="24">
        <v>1</v>
      </c>
      <c r="AV223" s="24" t="s">
        <v>18</v>
      </c>
      <c r="AW223" s="24">
        <v>1</v>
      </c>
      <c r="AX223" s="24" t="s">
        <v>18</v>
      </c>
      <c r="AY223" s="80" t="s">
        <v>488</v>
      </c>
      <c r="AZ223">
        <v>1</v>
      </c>
      <c r="BA223" s="77" t="s">
        <v>491</v>
      </c>
      <c r="BB223">
        <v>1</v>
      </c>
      <c r="BC223" s="77" t="s">
        <v>15</v>
      </c>
      <c r="BD223">
        <v>1</v>
      </c>
      <c r="BE223" s="77" t="s">
        <v>488</v>
      </c>
      <c r="BF223">
        <v>1</v>
      </c>
      <c r="BG223" s="77" t="s">
        <v>15</v>
      </c>
      <c r="BH223" s="175">
        <v>1</v>
      </c>
      <c r="BI223" s="171" t="s">
        <v>13</v>
      </c>
      <c r="BJ223" s="177">
        <v>1</v>
      </c>
      <c r="BK223" s="79">
        <v>20</v>
      </c>
      <c r="BL223" s="24">
        <v>20</v>
      </c>
      <c r="BM223" s="79">
        <v>25</v>
      </c>
      <c r="BN223" s="79">
        <v>20</v>
      </c>
      <c r="BO223" s="79">
        <v>75</v>
      </c>
      <c r="BP223" s="79">
        <v>50</v>
      </c>
      <c r="BQ223" s="79">
        <v>45</v>
      </c>
      <c r="BR223" s="168">
        <v>85</v>
      </c>
      <c r="BT223" s="136">
        <v>4</v>
      </c>
      <c r="BU223" s="136">
        <v>0</v>
      </c>
      <c r="BV223" s="136">
        <v>30</v>
      </c>
      <c r="BW223" s="150">
        <v>3</v>
      </c>
      <c r="BX223" s="132">
        <v>20</v>
      </c>
      <c r="BY223" s="136">
        <v>60</v>
      </c>
      <c r="BZ223" s="136" t="s">
        <v>192</v>
      </c>
      <c r="CA223" s="84"/>
      <c r="CB223" s="175" t="s">
        <v>581</v>
      </c>
      <c r="CC223" s="124" t="s">
        <v>30</v>
      </c>
      <c r="CD223" s="84">
        <v>7</v>
      </c>
      <c r="CE223" s="84">
        <v>3</v>
      </c>
      <c r="CF223" s="84" t="s">
        <v>40</v>
      </c>
    </row>
    <row r="224" spans="1:84" ht="43.2" x14ac:dyDescent="0.55000000000000004">
      <c r="A224" s="72">
        <v>5</v>
      </c>
      <c r="B224" s="49" t="s">
        <v>0</v>
      </c>
      <c r="C224" s="49">
        <v>7</v>
      </c>
      <c r="D224" s="25" t="s">
        <v>66</v>
      </c>
      <c r="E224" s="25">
        <v>3</v>
      </c>
      <c r="F224" s="25">
        <v>6.5</v>
      </c>
      <c r="G224" s="25">
        <v>16</v>
      </c>
      <c r="H224" s="24">
        <v>25.5</v>
      </c>
      <c r="I224" s="24">
        <v>6</v>
      </c>
      <c r="J224" s="79">
        <v>6</v>
      </c>
      <c r="K224" s="79"/>
      <c r="P224">
        <f>J224-'data for JMP'!J224</f>
        <v>0</v>
      </c>
      <c r="Q224">
        <f t="shared" si="47"/>
        <v>-6</v>
      </c>
      <c r="R224">
        <f t="shared" si="48"/>
        <v>0</v>
      </c>
      <c r="S224">
        <f t="shared" si="49"/>
        <v>0</v>
      </c>
      <c r="T224" s="116">
        <f t="shared" si="50"/>
        <v>0</v>
      </c>
      <c r="U224" s="116">
        <f t="shared" si="50"/>
        <v>0</v>
      </c>
      <c r="V224" s="24">
        <v>2</v>
      </c>
      <c r="W224" s="51">
        <f>3.14*(V224/2)^2*I224</f>
        <v>18.84</v>
      </c>
      <c r="X224" s="79">
        <v>1</v>
      </c>
      <c r="Y224">
        <f>3.14*(X224/2)^2*J224</f>
        <v>4.71</v>
      </c>
      <c r="Z224" s="79"/>
      <c r="AA224" s="79"/>
      <c r="AB224" s="5"/>
      <c r="AP224" s="116">
        <v>1</v>
      </c>
      <c r="AQ224" s="25" t="s">
        <v>15</v>
      </c>
      <c r="AR224" s="88">
        <v>1</v>
      </c>
      <c r="AS224" s="52" t="s">
        <v>13</v>
      </c>
      <c r="AT224" s="24" t="s">
        <v>13</v>
      </c>
      <c r="AU224" s="24">
        <v>1</v>
      </c>
      <c r="AV224" s="24" t="s">
        <v>18</v>
      </c>
      <c r="AW224" s="24">
        <v>1</v>
      </c>
      <c r="AX224" s="24" t="s">
        <v>17</v>
      </c>
      <c r="AY224" s="80" t="s">
        <v>487</v>
      </c>
      <c r="AZ224">
        <v>0</v>
      </c>
      <c r="BA224" s="77" t="s">
        <v>512</v>
      </c>
      <c r="BB224">
        <v>0</v>
      </c>
      <c r="BC224" s="77" t="s">
        <v>512</v>
      </c>
      <c r="BD224">
        <v>0</v>
      </c>
      <c r="BE224" s="77" t="s">
        <v>512</v>
      </c>
      <c r="BF224">
        <v>0</v>
      </c>
      <c r="BH224" s="116">
        <v>0</v>
      </c>
      <c r="BJ224" s="116">
        <v>0</v>
      </c>
      <c r="BK224" s="79">
        <v>3</v>
      </c>
      <c r="BL224" s="24">
        <v>2</v>
      </c>
      <c r="BM224" s="79">
        <v>10</v>
      </c>
      <c r="BN224" s="24">
        <v>0</v>
      </c>
      <c r="BO224" s="24">
        <v>0</v>
      </c>
      <c r="BP224" s="24">
        <v>0</v>
      </c>
      <c r="BT224" s="136">
        <v>3</v>
      </c>
      <c r="BU224" s="136">
        <v>0</v>
      </c>
      <c r="BV224" s="136">
        <v>15</v>
      </c>
      <c r="BW224" s="150">
        <v>0</v>
      </c>
      <c r="BX224" s="132">
        <v>2</v>
      </c>
      <c r="BY224" s="136">
        <v>100</v>
      </c>
      <c r="BZ224" s="136" t="s">
        <v>191</v>
      </c>
      <c r="CA224" s="84"/>
      <c r="CB224" s="176" t="s">
        <v>577</v>
      </c>
      <c r="CC224" s="124" t="s">
        <v>29</v>
      </c>
      <c r="CD224" s="84">
        <v>6.5</v>
      </c>
      <c r="CE224" s="84">
        <v>3</v>
      </c>
      <c r="CF224" s="84" t="s">
        <v>40</v>
      </c>
    </row>
    <row r="225" spans="1:84" ht="28.8" x14ac:dyDescent="0.55000000000000004">
      <c r="A225" s="72">
        <v>5</v>
      </c>
      <c r="B225" s="72" t="s">
        <v>0</v>
      </c>
      <c r="C225" s="49">
        <v>8</v>
      </c>
      <c r="D225" s="25" t="s">
        <v>42</v>
      </c>
      <c r="E225" s="25">
        <v>3</v>
      </c>
      <c r="F225" s="25">
        <v>5</v>
      </c>
      <c r="G225" s="25">
        <v>19</v>
      </c>
      <c r="H225" s="24"/>
      <c r="I225" s="24"/>
      <c r="J225" s="79"/>
      <c r="K225" s="79"/>
      <c r="P225">
        <f>J225-'data for JMP'!J225</f>
        <v>0</v>
      </c>
      <c r="Q225">
        <f t="shared" si="47"/>
        <v>0</v>
      </c>
      <c r="R225">
        <f t="shared" si="48"/>
        <v>0</v>
      </c>
      <c r="S225">
        <f t="shared" si="49"/>
        <v>0</v>
      </c>
      <c r="T225" s="116">
        <f t="shared" si="50"/>
        <v>0</v>
      </c>
      <c r="U225" s="116">
        <f t="shared" si="50"/>
        <v>0</v>
      </c>
      <c r="V225" s="24"/>
      <c r="W225" s="51"/>
      <c r="X225" s="79"/>
      <c r="Z225" s="79"/>
      <c r="AA225" s="79"/>
      <c r="AB225" s="5"/>
      <c r="AP225" s="116">
        <v>1</v>
      </c>
      <c r="AQ225" s="25" t="s">
        <v>13</v>
      </c>
      <c r="AR225" s="88">
        <v>1</v>
      </c>
      <c r="AS225" s="52" t="s">
        <v>16</v>
      </c>
      <c r="AT225" s="24" t="s">
        <v>512</v>
      </c>
      <c r="AU225" s="24">
        <v>0</v>
      </c>
      <c r="AV225" s="24" t="s">
        <v>14</v>
      </c>
      <c r="AW225" s="24">
        <v>0</v>
      </c>
      <c r="AX225" s="24" t="s">
        <v>14</v>
      </c>
      <c r="AY225" s="77" t="s">
        <v>512</v>
      </c>
      <c r="AZ225">
        <v>0</v>
      </c>
      <c r="BA225" s="77" t="s">
        <v>512</v>
      </c>
      <c r="BB225">
        <v>0</v>
      </c>
      <c r="BC225" s="77" t="s">
        <v>512</v>
      </c>
      <c r="BD225">
        <v>0</v>
      </c>
      <c r="BE225" s="77" t="s">
        <v>512</v>
      </c>
      <c r="BF225">
        <v>0</v>
      </c>
      <c r="BH225" s="116">
        <v>0</v>
      </c>
      <c r="BJ225" s="116">
        <v>0</v>
      </c>
      <c r="BK225" s="79">
        <v>0</v>
      </c>
      <c r="BL225" s="79">
        <v>0</v>
      </c>
      <c r="BM225" s="24">
        <v>0</v>
      </c>
      <c r="BN225" s="24">
        <v>0</v>
      </c>
      <c r="BO225" s="24">
        <v>0</v>
      </c>
      <c r="BP225" s="24">
        <v>0</v>
      </c>
      <c r="BT225" s="136">
        <v>10</v>
      </c>
      <c r="BU225" s="136">
        <v>1</v>
      </c>
      <c r="BV225" s="136">
        <v>40</v>
      </c>
      <c r="BW225" s="150">
        <v>0</v>
      </c>
      <c r="BX225" s="132"/>
      <c r="BY225" s="136">
        <v>60</v>
      </c>
      <c r="BZ225" s="136" t="s">
        <v>72</v>
      </c>
      <c r="CA225" s="84"/>
      <c r="CB225" s="175" t="s">
        <v>581</v>
      </c>
      <c r="CC225" s="124" t="s">
        <v>30</v>
      </c>
      <c r="CD225" s="84">
        <v>5</v>
      </c>
      <c r="CE225" s="84">
        <v>2</v>
      </c>
      <c r="CF225" s="84">
        <v>0</v>
      </c>
    </row>
    <row r="226" spans="1:84" ht="28.8" x14ac:dyDescent="0.55000000000000004">
      <c r="A226" s="72">
        <v>5</v>
      </c>
      <c r="B226" s="49" t="s">
        <v>0</v>
      </c>
      <c r="C226" s="49">
        <v>9</v>
      </c>
      <c r="D226" s="25" t="s">
        <v>42</v>
      </c>
      <c r="E226" s="25">
        <v>3</v>
      </c>
      <c r="F226" s="25">
        <v>5</v>
      </c>
      <c r="G226" s="25">
        <v>0</v>
      </c>
      <c r="H226" s="24"/>
      <c r="I226" s="24"/>
      <c r="J226" s="79"/>
      <c r="K226" s="79"/>
      <c r="P226">
        <f>J226-'data for JMP'!J226</f>
        <v>0</v>
      </c>
      <c r="Q226">
        <f t="shared" si="47"/>
        <v>0</v>
      </c>
      <c r="R226">
        <f t="shared" si="48"/>
        <v>0</v>
      </c>
      <c r="S226">
        <f t="shared" si="49"/>
        <v>0</v>
      </c>
      <c r="T226" s="116">
        <f t="shared" si="50"/>
        <v>0</v>
      </c>
      <c r="U226" s="116">
        <f t="shared" si="50"/>
        <v>0</v>
      </c>
      <c r="V226" s="24"/>
      <c r="W226" s="51"/>
      <c r="X226" s="79"/>
      <c r="Z226" s="79"/>
      <c r="AA226" s="79"/>
      <c r="AB226" s="5"/>
      <c r="AP226" s="116">
        <v>1</v>
      </c>
      <c r="AQ226" s="25" t="s">
        <v>16</v>
      </c>
      <c r="AR226" s="25">
        <v>0</v>
      </c>
      <c r="AS226" s="25" t="s">
        <v>16</v>
      </c>
      <c r="AT226" s="24" t="s">
        <v>512</v>
      </c>
      <c r="AU226" s="24">
        <v>0</v>
      </c>
      <c r="AV226" s="24" t="s">
        <v>14</v>
      </c>
      <c r="AW226" s="24">
        <v>0</v>
      </c>
      <c r="AX226" s="24" t="s">
        <v>14</v>
      </c>
      <c r="AY226" s="77" t="s">
        <v>512</v>
      </c>
      <c r="AZ226">
        <v>0</v>
      </c>
      <c r="BA226" s="77" t="s">
        <v>512</v>
      </c>
      <c r="BB226">
        <v>0</v>
      </c>
      <c r="BC226" s="77" t="s">
        <v>512</v>
      </c>
      <c r="BD226">
        <v>0</v>
      </c>
      <c r="BE226" s="77" t="s">
        <v>512</v>
      </c>
      <c r="BF226">
        <v>0</v>
      </c>
      <c r="BH226" s="116">
        <v>0</v>
      </c>
      <c r="BJ226" s="116">
        <v>0</v>
      </c>
      <c r="BK226" s="79">
        <v>0</v>
      </c>
      <c r="BL226" s="79">
        <v>0</v>
      </c>
      <c r="BM226" s="24">
        <v>0</v>
      </c>
      <c r="BN226" s="24">
        <v>0</v>
      </c>
      <c r="BO226" s="24">
        <v>0</v>
      </c>
      <c r="BP226" s="24">
        <v>0</v>
      </c>
      <c r="BT226" s="136">
        <v>0</v>
      </c>
      <c r="BU226" s="136">
        <v>2</v>
      </c>
      <c r="BV226" s="136">
        <v>0</v>
      </c>
      <c r="BW226" s="150">
        <v>2</v>
      </c>
      <c r="BX226" s="132"/>
      <c r="BY226" s="136">
        <v>5</v>
      </c>
      <c r="BZ226" s="136" t="s">
        <v>190</v>
      </c>
      <c r="CA226" s="84"/>
      <c r="CB226" s="175" t="s">
        <v>581</v>
      </c>
      <c r="CC226" s="124" t="s">
        <v>30</v>
      </c>
      <c r="CD226" s="84">
        <v>5</v>
      </c>
      <c r="CE226" s="84">
        <v>2</v>
      </c>
      <c r="CF226" s="84">
        <v>0</v>
      </c>
    </row>
    <row r="227" spans="1:84" ht="43.2" x14ac:dyDescent="0.55000000000000004">
      <c r="A227" s="72">
        <v>5</v>
      </c>
      <c r="B227" s="49" t="s">
        <v>0</v>
      </c>
      <c r="C227" s="49">
        <v>10</v>
      </c>
      <c r="D227" s="25" t="s">
        <v>42</v>
      </c>
      <c r="E227" s="25">
        <v>3</v>
      </c>
      <c r="F227" s="25">
        <v>5.5</v>
      </c>
      <c r="G227" s="25">
        <v>13</v>
      </c>
      <c r="H227" s="24">
        <v>17.5</v>
      </c>
      <c r="I227" s="24">
        <v>13</v>
      </c>
      <c r="J227" s="79"/>
      <c r="K227" s="79"/>
      <c r="P227">
        <f>J227-'data for JMP'!J227</f>
        <v>-13</v>
      </c>
      <c r="Q227">
        <f t="shared" si="47"/>
        <v>0</v>
      </c>
      <c r="R227">
        <f t="shared" si="48"/>
        <v>0</v>
      </c>
      <c r="S227">
        <f t="shared" si="49"/>
        <v>0</v>
      </c>
      <c r="T227" s="116">
        <f t="shared" si="50"/>
        <v>0</v>
      </c>
      <c r="U227" s="116">
        <f t="shared" si="50"/>
        <v>0</v>
      </c>
      <c r="V227" s="24">
        <v>3</v>
      </c>
      <c r="W227" s="51">
        <f>3.14*(V227/2)^2*I227</f>
        <v>91.844999999999999</v>
      </c>
      <c r="X227" s="79"/>
      <c r="Z227" s="79"/>
      <c r="AA227" s="79"/>
      <c r="AB227" s="5"/>
      <c r="AP227" s="116">
        <v>1</v>
      </c>
      <c r="AQ227" s="25" t="s">
        <v>15</v>
      </c>
      <c r="AR227" s="88">
        <v>1</v>
      </c>
      <c r="AS227" s="52" t="s">
        <v>15</v>
      </c>
      <c r="AT227" s="24" t="s">
        <v>15</v>
      </c>
      <c r="AU227" s="24">
        <v>1</v>
      </c>
      <c r="AV227" s="24" t="s">
        <v>14</v>
      </c>
      <c r="AW227" s="24">
        <v>0</v>
      </c>
      <c r="AX227" s="24" t="s">
        <v>14</v>
      </c>
      <c r="AY227" s="80" t="s">
        <v>487</v>
      </c>
      <c r="AZ227">
        <v>0</v>
      </c>
      <c r="BA227" s="77" t="s">
        <v>512</v>
      </c>
      <c r="BB227">
        <v>0</v>
      </c>
      <c r="BC227" s="77" t="s">
        <v>512</v>
      </c>
      <c r="BD227">
        <v>0</v>
      </c>
      <c r="BE227" s="77" t="s">
        <v>512</v>
      </c>
      <c r="BF227">
        <v>0</v>
      </c>
      <c r="BH227" s="116">
        <v>0</v>
      </c>
      <c r="BJ227" s="116">
        <v>0</v>
      </c>
      <c r="BK227" s="79">
        <v>20</v>
      </c>
      <c r="BL227" s="24">
        <v>2</v>
      </c>
      <c r="BM227" s="24">
        <v>0</v>
      </c>
      <c r="BN227" s="24">
        <v>0</v>
      </c>
      <c r="BO227" s="24">
        <v>0</v>
      </c>
      <c r="BP227" s="24">
        <v>0</v>
      </c>
      <c r="BT227" s="136">
        <v>20</v>
      </c>
      <c r="BU227" s="136">
        <v>2</v>
      </c>
      <c r="BV227" s="136">
        <v>55</v>
      </c>
      <c r="BW227" s="150">
        <v>0</v>
      </c>
      <c r="BX227" s="132">
        <v>2</v>
      </c>
      <c r="BY227" s="136">
        <v>70</v>
      </c>
      <c r="BZ227" s="136" t="s">
        <v>70</v>
      </c>
      <c r="CA227" s="84"/>
      <c r="CB227" s="175" t="s">
        <v>581</v>
      </c>
      <c r="CC227" s="124" t="s">
        <v>30</v>
      </c>
      <c r="CD227" s="84">
        <v>5.5</v>
      </c>
      <c r="CE227" s="84">
        <v>2</v>
      </c>
      <c r="CF227" s="84" t="s">
        <v>40</v>
      </c>
    </row>
    <row r="228" spans="1:84" ht="43.2" x14ac:dyDescent="0.55000000000000004">
      <c r="A228" s="72">
        <v>5</v>
      </c>
      <c r="B228" s="49" t="s">
        <v>0</v>
      </c>
      <c r="C228" s="49">
        <v>11</v>
      </c>
      <c r="D228" s="25" t="s">
        <v>42</v>
      </c>
      <c r="E228" s="25">
        <v>3</v>
      </c>
      <c r="F228" s="25">
        <v>4.5</v>
      </c>
      <c r="G228" s="25">
        <v>8</v>
      </c>
      <c r="H228" s="24">
        <v>9</v>
      </c>
      <c r="I228" s="24">
        <v>4</v>
      </c>
      <c r="J228" s="79"/>
      <c r="K228" s="79"/>
      <c r="P228">
        <f>J228-'data for JMP'!J228</f>
        <v>-4</v>
      </c>
      <c r="Q228">
        <f t="shared" si="47"/>
        <v>0</v>
      </c>
      <c r="R228">
        <f t="shared" si="48"/>
        <v>0</v>
      </c>
      <c r="S228">
        <f t="shared" si="49"/>
        <v>0</v>
      </c>
      <c r="T228" s="116">
        <f t="shared" si="50"/>
        <v>0</v>
      </c>
      <c r="U228" s="116">
        <f t="shared" si="50"/>
        <v>0</v>
      </c>
      <c r="V228" s="24">
        <v>2</v>
      </c>
      <c r="W228" s="51">
        <f>3.14*(V228/2)^2*I228</f>
        <v>12.56</v>
      </c>
      <c r="X228" s="79"/>
      <c r="Z228" s="79"/>
      <c r="AA228" s="79"/>
      <c r="AB228" s="5"/>
      <c r="AP228" s="116">
        <v>1</v>
      </c>
      <c r="AQ228" s="25" t="s">
        <v>15</v>
      </c>
      <c r="AR228" s="88">
        <v>1</v>
      </c>
      <c r="AS228" s="52" t="s">
        <v>17</v>
      </c>
      <c r="AT228" s="24" t="s">
        <v>15</v>
      </c>
      <c r="AU228" s="24">
        <v>1</v>
      </c>
      <c r="AV228" s="24" t="s">
        <v>14</v>
      </c>
      <c r="AW228" s="24">
        <v>0</v>
      </c>
      <c r="AX228" s="24" t="s">
        <v>14</v>
      </c>
      <c r="AY228" s="80" t="s">
        <v>487</v>
      </c>
      <c r="AZ228">
        <v>0</v>
      </c>
      <c r="BA228" s="77" t="s">
        <v>512</v>
      </c>
      <c r="BB228">
        <v>0</v>
      </c>
      <c r="BC228" s="77" t="s">
        <v>512</v>
      </c>
      <c r="BD228">
        <v>0</v>
      </c>
      <c r="BE228" s="77" t="s">
        <v>512</v>
      </c>
      <c r="BF228">
        <v>0</v>
      </c>
      <c r="BH228" s="116">
        <v>0</v>
      </c>
      <c r="BJ228" s="116">
        <v>0</v>
      </c>
      <c r="BK228" s="79">
        <v>5</v>
      </c>
      <c r="BL228" s="24">
        <v>2</v>
      </c>
      <c r="BM228" s="24">
        <v>0</v>
      </c>
      <c r="BN228" s="24">
        <v>0</v>
      </c>
      <c r="BO228" s="24">
        <v>0</v>
      </c>
      <c r="BP228" s="24">
        <v>0</v>
      </c>
      <c r="BT228" s="136">
        <v>15</v>
      </c>
      <c r="BU228" s="136">
        <v>1</v>
      </c>
      <c r="BV228" s="136">
        <v>47</v>
      </c>
      <c r="BW228" s="150">
        <v>0</v>
      </c>
      <c r="BX228" s="132">
        <v>2</v>
      </c>
      <c r="BY228" s="136">
        <v>80</v>
      </c>
      <c r="BZ228" s="136" t="s">
        <v>70</v>
      </c>
      <c r="CA228" s="84"/>
      <c r="CB228" s="176" t="s">
        <v>577</v>
      </c>
      <c r="CC228" s="124" t="s">
        <v>29</v>
      </c>
      <c r="CD228" s="84">
        <v>4.5</v>
      </c>
      <c r="CE228" s="84">
        <v>0</v>
      </c>
      <c r="CF228" s="84" t="s">
        <v>40</v>
      </c>
    </row>
    <row r="229" spans="1:84" ht="43.2" x14ac:dyDescent="0.55000000000000004">
      <c r="A229" s="72">
        <v>5</v>
      </c>
      <c r="B229" s="49" t="s">
        <v>0</v>
      </c>
      <c r="C229" s="49">
        <v>12</v>
      </c>
      <c r="D229" s="25" t="s">
        <v>42</v>
      </c>
      <c r="E229" s="25">
        <v>2</v>
      </c>
      <c r="F229" s="25">
        <v>5</v>
      </c>
      <c r="G229" s="25">
        <v>12.5</v>
      </c>
      <c r="H229" s="24">
        <v>20.5</v>
      </c>
      <c r="I229" s="24">
        <v>1</v>
      </c>
      <c r="J229" s="79"/>
      <c r="K229" s="79"/>
      <c r="P229">
        <f>J229-'data for JMP'!J229</f>
        <v>-1</v>
      </c>
      <c r="Q229">
        <f t="shared" si="47"/>
        <v>0</v>
      </c>
      <c r="R229">
        <f t="shared" si="48"/>
        <v>0</v>
      </c>
      <c r="S229">
        <f t="shared" si="49"/>
        <v>0</v>
      </c>
      <c r="T229" s="116">
        <f t="shared" si="50"/>
        <v>0</v>
      </c>
      <c r="U229" s="116">
        <f t="shared" si="50"/>
        <v>0</v>
      </c>
      <c r="V229" s="24"/>
      <c r="W229" s="51"/>
      <c r="X229" s="79"/>
      <c r="Z229" s="79"/>
      <c r="AA229" s="79"/>
      <c r="AB229" s="5"/>
      <c r="AP229" s="116">
        <v>1</v>
      </c>
      <c r="AQ229" s="25" t="s">
        <v>15</v>
      </c>
      <c r="AR229" s="88">
        <v>1</v>
      </c>
      <c r="AS229" s="52" t="s">
        <v>15</v>
      </c>
      <c r="AT229" s="24" t="s">
        <v>13</v>
      </c>
      <c r="AU229" s="24">
        <v>1</v>
      </c>
      <c r="AV229" s="24" t="s">
        <v>14</v>
      </c>
      <c r="AW229" s="24">
        <v>0</v>
      </c>
      <c r="AX229" s="24" t="s">
        <v>14</v>
      </c>
      <c r="AY229" s="77" t="s">
        <v>512</v>
      </c>
      <c r="AZ229">
        <v>0</v>
      </c>
      <c r="BA229" s="77" t="s">
        <v>512</v>
      </c>
      <c r="BB229">
        <v>0</v>
      </c>
      <c r="BC229" s="77" t="s">
        <v>512</v>
      </c>
      <c r="BD229">
        <v>0</v>
      </c>
      <c r="BE229" s="77" t="s">
        <v>512</v>
      </c>
      <c r="BF229">
        <v>0</v>
      </c>
      <c r="BH229" s="116">
        <v>0</v>
      </c>
      <c r="BJ229" s="116">
        <v>0</v>
      </c>
      <c r="BK229" s="79">
        <v>5</v>
      </c>
      <c r="BL229" s="24">
        <v>5</v>
      </c>
      <c r="BM229" s="24">
        <v>0</v>
      </c>
      <c r="BN229" s="24">
        <v>0</v>
      </c>
      <c r="BO229" s="24">
        <v>0</v>
      </c>
      <c r="BP229" s="24">
        <v>0</v>
      </c>
      <c r="BT229" s="136">
        <v>30</v>
      </c>
      <c r="BU229" s="136">
        <v>0</v>
      </c>
      <c r="BV229" s="136">
        <v>65</v>
      </c>
      <c r="BW229" s="150">
        <v>0</v>
      </c>
      <c r="BX229" s="132">
        <v>5</v>
      </c>
      <c r="BY229" s="136">
        <v>70</v>
      </c>
      <c r="BZ229" s="136" t="s">
        <v>189</v>
      </c>
      <c r="CA229" s="84"/>
      <c r="CB229" s="176" t="s">
        <v>577</v>
      </c>
      <c r="CC229" s="124" t="s">
        <v>31</v>
      </c>
      <c r="CD229" s="84">
        <v>5</v>
      </c>
      <c r="CE229" s="84">
        <v>0</v>
      </c>
      <c r="CF229" s="84">
        <v>0</v>
      </c>
    </row>
    <row r="230" spans="1:84" ht="28.8" x14ac:dyDescent="0.55000000000000004">
      <c r="A230" s="72">
        <v>5</v>
      </c>
      <c r="B230" s="49" t="s">
        <v>0</v>
      </c>
      <c r="C230" s="49">
        <v>13</v>
      </c>
      <c r="D230" s="25" t="s">
        <v>42</v>
      </c>
      <c r="E230" s="25">
        <v>2</v>
      </c>
      <c r="F230" s="25">
        <v>4</v>
      </c>
      <c r="G230" s="25">
        <v>10</v>
      </c>
      <c r="H230" s="24">
        <v>14</v>
      </c>
      <c r="I230" s="24">
        <v>3</v>
      </c>
      <c r="J230" s="79"/>
      <c r="K230" s="79"/>
      <c r="P230">
        <f>J230-'data for JMP'!J230</f>
        <v>-3</v>
      </c>
      <c r="Q230">
        <f t="shared" si="47"/>
        <v>0</v>
      </c>
      <c r="R230">
        <f t="shared" si="48"/>
        <v>0</v>
      </c>
      <c r="S230">
        <f t="shared" si="49"/>
        <v>0</v>
      </c>
      <c r="T230" s="116">
        <f t="shared" si="50"/>
        <v>0</v>
      </c>
      <c r="U230" s="116">
        <f t="shared" si="50"/>
        <v>0</v>
      </c>
      <c r="V230" s="24">
        <v>2.5</v>
      </c>
      <c r="W230" s="51">
        <f t="shared" ref="W230:W243" si="52">3.14*(V230/2)^2*I230</f>
        <v>14.71875</v>
      </c>
      <c r="X230" s="79"/>
      <c r="Z230" s="79"/>
      <c r="AA230" s="79"/>
      <c r="AB230" s="5"/>
      <c r="AP230" s="116">
        <v>1</v>
      </c>
      <c r="AQ230" s="25" t="s">
        <v>15</v>
      </c>
      <c r="AR230" s="88">
        <v>1</v>
      </c>
      <c r="AS230" s="52" t="s">
        <v>15</v>
      </c>
      <c r="AT230" s="24" t="s">
        <v>13</v>
      </c>
      <c r="AU230" s="24">
        <v>1</v>
      </c>
      <c r="AV230" s="24" t="s">
        <v>14</v>
      </c>
      <c r="AW230" s="24">
        <v>0</v>
      </c>
      <c r="AX230" s="24" t="s">
        <v>14</v>
      </c>
      <c r="AY230" s="80" t="s">
        <v>487</v>
      </c>
      <c r="AZ230">
        <v>0</v>
      </c>
      <c r="BA230" s="77" t="s">
        <v>512</v>
      </c>
      <c r="BB230">
        <v>0</v>
      </c>
      <c r="BC230" s="77" t="s">
        <v>512</v>
      </c>
      <c r="BD230">
        <v>0</v>
      </c>
      <c r="BE230" s="77" t="s">
        <v>512</v>
      </c>
      <c r="BF230">
        <v>0</v>
      </c>
      <c r="BH230" s="116">
        <v>0</v>
      </c>
      <c r="BJ230" s="116">
        <v>0</v>
      </c>
      <c r="BK230" s="79">
        <v>0</v>
      </c>
      <c r="BL230" s="24">
        <v>0</v>
      </c>
      <c r="BM230" s="24">
        <v>0</v>
      </c>
      <c r="BN230" s="24">
        <v>0</v>
      </c>
      <c r="BO230" s="24">
        <v>0</v>
      </c>
      <c r="BP230" s="24">
        <v>0</v>
      </c>
      <c r="BT230" s="136">
        <v>1</v>
      </c>
      <c r="BU230" s="136">
        <v>0</v>
      </c>
      <c r="BV230" s="136">
        <v>20</v>
      </c>
      <c r="BW230" s="150">
        <v>1</v>
      </c>
      <c r="BX230" s="132">
        <v>0</v>
      </c>
      <c r="BY230" s="136">
        <v>30</v>
      </c>
      <c r="BZ230" s="136" t="s">
        <v>161</v>
      </c>
      <c r="CA230" s="84"/>
      <c r="CB230" s="176" t="s">
        <v>577</v>
      </c>
      <c r="CC230" s="124" t="s">
        <v>29</v>
      </c>
      <c r="CD230" s="84">
        <v>4</v>
      </c>
      <c r="CE230" s="84">
        <v>2</v>
      </c>
      <c r="CF230" s="84" t="s">
        <v>40</v>
      </c>
    </row>
    <row r="231" spans="1:84" ht="43.2" x14ac:dyDescent="0.55000000000000004">
      <c r="A231" s="72">
        <v>5</v>
      </c>
      <c r="B231" s="49" t="s">
        <v>0</v>
      </c>
      <c r="C231" s="49">
        <v>14</v>
      </c>
      <c r="D231" s="25" t="s">
        <v>42</v>
      </c>
      <c r="E231" s="25">
        <v>3</v>
      </c>
      <c r="F231" s="25">
        <v>5</v>
      </c>
      <c r="G231" s="25">
        <v>12.5</v>
      </c>
      <c r="H231" s="24">
        <v>14.5</v>
      </c>
      <c r="I231" s="24">
        <v>8</v>
      </c>
      <c r="J231" s="79"/>
      <c r="K231" s="79"/>
      <c r="P231">
        <f>J231-'data for JMP'!J231</f>
        <v>-8</v>
      </c>
      <c r="Q231">
        <f t="shared" si="47"/>
        <v>0</v>
      </c>
      <c r="R231">
        <f t="shared" si="48"/>
        <v>0</v>
      </c>
      <c r="S231">
        <f t="shared" si="49"/>
        <v>0</v>
      </c>
      <c r="T231" s="116">
        <f t="shared" si="50"/>
        <v>0</v>
      </c>
      <c r="U231" s="116">
        <f t="shared" si="50"/>
        <v>0</v>
      </c>
      <c r="V231" s="24">
        <v>2</v>
      </c>
      <c r="W231" s="51">
        <f t="shared" si="52"/>
        <v>25.12</v>
      </c>
      <c r="X231" s="79"/>
      <c r="Z231" s="79"/>
      <c r="AA231" s="79"/>
      <c r="AB231" s="5"/>
      <c r="AP231" s="116">
        <v>1</v>
      </c>
      <c r="AQ231" s="25" t="s">
        <v>15</v>
      </c>
      <c r="AR231" s="88">
        <v>1</v>
      </c>
      <c r="AS231" s="52" t="s">
        <v>15</v>
      </c>
      <c r="AT231" s="24" t="s">
        <v>15</v>
      </c>
      <c r="AU231" s="24">
        <v>1</v>
      </c>
      <c r="AV231" s="24" t="s">
        <v>14</v>
      </c>
      <c r="AW231" s="24">
        <v>0</v>
      </c>
      <c r="AX231" s="24" t="s">
        <v>14</v>
      </c>
      <c r="AY231" s="80" t="s">
        <v>487</v>
      </c>
      <c r="AZ231">
        <v>0</v>
      </c>
      <c r="BA231" s="77" t="s">
        <v>512</v>
      </c>
      <c r="BB231">
        <v>0</v>
      </c>
      <c r="BC231" s="77" t="s">
        <v>512</v>
      </c>
      <c r="BD231">
        <v>0</v>
      </c>
      <c r="BE231" s="77" t="s">
        <v>512</v>
      </c>
      <c r="BF231">
        <v>0</v>
      </c>
      <c r="BH231" s="116">
        <v>0</v>
      </c>
      <c r="BJ231" s="116">
        <v>0</v>
      </c>
      <c r="BK231" s="79">
        <v>2</v>
      </c>
      <c r="BL231" s="24">
        <v>0</v>
      </c>
      <c r="BM231" s="24">
        <v>0</v>
      </c>
      <c r="BN231" s="24">
        <v>0</v>
      </c>
      <c r="BO231" s="24">
        <v>0</v>
      </c>
      <c r="BP231" s="24">
        <v>0</v>
      </c>
      <c r="BT231" s="136">
        <v>10</v>
      </c>
      <c r="BU231" s="136">
        <v>0</v>
      </c>
      <c r="BV231" s="136">
        <v>33</v>
      </c>
      <c r="BW231" s="150">
        <v>0</v>
      </c>
      <c r="BX231" s="132">
        <v>0</v>
      </c>
      <c r="BY231" s="136">
        <v>50</v>
      </c>
      <c r="BZ231" s="136" t="s">
        <v>188</v>
      </c>
      <c r="CA231" s="84"/>
      <c r="CB231" s="176" t="s">
        <v>577</v>
      </c>
      <c r="CC231" s="124" t="s">
        <v>29</v>
      </c>
      <c r="CD231" s="84">
        <v>5</v>
      </c>
      <c r="CE231" s="84">
        <v>2</v>
      </c>
      <c r="CF231" s="84" t="s">
        <v>40</v>
      </c>
    </row>
    <row r="232" spans="1:84" ht="43.2" x14ac:dyDescent="0.55000000000000004">
      <c r="A232" s="72">
        <v>5</v>
      </c>
      <c r="B232" s="49" t="s">
        <v>0</v>
      </c>
      <c r="C232" s="49">
        <v>15</v>
      </c>
      <c r="D232" s="25" t="s">
        <v>42</v>
      </c>
      <c r="E232" s="25">
        <v>3</v>
      </c>
      <c r="F232" s="25">
        <v>4</v>
      </c>
      <c r="G232" s="25">
        <v>6</v>
      </c>
      <c r="H232" s="24">
        <v>9</v>
      </c>
      <c r="I232" s="24">
        <v>1</v>
      </c>
      <c r="J232" s="79"/>
      <c r="K232" s="79"/>
      <c r="P232">
        <f>J232-'data for JMP'!J232</f>
        <v>-1</v>
      </c>
      <c r="Q232">
        <f t="shared" si="47"/>
        <v>0</v>
      </c>
      <c r="R232">
        <f t="shared" si="48"/>
        <v>0</v>
      </c>
      <c r="S232">
        <f t="shared" si="49"/>
        <v>0</v>
      </c>
      <c r="T232" s="116">
        <f t="shared" si="50"/>
        <v>0</v>
      </c>
      <c r="U232" s="116">
        <f t="shared" si="50"/>
        <v>0</v>
      </c>
      <c r="V232" s="24">
        <v>1.5</v>
      </c>
      <c r="W232" s="51">
        <f t="shared" si="52"/>
        <v>1.7662500000000001</v>
      </c>
      <c r="X232" s="79"/>
      <c r="Z232" s="79"/>
      <c r="AA232" s="79"/>
      <c r="AB232" s="5"/>
      <c r="AP232" s="116">
        <v>1</v>
      </c>
      <c r="AQ232" s="25" t="s">
        <v>17</v>
      </c>
      <c r="AR232" s="88">
        <v>1</v>
      </c>
      <c r="AS232" s="52" t="s">
        <v>15</v>
      </c>
      <c r="AT232" s="24" t="s">
        <v>13</v>
      </c>
      <c r="AU232" s="24">
        <v>1</v>
      </c>
      <c r="AV232" s="24" t="s">
        <v>14</v>
      </c>
      <c r="AW232" s="24">
        <v>0</v>
      </c>
      <c r="AX232" s="24" t="s">
        <v>14</v>
      </c>
      <c r="AY232" s="80" t="s">
        <v>487</v>
      </c>
      <c r="AZ232">
        <v>0</v>
      </c>
      <c r="BA232" s="77" t="s">
        <v>512</v>
      </c>
      <c r="BB232">
        <v>0</v>
      </c>
      <c r="BC232" s="77" t="s">
        <v>512</v>
      </c>
      <c r="BD232">
        <v>0</v>
      </c>
      <c r="BE232" s="77" t="s">
        <v>512</v>
      </c>
      <c r="BF232">
        <v>0</v>
      </c>
      <c r="BH232" s="116">
        <v>0</v>
      </c>
      <c r="BJ232" s="116">
        <v>0</v>
      </c>
      <c r="BK232" s="79">
        <v>1</v>
      </c>
      <c r="BL232" s="24">
        <v>2</v>
      </c>
      <c r="BM232" s="24">
        <v>0</v>
      </c>
      <c r="BN232" s="24">
        <v>0</v>
      </c>
      <c r="BO232" s="24">
        <v>0</v>
      </c>
      <c r="BP232" s="24">
        <v>0</v>
      </c>
      <c r="BT232" s="136">
        <v>8</v>
      </c>
      <c r="BU232" s="136">
        <v>0</v>
      </c>
      <c r="BV232" s="136">
        <v>25</v>
      </c>
      <c r="BW232" s="150">
        <v>0</v>
      </c>
      <c r="BX232" s="132">
        <v>2</v>
      </c>
      <c r="BY232" s="136">
        <v>70</v>
      </c>
      <c r="BZ232" s="136" t="s">
        <v>69</v>
      </c>
      <c r="CA232" s="84"/>
      <c r="CB232" s="176" t="s">
        <v>577</v>
      </c>
      <c r="CC232" s="124" t="s">
        <v>31</v>
      </c>
      <c r="CD232" s="84">
        <v>4</v>
      </c>
      <c r="CE232" s="84">
        <v>0</v>
      </c>
      <c r="CF232" s="84" t="s">
        <v>40</v>
      </c>
    </row>
    <row r="233" spans="1:84" x14ac:dyDescent="0.55000000000000004">
      <c r="A233" s="72">
        <v>5</v>
      </c>
      <c r="B233" s="49" t="s">
        <v>0</v>
      </c>
      <c r="C233" s="49">
        <v>16</v>
      </c>
      <c r="D233" s="25" t="s">
        <v>42</v>
      </c>
      <c r="E233" s="25">
        <v>3</v>
      </c>
      <c r="F233" s="25">
        <v>7.5</v>
      </c>
      <c r="G233" s="25">
        <v>12</v>
      </c>
      <c r="H233" s="24">
        <v>17</v>
      </c>
      <c r="I233" s="24">
        <v>8</v>
      </c>
      <c r="J233" s="79">
        <v>12</v>
      </c>
      <c r="K233" s="79">
        <v>17</v>
      </c>
      <c r="L233" s="79">
        <v>16.5</v>
      </c>
      <c r="M233" s="79">
        <v>34</v>
      </c>
      <c r="N233" s="79">
        <v>36</v>
      </c>
      <c r="O233" s="168">
        <v>57</v>
      </c>
      <c r="P233">
        <f>J233-'data for JMP'!J233</f>
        <v>4</v>
      </c>
      <c r="Q233">
        <f t="shared" si="47"/>
        <v>5</v>
      </c>
      <c r="R233">
        <f t="shared" si="48"/>
        <v>-0.5</v>
      </c>
      <c r="S233">
        <f t="shared" si="49"/>
        <v>17.5</v>
      </c>
      <c r="T233" s="116">
        <f t="shared" si="50"/>
        <v>2</v>
      </c>
      <c r="U233" s="116">
        <f t="shared" si="50"/>
        <v>21</v>
      </c>
      <c r="V233" s="24">
        <v>3</v>
      </c>
      <c r="W233" s="51">
        <f t="shared" si="52"/>
        <v>56.52</v>
      </c>
      <c r="X233" s="79">
        <v>6</v>
      </c>
      <c r="Y233">
        <f>3.14*(X233/2)^2*J233</f>
        <v>339.12</v>
      </c>
      <c r="Z233" s="79">
        <v>8</v>
      </c>
      <c r="AA233" s="79">
        <v>12</v>
      </c>
      <c r="AB233" s="5">
        <f xml:space="preserve"> AVERAGE(Z233:AA233)</f>
        <v>10</v>
      </c>
      <c r="AC233">
        <f>3.14*((Z233+AA233)/2)^2*K233</f>
        <v>5338</v>
      </c>
      <c r="AD233" s="79">
        <v>12.5</v>
      </c>
      <c r="AE233" s="79">
        <v>11.5</v>
      </c>
      <c r="AF233" s="5">
        <f xml:space="preserve"> AVERAGE(AD233:AE233)</f>
        <v>12</v>
      </c>
      <c r="AG233">
        <f>3.14*((AD233+AE233)/2)^2*L233</f>
        <v>7460.64</v>
      </c>
      <c r="AH233" s="79">
        <v>21</v>
      </c>
      <c r="AI233" s="79">
        <v>21</v>
      </c>
      <c r="AJ233" s="5">
        <f xml:space="preserve"> AVERAGE(AH233:AI233)</f>
        <v>21</v>
      </c>
      <c r="AK233">
        <f>3.14*((AH233+AI233)/2)^2*M233</f>
        <v>47081.16</v>
      </c>
      <c r="AL233" s="79">
        <v>21</v>
      </c>
      <c r="AM233" s="79">
        <v>16</v>
      </c>
      <c r="AN233" s="168">
        <v>30</v>
      </c>
      <c r="AO233" s="168">
        <v>23</v>
      </c>
      <c r="AP233" s="116">
        <v>1</v>
      </c>
      <c r="AQ233" s="25" t="s">
        <v>17</v>
      </c>
      <c r="AR233" s="88">
        <v>1</v>
      </c>
      <c r="AS233" s="52" t="s">
        <v>15</v>
      </c>
      <c r="AT233" s="24" t="s">
        <v>13</v>
      </c>
      <c r="AU233" s="24">
        <v>1</v>
      </c>
      <c r="AV233" s="24" t="s">
        <v>18</v>
      </c>
      <c r="AW233" s="24">
        <v>1</v>
      </c>
      <c r="AX233" s="24" t="s">
        <v>18</v>
      </c>
      <c r="AY233" s="80" t="s">
        <v>490</v>
      </c>
      <c r="AZ233">
        <v>1</v>
      </c>
      <c r="BA233" s="77" t="s">
        <v>488</v>
      </c>
      <c r="BB233">
        <v>1</v>
      </c>
      <c r="BC233" s="77" t="s">
        <v>497</v>
      </c>
      <c r="BD233">
        <v>1</v>
      </c>
      <c r="BE233" s="77" t="s">
        <v>488</v>
      </c>
      <c r="BF233">
        <v>1</v>
      </c>
      <c r="BG233" s="77" t="s">
        <v>18</v>
      </c>
      <c r="BH233" s="175">
        <v>1</v>
      </c>
      <c r="BI233" s="171" t="s">
        <v>13</v>
      </c>
      <c r="BJ233" s="177">
        <v>1</v>
      </c>
      <c r="BK233" s="79">
        <v>0</v>
      </c>
      <c r="BL233" s="24">
        <v>0</v>
      </c>
      <c r="BM233" s="79">
        <v>0</v>
      </c>
      <c r="BN233" s="79">
        <v>0</v>
      </c>
      <c r="BO233" s="79">
        <v>5</v>
      </c>
      <c r="BP233" s="79">
        <v>10</v>
      </c>
      <c r="BQ233" s="79">
        <v>8</v>
      </c>
      <c r="BR233" s="168">
        <v>0</v>
      </c>
      <c r="BT233" s="136">
        <v>0</v>
      </c>
      <c r="BU233" s="136">
        <v>0</v>
      </c>
      <c r="BV233" s="136">
        <v>1</v>
      </c>
      <c r="BW233" s="150">
        <v>0</v>
      </c>
      <c r="BX233" s="132">
        <v>0</v>
      </c>
      <c r="BY233" s="136">
        <v>30</v>
      </c>
      <c r="BZ233" s="136" t="s">
        <v>63</v>
      </c>
      <c r="CA233" s="84"/>
      <c r="CB233" s="176" t="s">
        <v>577</v>
      </c>
      <c r="CC233" s="124" t="s">
        <v>29</v>
      </c>
      <c r="CD233" s="84">
        <v>7.5</v>
      </c>
      <c r="CE233" s="84">
        <v>4</v>
      </c>
      <c r="CF233" s="84" t="s">
        <v>40</v>
      </c>
    </row>
    <row r="234" spans="1:84" ht="43.2" x14ac:dyDescent="0.55000000000000004">
      <c r="A234" s="72">
        <v>5</v>
      </c>
      <c r="B234" s="49" t="s">
        <v>0</v>
      </c>
      <c r="C234" s="49">
        <v>17</v>
      </c>
      <c r="D234" s="25" t="s">
        <v>42</v>
      </c>
      <c r="E234" s="25">
        <v>2</v>
      </c>
      <c r="F234" s="25">
        <v>5</v>
      </c>
      <c r="G234" s="25">
        <v>14</v>
      </c>
      <c r="H234" s="24">
        <v>17</v>
      </c>
      <c r="I234" s="24">
        <v>14</v>
      </c>
      <c r="J234" s="79"/>
      <c r="K234" s="79"/>
      <c r="L234" s="79"/>
      <c r="M234" s="79"/>
      <c r="O234" s="168"/>
      <c r="P234">
        <f>J234-'data for JMP'!J234</f>
        <v>-14</v>
      </c>
      <c r="Q234">
        <f t="shared" si="47"/>
        <v>0</v>
      </c>
      <c r="R234">
        <f t="shared" si="48"/>
        <v>0</v>
      </c>
      <c r="S234">
        <f t="shared" si="49"/>
        <v>0</v>
      </c>
      <c r="T234" s="116">
        <f t="shared" si="50"/>
        <v>0</v>
      </c>
      <c r="U234" s="116">
        <f t="shared" si="50"/>
        <v>0</v>
      </c>
      <c r="V234" s="24">
        <v>16</v>
      </c>
      <c r="W234" s="51">
        <f t="shared" si="52"/>
        <v>2813.44</v>
      </c>
      <c r="X234" s="79"/>
      <c r="Z234" s="79"/>
      <c r="AA234" s="79"/>
      <c r="AB234" s="5"/>
      <c r="AD234" s="79"/>
      <c r="AE234" s="79"/>
      <c r="AF234" s="5"/>
      <c r="AH234" s="79"/>
      <c r="AI234" s="79"/>
      <c r="AJ234" s="5"/>
      <c r="AN234" s="168"/>
      <c r="AO234" s="168"/>
      <c r="AP234" s="116">
        <v>1</v>
      </c>
      <c r="AQ234" s="25" t="s">
        <v>15</v>
      </c>
      <c r="AR234" s="88">
        <v>1</v>
      </c>
      <c r="AS234" s="52" t="s">
        <v>18</v>
      </c>
      <c r="AT234" s="24" t="s">
        <v>17</v>
      </c>
      <c r="AU234" s="24">
        <v>1</v>
      </c>
      <c r="AV234" s="24" t="s">
        <v>14</v>
      </c>
      <c r="AW234" s="24">
        <v>0</v>
      </c>
      <c r="AX234" s="24" t="s">
        <v>14</v>
      </c>
      <c r="AY234" s="80" t="s">
        <v>487</v>
      </c>
      <c r="AZ234">
        <v>0</v>
      </c>
      <c r="BA234" s="77" t="s">
        <v>512</v>
      </c>
      <c r="BB234">
        <v>0</v>
      </c>
      <c r="BC234" s="77" t="s">
        <v>512</v>
      </c>
      <c r="BD234">
        <v>0</v>
      </c>
      <c r="BE234" s="77" t="s">
        <v>512</v>
      </c>
      <c r="BF234">
        <v>0</v>
      </c>
      <c r="BH234" s="116">
        <v>0</v>
      </c>
      <c r="BI234" s="171"/>
      <c r="BJ234" s="116">
        <v>0</v>
      </c>
      <c r="BK234" s="79">
        <v>0</v>
      </c>
      <c r="BL234" s="24">
        <v>0</v>
      </c>
      <c r="BM234" s="24">
        <v>0</v>
      </c>
      <c r="BN234" s="24">
        <v>0</v>
      </c>
      <c r="BO234" s="24">
        <v>0</v>
      </c>
      <c r="BP234" s="24">
        <v>0</v>
      </c>
      <c r="BR234" s="168"/>
      <c r="BT234" s="136">
        <v>3</v>
      </c>
      <c r="BU234" s="136">
        <v>0.1</v>
      </c>
      <c r="BV234" s="136">
        <v>18</v>
      </c>
      <c r="BW234" s="150">
        <v>1</v>
      </c>
      <c r="BX234" s="132">
        <v>0</v>
      </c>
      <c r="BY234" s="136">
        <v>30</v>
      </c>
      <c r="BZ234" s="136" t="s">
        <v>187</v>
      </c>
      <c r="CA234" s="84"/>
      <c r="CB234" s="176" t="s">
        <v>577</v>
      </c>
      <c r="CC234" s="124" t="s">
        <v>29</v>
      </c>
      <c r="CD234" s="84">
        <v>5</v>
      </c>
      <c r="CE234" s="84">
        <v>3</v>
      </c>
      <c r="CF234" s="84" t="s">
        <v>40</v>
      </c>
    </row>
    <row r="235" spans="1:84" ht="28.8" x14ac:dyDescent="0.55000000000000004">
      <c r="A235" s="72">
        <v>5</v>
      </c>
      <c r="B235" s="49" t="s">
        <v>0</v>
      </c>
      <c r="C235" s="49">
        <v>18</v>
      </c>
      <c r="D235" s="25" t="s">
        <v>42</v>
      </c>
      <c r="E235" s="25">
        <v>3</v>
      </c>
      <c r="F235" s="25">
        <v>7.5</v>
      </c>
      <c r="G235" s="25">
        <v>10</v>
      </c>
      <c r="H235" s="24">
        <v>25</v>
      </c>
      <c r="I235" s="24">
        <v>13</v>
      </c>
      <c r="J235" s="79">
        <v>13</v>
      </c>
      <c r="K235" s="79"/>
      <c r="L235" s="79"/>
      <c r="M235" s="79"/>
      <c r="O235" s="168"/>
      <c r="P235">
        <f>J235-'data for JMP'!J235</f>
        <v>0</v>
      </c>
      <c r="Q235">
        <f t="shared" si="47"/>
        <v>-13</v>
      </c>
      <c r="R235">
        <f t="shared" si="48"/>
        <v>0</v>
      </c>
      <c r="S235">
        <f t="shared" si="49"/>
        <v>0</v>
      </c>
      <c r="T235" s="116">
        <f t="shared" si="50"/>
        <v>0</v>
      </c>
      <c r="U235" s="116">
        <f t="shared" si="50"/>
        <v>0</v>
      </c>
      <c r="V235" s="24">
        <v>2</v>
      </c>
      <c r="W235" s="51">
        <f t="shared" si="52"/>
        <v>40.82</v>
      </c>
      <c r="X235" s="79">
        <v>2</v>
      </c>
      <c r="Y235">
        <f t="shared" ref="Y235:Y242" si="53">3.14*(X235/2)^2*J235</f>
        <v>40.82</v>
      </c>
      <c r="Z235" s="79"/>
      <c r="AA235" s="79"/>
      <c r="AB235" s="5"/>
      <c r="AD235" s="79"/>
      <c r="AE235" s="79"/>
      <c r="AF235" s="5"/>
      <c r="AH235" s="79"/>
      <c r="AI235" s="79"/>
      <c r="AJ235" s="5"/>
      <c r="AN235" s="168"/>
      <c r="AO235" s="168"/>
      <c r="AP235" s="116">
        <v>1</v>
      </c>
      <c r="AQ235" s="25" t="s">
        <v>15</v>
      </c>
      <c r="AR235" s="88">
        <v>1</v>
      </c>
      <c r="AS235" s="52" t="s">
        <v>15</v>
      </c>
      <c r="AT235" s="24" t="s">
        <v>13</v>
      </c>
      <c r="AU235" s="24">
        <v>1</v>
      </c>
      <c r="AV235" s="24" t="s">
        <v>18</v>
      </c>
      <c r="AW235" s="24">
        <v>1</v>
      </c>
      <c r="AX235" s="24" t="s">
        <v>18</v>
      </c>
      <c r="AY235" s="80" t="s">
        <v>487</v>
      </c>
      <c r="AZ235">
        <v>0</v>
      </c>
      <c r="BA235" s="77" t="s">
        <v>512</v>
      </c>
      <c r="BB235">
        <v>0</v>
      </c>
      <c r="BC235" s="77" t="s">
        <v>512</v>
      </c>
      <c r="BD235">
        <v>0</v>
      </c>
      <c r="BE235" s="77" t="s">
        <v>512</v>
      </c>
      <c r="BF235">
        <v>0</v>
      </c>
      <c r="BH235" s="116">
        <v>0</v>
      </c>
      <c r="BI235" s="171"/>
      <c r="BJ235" s="116">
        <v>0</v>
      </c>
      <c r="BK235" s="79">
        <v>0</v>
      </c>
      <c r="BL235" s="24">
        <v>0</v>
      </c>
      <c r="BM235" s="79">
        <v>0</v>
      </c>
      <c r="BN235" s="24">
        <v>0</v>
      </c>
      <c r="BO235" s="24">
        <v>0</v>
      </c>
      <c r="BP235" s="24">
        <v>0</v>
      </c>
      <c r="BR235" s="168"/>
      <c r="BT235" s="136">
        <v>7</v>
      </c>
      <c r="BU235" s="136">
        <v>1</v>
      </c>
      <c r="BV235" s="136">
        <v>30</v>
      </c>
      <c r="BW235" s="150">
        <v>1</v>
      </c>
      <c r="BX235" s="132">
        <v>0</v>
      </c>
      <c r="BY235" s="136">
        <v>50</v>
      </c>
      <c r="BZ235" s="136" t="s">
        <v>161</v>
      </c>
      <c r="CA235" s="84"/>
      <c r="CB235" s="176" t="s">
        <v>577</v>
      </c>
      <c r="CC235" s="124" t="s">
        <v>29</v>
      </c>
      <c r="CD235" s="84">
        <v>7.5</v>
      </c>
      <c r="CE235" s="84">
        <v>5</v>
      </c>
      <c r="CF235" s="84" t="s">
        <v>40</v>
      </c>
    </row>
    <row r="236" spans="1:84" ht="28.8" x14ac:dyDescent="0.55000000000000004">
      <c r="A236" s="72">
        <v>5</v>
      </c>
      <c r="B236" s="49" t="s">
        <v>0</v>
      </c>
      <c r="C236" s="49">
        <v>19</v>
      </c>
      <c r="D236" s="25" t="s">
        <v>42</v>
      </c>
      <c r="E236" s="25">
        <v>1</v>
      </c>
      <c r="F236" s="25">
        <v>6</v>
      </c>
      <c r="G236" s="25">
        <v>21</v>
      </c>
      <c r="H236" s="24">
        <v>49</v>
      </c>
      <c r="I236" s="24">
        <v>61</v>
      </c>
      <c r="J236" s="79">
        <v>68</v>
      </c>
      <c r="K236" s="79">
        <v>93</v>
      </c>
      <c r="L236" s="79">
        <v>109.5</v>
      </c>
      <c r="M236" s="79">
        <v>132</v>
      </c>
      <c r="N236" s="79">
        <v>130</v>
      </c>
      <c r="O236" s="168">
        <v>163</v>
      </c>
      <c r="P236">
        <f>J236-'data for JMP'!J236</f>
        <v>7</v>
      </c>
      <c r="Q236">
        <f t="shared" si="47"/>
        <v>25</v>
      </c>
      <c r="R236">
        <f t="shared" si="48"/>
        <v>16.5</v>
      </c>
      <c r="S236">
        <f t="shared" si="49"/>
        <v>22.5</v>
      </c>
      <c r="T236" s="116">
        <f t="shared" si="50"/>
        <v>-2</v>
      </c>
      <c r="U236" s="116">
        <f t="shared" si="50"/>
        <v>33</v>
      </c>
      <c r="V236" s="24">
        <v>28</v>
      </c>
      <c r="W236" s="51">
        <f t="shared" si="52"/>
        <v>37541.840000000004</v>
      </c>
      <c r="X236" s="79">
        <v>16</v>
      </c>
      <c r="Y236">
        <f t="shared" si="53"/>
        <v>13665.28</v>
      </c>
      <c r="Z236" s="79">
        <v>42</v>
      </c>
      <c r="AA236" s="79">
        <v>37</v>
      </c>
      <c r="AB236" s="5">
        <f t="shared" ref="AB236:AB242" si="54" xml:space="preserve"> AVERAGE(Z236:AA236)</f>
        <v>39.5</v>
      </c>
      <c r="AC236">
        <f t="shared" ref="AC236:AC242" si="55">3.14*((Z236+AA236)/2)^2*K236</f>
        <v>455624.20500000002</v>
      </c>
      <c r="AD236" s="79">
        <v>51.5</v>
      </c>
      <c r="AE236" s="79">
        <v>46</v>
      </c>
      <c r="AF236" s="5">
        <f t="shared" ref="AF236:AF242" si="56" xml:space="preserve"> AVERAGE(AD236:AE236)</f>
        <v>48.75</v>
      </c>
      <c r="AG236">
        <f t="shared" ref="AG236:AG242" si="57">3.14*((AD236+AE236)/2)^2*L236</f>
        <v>817133.484375</v>
      </c>
      <c r="AH236" s="79">
        <v>83</v>
      </c>
      <c r="AI236" s="79">
        <v>61</v>
      </c>
      <c r="AJ236" s="5">
        <f t="shared" ref="AJ236:AJ242" si="58" xml:space="preserve"> AVERAGE(AH236:AI236)</f>
        <v>72</v>
      </c>
      <c r="AK236">
        <f t="shared" ref="AK236:AK242" si="59">3.14*((AH236+AI236)/2)^2*M236</f>
        <v>2148664.3199999998</v>
      </c>
      <c r="AL236" s="79">
        <v>66</v>
      </c>
      <c r="AM236" s="79">
        <v>55</v>
      </c>
      <c r="AN236" s="168">
        <v>100</v>
      </c>
      <c r="AO236" s="168">
        <v>75</v>
      </c>
      <c r="AP236" s="116">
        <v>1</v>
      </c>
      <c r="AQ236" s="25" t="s">
        <v>13</v>
      </c>
      <c r="AR236" s="88">
        <v>1</v>
      </c>
      <c r="AS236" s="52" t="s">
        <v>15</v>
      </c>
      <c r="AT236" s="24" t="s">
        <v>13</v>
      </c>
      <c r="AU236" s="24">
        <v>1</v>
      </c>
      <c r="AV236" s="24" t="s">
        <v>13</v>
      </c>
      <c r="AW236" s="24">
        <v>1</v>
      </c>
      <c r="AX236" s="24" t="s">
        <v>15</v>
      </c>
      <c r="AY236" s="80" t="s">
        <v>491</v>
      </c>
      <c r="AZ236">
        <v>1</v>
      </c>
      <c r="BA236" s="77" t="s">
        <v>488</v>
      </c>
      <c r="BB236">
        <v>1</v>
      </c>
      <c r="BC236" s="77" t="s">
        <v>13</v>
      </c>
      <c r="BD236">
        <v>1</v>
      </c>
      <c r="BE236" s="77" t="s">
        <v>488</v>
      </c>
      <c r="BF236">
        <v>1</v>
      </c>
      <c r="BG236" s="77" t="s">
        <v>15</v>
      </c>
      <c r="BH236" s="175">
        <v>1</v>
      </c>
      <c r="BI236" s="171" t="s">
        <v>13</v>
      </c>
      <c r="BJ236" s="177">
        <v>1</v>
      </c>
      <c r="BK236" s="79">
        <v>30</v>
      </c>
      <c r="BL236" s="24">
        <v>50</v>
      </c>
      <c r="BM236" s="79">
        <v>30</v>
      </c>
      <c r="BN236" s="79">
        <v>2</v>
      </c>
      <c r="BO236" s="79">
        <v>16</v>
      </c>
      <c r="BP236" s="79">
        <v>15</v>
      </c>
      <c r="BQ236" s="79">
        <v>4</v>
      </c>
      <c r="BR236" s="168">
        <v>18</v>
      </c>
      <c r="BT236" s="136">
        <v>30</v>
      </c>
      <c r="BU236" s="136">
        <v>1</v>
      </c>
      <c r="BV236" s="136">
        <v>30</v>
      </c>
      <c r="BW236" s="150">
        <v>8</v>
      </c>
      <c r="BX236" s="132">
        <v>50</v>
      </c>
      <c r="BY236" s="136">
        <v>50</v>
      </c>
      <c r="BZ236" s="136" t="s">
        <v>82</v>
      </c>
      <c r="CA236" s="84"/>
      <c r="CB236" s="175" t="s">
        <v>581</v>
      </c>
      <c r="CC236" s="124" t="s">
        <v>30</v>
      </c>
      <c r="CD236" s="84">
        <v>6</v>
      </c>
      <c r="CE236" s="84">
        <v>3</v>
      </c>
      <c r="CF236" s="84" t="s">
        <v>40</v>
      </c>
    </row>
    <row r="237" spans="1:84" ht="57.6" x14ac:dyDescent="0.55000000000000004">
      <c r="A237" s="72">
        <v>5</v>
      </c>
      <c r="B237" s="49" t="s">
        <v>0</v>
      </c>
      <c r="C237" s="49">
        <v>20</v>
      </c>
      <c r="D237" s="25" t="s">
        <v>42</v>
      </c>
      <c r="E237" s="25">
        <v>1</v>
      </c>
      <c r="F237" s="25">
        <v>6</v>
      </c>
      <c r="G237" s="25">
        <v>18</v>
      </c>
      <c r="H237" s="24">
        <v>33</v>
      </c>
      <c r="I237" s="24">
        <v>27</v>
      </c>
      <c r="J237" s="79">
        <v>33</v>
      </c>
      <c r="K237" s="79">
        <v>51</v>
      </c>
      <c r="L237" s="79">
        <v>73</v>
      </c>
      <c r="M237" s="79">
        <v>80</v>
      </c>
      <c r="N237" s="79">
        <v>80</v>
      </c>
      <c r="O237" s="168">
        <v>88</v>
      </c>
      <c r="P237">
        <f>J237-'data for JMP'!J237</f>
        <v>6</v>
      </c>
      <c r="Q237">
        <f t="shared" si="47"/>
        <v>18</v>
      </c>
      <c r="R237">
        <f t="shared" si="48"/>
        <v>22</v>
      </c>
      <c r="S237">
        <f t="shared" si="49"/>
        <v>7</v>
      </c>
      <c r="T237" s="116">
        <f t="shared" si="50"/>
        <v>0</v>
      </c>
      <c r="U237" s="116">
        <f t="shared" si="50"/>
        <v>8</v>
      </c>
      <c r="V237" s="24">
        <v>7.5</v>
      </c>
      <c r="W237" s="51">
        <f t="shared" si="52"/>
        <v>1192.21875</v>
      </c>
      <c r="X237" s="79">
        <v>5</v>
      </c>
      <c r="Y237">
        <f t="shared" si="53"/>
        <v>647.625</v>
      </c>
      <c r="Z237" s="79">
        <v>19</v>
      </c>
      <c r="AA237" s="79">
        <v>12</v>
      </c>
      <c r="AB237" s="5">
        <f t="shared" si="54"/>
        <v>15.5</v>
      </c>
      <c r="AC237">
        <f t="shared" si="55"/>
        <v>38473.635000000002</v>
      </c>
      <c r="AD237" s="79">
        <v>30</v>
      </c>
      <c r="AE237" s="79">
        <v>24</v>
      </c>
      <c r="AF237" s="5">
        <f t="shared" si="56"/>
        <v>27</v>
      </c>
      <c r="AG237">
        <f t="shared" si="57"/>
        <v>167101.38</v>
      </c>
      <c r="AH237" s="79">
        <v>41</v>
      </c>
      <c r="AI237" s="79">
        <v>30</v>
      </c>
      <c r="AJ237" s="5">
        <f t="shared" si="58"/>
        <v>35.5</v>
      </c>
      <c r="AK237">
        <f t="shared" si="59"/>
        <v>316574.8</v>
      </c>
      <c r="AL237" s="79">
        <v>34</v>
      </c>
      <c r="AM237" s="79">
        <v>23</v>
      </c>
      <c r="AN237" s="168">
        <v>35</v>
      </c>
      <c r="AO237" s="168">
        <v>37</v>
      </c>
      <c r="AP237" s="116">
        <v>1</v>
      </c>
      <c r="AQ237" s="25" t="s">
        <v>13</v>
      </c>
      <c r="AR237" s="88">
        <v>1</v>
      </c>
      <c r="AS237" s="52" t="s">
        <v>13</v>
      </c>
      <c r="AT237" s="24" t="s">
        <v>13</v>
      </c>
      <c r="AU237" s="24">
        <v>1</v>
      </c>
      <c r="AV237" s="24" t="s">
        <v>17</v>
      </c>
      <c r="AW237" s="24">
        <v>1</v>
      </c>
      <c r="AX237" s="24" t="s">
        <v>17</v>
      </c>
      <c r="AY237" s="80" t="s">
        <v>488</v>
      </c>
      <c r="AZ237">
        <v>1</v>
      </c>
      <c r="BA237" s="77" t="s">
        <v>491</v>
      </c>
      <c r="BB237">
        <v>1</v>
      </c>
      <c r="BC237" s="77" t="s">
        <v>13</v>
      </c>
      <c r="BD237">
        <v>1</v>
      </c>
      <c r="BE237" s="77" t="s">
        <v>488</v>
      </c>
      <c r="BF237">
        <v>1</v>
      </c>
      <c r="BG237" s="77" t="s">
        <v>566</v>
      </c>
      <c r="BH237" s="175">
        <v>1</v>
      </c>
      <c r="BI237" s="171" t="s">
        <v>15</v>
      </c>
      <c r="BJ237" s="177">
        <v>1</v>
      </c>
      <c r="BK237" s="79">
        <v>20</v>
      </c>
      <c r="BL237" s="24">
        <v>25</v>
      </c>
      <c r="BM237" s="79">
        <v>45</v>
      </c>
      <c r="BN237" s="79">
        <v>50</v>
      </c>
      <c r="BO237" s="79">
        <v>55</v>
      </c>
      <c r="BP237" s="79">
        <v>40</v>
      </c>
      <c r="BQ237" s="79">
        <v>20</v>
      </c>
      <c r="BR237" s="168">
        <v>60</v>
      </c>
      <c r="BT237" s="136">
        <v>16</v>
      </c>
      <c r="BU237" s="136">
        <v>1</v>
      </c>
      <c r="BV237" s="136">
        <v>20</v>
      </c>
      <c r="BW237" s="150">
        <v>2</v>
      </c>
      <c r="BX237" s="132">
        <v>25</v>
      </c>
      <c r="BY237" s="136">
        <v>70</v>
      </c>
      <c r="BZ237" s="136" t="s">
        <v>186</v>
      </c>
      <c r="CA237" s="84"/>
      <c r="CB237" s="176" t="s">
        <v>577</v>
      </c>
      <c r="CC237" s="124" t="s">
        <v>29</v>
      </c>
      <c r="CD237" s="84">
        <v>6</v>
      </c>
      <c r="CE237" s="84">
        <v>2</v>
      </c>
      <c r="CF237" s="84" t="s">
        <v>40</v>
      </c>
    </row>
    <row r="238" spans="1:84" ht="57.6" x14ac:dyDescent="0.55000000000000004">
      <c r="A238" s="72">
        <v>5</v>
      </c>
      <c r="B238" s="49" t="s">
        <v>0</v>
      </c>
      <c r="C238" s="49">
        <v>21</v>
      </c>
      <c r="D238" s="25" t="s">
        <v>42</v>
      </c>
      <c r="E238" s="25">
        <v>2</v>
      </c>
      <c r="F238" s="25">
        <v>5</v>
      </c>
      <c r="G238" s="25">
        <v>13</v>
      </c>
      <c r="H238" s="24">
        <v>24</v>
      </c>
      <c r="I238" s="24">
        <v>20</v>
      </c>
      <c r="J238" s="79">
        <v>33</v>
      </c>
      <c r="K238" s="79">
        <v>52</v>
      </c>
      <c r="L238" s="79">
        <v>62</v>
      </c>
      <c r="M238" s="79">
        <v>87</v>
      </c>
      <c r="N238" s="79">
        <v>80</v>
      </c>
      <c r="O238" s="168">
        <v>14</v>
      </c>
      <c r="P238">
        <f>J238-'data for JMP'!J238</f>
        <v>13</v>
      </c>
      <c r="Q238">
        <f t="shared" si="47"/>
        <v>19</v>
      </c>
      <c r="R238">
        <f t="shared" si="48"/>
        <v>10</v>
      </c>
      <c r="S238">
        <f t="shared" si="49"/>
        <v>25</v>
      </c>
      <c r="T238" s="116">
        <f t="shared" si="50"/>
        <v>-7</v>
      </c>
      <c r="U238" s="116">
        <f t="shared" si="50"/>
        <v>-66</v>
      </c>
      <c r="V238" s="24">
        <v>11</v>
      </c>
      <c r="W238" s="51">
        <f t="shared" si="52"/>
        <v>1899.7</v>
      </c>
      <c r="X238" s="79">
        <v>10</v>
      </c>
      <c r="Y238">
        <f t="shared" si="53"/>
        <v>2590.5</v>
      </c>
      <c r="Z238" s="79">
        <v>19</v>
      </c>
      <c r="AA238" s="79">
        <v>15</v>
      </c>
      <c r="AB238" s="5">
        <f t="shared" si="54"/>
        <v>17</v>
      </c>
      <c r="AC238">
        <f t="shared" si="55"/>
        <v>47187.92</v>
      </c>
      <c r="AD238" s="79">
        <v>24</v>
      </c>
      <c r="AE238" s="79">
        <v>19</v>
      </c>
      <c r="AF238" s="5">
        <f t="shared" si="56"/>
        <v>21.5</v>
      </c>
      <c r="AG238">
        <f t="shared" si="57"/>
        <v>89990.830000000016</v>
      </c>
      <c r="AH238" s="79">
        <v>22</v>
      </c>
      <c r="AI238" s="79">
        <v>22</v>
      </c>
      <c r="AJ238" s="5">
        <f t="shared" si="58"/>
        <v>22</v>
      </c>
      <c r="AK238">
        <f t="shared" si="59"/>
        <v>132219.12</v>
      </c>
      <c r="AL238" s="79">
        <v>19</v>
      </c>
      <c r="AM238" s="79">
        <v>15</v>
      </c>
      <c r="AN238" s="168">
        <v>36</v>
      </c>
      <c r="AO238" s="168">
        <v>36</v>
      </c>
      <c r="AP238" s="116">
        <v>1</v>
      </c>
      <c r="AQ238" s="26" t="s">
        <v>15</v>
      </c>
      <c r="AR238" s="88">
        <v>1</v>
      </c>
      <c r="AS238" s="52" t="s">
        <v>15</v>
      </c>
      <c r="AT238" s="24" t="s">
        <v>13</v>
      </c>
      <c r="AU238" s="24">
        <v>1</v>
      </c>
      <c r="AV238" s="24" t="s">
        <v>15</v>
      </c>
      <c r="AW238" s="24">
        <v>1</v>
      </c>
      <c r="AX238" s="24" t="s">
        <v>17</v>
      </c>
      <c r="AY238" s="80" t="s">
        <v>488</v>
      </c>
      <c r="AZ238">
        <v>1</v>
      </c>
      <c r="BA238" s="77" t="s">
        <v>491</v>
      </c>
      <c r="BB238">
        <v>1</v>
      </c>
      <c r="BC238" s="77" t="s">
        <v>13</v>
      </c>
      <c r="BD238">
        <v>1</v>
      </c>
      <c r="BE238" s="77" t="s">
        <v>488</v>
      </c>
      <c r="BF238">
        <v>1</v>
      </c>
      <c r="BG238" s="77" t="s">
        <v>566</v>
      </c>
      <c r="BH238" s="175">
        <v>1</v>
      </c>
      <c r="BI238" s="171" t="s">
        <v>15</v>
      </c>
      <c r="BJ238" s="177">
        <v>1</v>
      </c>
      <c r="BK238" s="79">
        <v>50</v>
      </c>
      <c r="BL238" s="24">
        <v>50</v>
      </c>
      <c r="BM238" s="79">
        <v>50</v>
      </c>
      <c r="BN238" s="79">
        <v>45</v>
      </c>
      <c r="BO238" s="79">
        <v>85</v>
      </c>
      <c r="BP238" s="79">
        <v>75</v>
      </c>
      <c r="BQ238" s="79">
        <v>35</v>
      </c>
      <c r="BR238" s="168">
        <v>95</v>
      </c>
      <c r="BT238" s="136">
        <v>30</v>
      </c>
      <c r="BU238" s="136">
        <v>15</v>
      </c>
      <c r="BV238" s="136">
        <v>45</v>
      </c>
      <c r="BW238" s="150">
        <v>50</v>
      </c>
      <c r="BX238" s="132">
        <v>50</v>
      </c>
      <c r="BY238" s="136">
        <v>95</v>
      </c>
      <c r="BZ238" s="136" t="s">
        <v>185</v>
      </c>
      <c r="CA238" s="84"/>
      <c r="CB238" s="176" t="s">
        <v>577</v>
      </c>
      <c r="CC238" s="124" t="s">
        <v>29</v>
      </c>
      <c r="CD238" s="84">
        <v>5</v>
      </c>
      <c r="CE238" s="84">
        <v>0</v>
      </c>
      <c r="CF238" s="84" t="s">
        <v>40</v>
      </c>
    </row>
    <row r="239" spans="1:84" ht="43.2" x14ac:dyDescent="0.55000000000000004">
      <c r="A239" s="72">
        <v>5</v>
      </c>
      <c r="B239" s="49" t="s">
        <v>0</v>
      </c>
      <c r="C239" s="49">
        <v>22</v>
      </c>
      <c r="D239" s="25" t="s">
        <v>66</v>
      </c>
      <c r="E239" s="25">
        <v>1</v>
      </c>
      <c r="F239" s="25">
        <v>6</v>
      </c>
      <c r="G239" s="25">
        <v>13</v>
      </c>
      <c r="H239" s="24">
        <v>33.5</v>
      </c>
      <c r="I239" s="24">
        <v>29</v>
      </c>
      <c r="J239" s="79">
        <v>39</v>
      </c>
      <c r="K239" s="79">
        <v>60</v>
      </c>
      <c r="L239" s="79">
        <v>90</v>
      </c>
      <c r="M239" s="79">
        <v>91</v>
      </c>
      <c r="N239" s="79">
        <v>97</v>
      </c>
      <c r="O239" s="168">
        <v>112</v>
      </c>
      <c r="P239">
        <f>J239-'data for JMP'!J239</f>
        <v>10</v>
      </c>
      <c r="Q239">
        <f t="shared" si="47"/>
        <v>21</v>
      </c>
      <c r="R239">
        <f t="shared" si="48"/>
        <v>30</v>
      </c>
      <c r="S239">
        <f t="shared" si="49"/>
        <v>1</v>
      </c>
      <c r="T239" s="116">
        <f t="shared" si="50"/>
        <v>6</v>
      </c>
      <c r="U239" s="116">
        <f t="shared" si="50"/>
        <v>15</v>
      </c>
      <c r="V239" s="24">
        <v>11.5</v>
      </c>
      <c r="W239" s="51">
        <f t="shared" si="52"/>
        <v>3010.6712500000003</v>
      </c>
      <c r="X239" s="79">
        <v>11</v>
      </c>
      <c r="Y239">
        <f t="shared" si="53"/>
        <v>3704.415</v>
      </c>
      <c r="Z239" s="79">
        <v>17</v>
      </c>
      <c r="AA239" s="79">
        <v>15</v>
      </c>
      <c r="AB239" s="5">
        <f t="shared" si="54"/>
        <v>16</v>
      </c>
      <c r="AC239">
        <f t="shared" si="55"/>
        <v>48230.400000000001</v>
      </c>
      <c r="AD239" s="79">
        <v>28</v>
      </c>
      <c r="AE239" s="79">
        <v>22</v>
      </c>
      <c r="AF239" s="5">
        <f t="shared" si="56"/>
        <v>25</v>
      </c>
      <c r="AG239">
        <f t="shared" si="57"/>
        <v>176625</v>
      </c>
      <c r="AH239" s="79">
        <v>42</v>
      </c>
      <c r="AI239" s="79">
        <v>31</v>
      </c>
      <c r="AJ239" s="5">
        <f t="shared" si="58"/>
        <v>36.5</v>
      </c>
      <c r="AK239">
        <f t="shared" si="59"/>
        <v>380677.11500000005</v>
      </c>
      <c r="AL239" s="79">
        <v>50</v>
      </c>
      <c r="AM239" s="79">
        <v>29</v>
      </c>
      <c r="AN239" s="168">
        <v>60</v>
      </c>
      <c r="AO239" s="168">
        <v>49</v>
      </c>
      <c r="AP239" s="116">
        <v>1</v>
      </c>
      <c r="AQ239" s="25" t="s">
        <v>15</v>
      </c>
      <c r="AR239" s="88">
        <v>1</v>
      </c>
      <c r="AS239" s="52" t="s">
        <v>13</v>
      </c>
      <c r="AT239" s="24" t="s">
        <v>13</v>
      </c>
      <c r="AU239" s="24">
        <v>1</v>
      </c>
      <c r="AV239" s="24" t="s">
        <v>17</v>
      </c>
      <c r="AW239" s="24">
        <v>1</v>
      </c>
      <c r="AX239" s="24" t="s">
        <v>15</v>
      </c>
      <c r="AY239" s="80" t="s">
        <v>488</v>
      </c>
      <c r="AZ239">
        <v>1</v>
      </c>
      <c r="BA239" s="77" t="s">
        <v>488</v>
      </c>
      <c r="BB239">
        <v>1</v>
      </c>
      <c r="BC239" s="77" t="s">
        <v>15</v>
      </c>
      <c r="BD239">
        <v>1</v>
      </c>
      <c r="BE239" s="77" t="s">
        <v>488</v>
      </c>
      <c r="BF239">
        <v>1</v>
      </c>
      <c r="BG239" s="77" t="s">
        <v>566</v>
      </c>
      <c r="BH239" s="175">
        <v>1</v>
      </c>
      <c r="BI239" s="171" t="s">
        <v>13</v>
      </c>
      <c r="BJ239" s="177">
        <v>1</v>
      </c>
      <c r="BK239" s="79">
        <v>0</v>
      </c>
      <c r="BL239" s="24">
        <v>25</v>
      </c>
      <c r="BM239" s="79">
        <v>30</v>
      </c>
      <c r="BN239" s="79">
        <v>12</v>
      </c>
      <c r="BO239" s="79">
        <v>30</v>
      </c>
      <c r="BP239" s="79">
        <v>35</v>
      </c>
      <c r="BQ239" s="79">
        <v>2</v>
      </c>
      <c r="BR239" s="168">
        <v>10</v>
      </c>
      <c r="BT239" s="136">
        <v>15</v>
      </c>
      <c r="BU239" s="136">
        <v>4</v>
      </c>
      <c r="BV239" s="136">
        <v>30</v>
      </c>
      <c r="BW239" s="150">
        <v>20</v>
      </c>
      <c r="BX239" s="132">
        <v>25</v>
      </c>
      <c r="BY239" s="136">
        <v>70</v>
      </c>
      <c r="BZ239" s="136" t="s">
        <v>183</v>
      </c>
      <c r="CA239" s="84"/>
      <c r="CB239" s="176" t="s">
        <v>577</v>
      </c>
      <c r="CC239" s="124" t="s">
        <v>29</v>
      </c>
      <c r="CD239" s="84">
        <v>6</v>
      </c>
      <c r="CE239" s="84">
        <v>4</v>
      </c>
      <c r="CF239" s="84" t="s">
        <v>40</v>
      </c>
    </row>
    <row r="240" spans="1:84" ht="57.6" x14ac:dyDescent="0.55000000000000004">
      <c r="A240" s="72">
        <v>5</v>
      </c>
      <c r="B240" s="49" t="s">
        <v>0</v>
      </c>
      <c r="C240" s="49">
        <v>23</v>
      </c>
      <c r="D240" s="25" t="s">
        <v>66</v>
      </c>
      <c r="E240" s="25">
        <v>2</v>
      </c>
      <c r="F240" s="25">
        <v>5</v>
      </c>
      <c r="G240" s="25">
        <v>7</v>
      </c>
      <c r="H240" s="24">
        <v>34</v>
      </c>
      <c r="I240" s="24">
        <v>27</v>
      </c>
      <c r="J240" s="79">
        <v>34</v>
      </c>
      <c r="K240" s="79">
        <v>57</v>
      </c>
      <c r="L240" s="79">
        <v>83.5</v>
      </c>
      <c r="M240" s="79">
        <v>126</v>
      </c>
      <c r="N240" s="79">
        <v>125</v>
      </c>
      <c r="O240" s="168">
        <v>166</v>
      </c>
      <c r="P240">
        <f>J240-'data for JMP'!J240</f>
        <v>7</v>
      </c>
      <c r="Q240">
        <f t="shared" si="47"/>
        <v>23</v>
      </c>
      <c r="R240">
        <f t="shared" si="48"/>
        <v>26.5</v>
      </c>
      <c r="S240">
        <f t="shared" si="49"/>
        <v>42.5</v>
      </c>
      <c r="T240" s="116">
        <f t="shared" si="50"/>
        <v>-1</v>
      </c>
      <c r="U240" s="116">
        <f t="shared" si="50"/>
        <v>41</v>
      </c>
      <c r="V240" s="24">
        <v>7</v>
      </c>
      <c r="W240" s="51">
        <f t="shared" si="52"/>
        <v>1038.5550000000001</v>
      </c>
      <c r="X240" s="79">
        <v>11</v>
      </c>
      <c r="Y240">
        <f t="shared" si="53"/>
        <v>3229.49</v>
      </c>
      <c r="Z240" s="79">
        <v>23</v>
      </c>
      <c r="AA240" s="79">
        <v>20</v>
      </c>
      <c r="AB240" s="5">
        <f t="shared" si="54"/>
        <v>21.5</v>
      </c>
      <c r="AC240">
        <f t="shared" si="55"/>
        <v>82733.505000000005</v>
      </c>
      <c r="AD240" s="79">
        <v>36</v>
      </c>
      <c r="AE240" s="79">
        <v>29</v>
      </c>
      <c r="AF240" s="5">
        <f t="shared" si="56"/>
        <v>32.5</v>
      </c>
      <c r="AG240">
        <f t="shared" si="57"/>
        <v>276938.1875</v>
      </c>
      <c r="AH240" s="79">
        <v>52</v>
      </c>
      <c r="AI240" s="79">
        <v>55</v>
      </c>
      <c r="AJ240" s="5">
        <f t="shared" si="58"/>
        <v>53.5</v>
      </c>
      <c r="AK240">
        <f t="shared" si="59"/>
        <v>1132420.5900000001</v>
      </c>
      <c r="AL240" s="79">
        <v>60</v>
      </c>
      <c r="AM240" s="79">
        <v>48</v>
      </c>
      <c r="AN240" s="168">
        <v>63</v>
      </c>
      <c r="AO240" s="168">
        <v>63</v>
      </c>
      <c r="AP240" s="116">
        <v>1</v>
      </c>
      <c r="AQ240" s="25" t="s">
        <v>17</v>
      </c>
      <c r="AR240" s="88">
        <v>1</v>
      </c>
      <c r="AS240" s="52" t="s">
        <v>15</v>
      </c>
      <c r="AT240" s="24" t="s">
        <v>13</v>
      </c>
      <c r="AU240" s="24">
        <v>1</v>
      </c>
      <c r="AV240" s="24" t="s">
        <v>17</v>
      </c>
      <c r="AW240" s="24">
        <v>1</v>
      </c>
      <c r="AX240" s="24" t="s">
        <v>18</v>
      </c>
      <c r="AY240" s="80" t="s">
        <v>489</v>
      </c>
      <c r="AZ240">
        <v>1</v>
      </c>
      <c r="BA240" s="77" t="s">
        <v>491</v>
      </c>
      <c r="BB240">
        <v>1</v>
      </c>
      <c r="BC240" s="77" t="s">
        <v>13</v>
      </c>
      <c r="BD240">
        <v>1</v>
      </c>
      <c r="BE240" s="77" t="s">
        <v>488</v>
      </c>
      <c r="BF240">
        <v>1</v>
      </c>
      <c r="BG240" s="77" t="s">
        <v>15</v>
      </c>
      <c r="BH240" s="175">
        <v>1</v>
      </c>
      <c r="BI240" s="171" t="s">
        <v>13</v>
      </c>
      <c r="BJ240" s="177">
        <v>1</v>
      </c>
      <c r="BK240" s="79">
        <v>1</v>
      </c>
      <c r="BL240" s="24">
        <v>6</v>
      </c>
      <c r="BM240" s="79">
        <v>0</v>
      </c>
      <c r="BN240" s="79">
        <v>0</v>
      </c>
      <c r="BO240" s="79">
        <v>5</v>
      </c>
      <c r="BP240" s="79">
        <v>0</v>
      </c>
      <c r="BQ240" s="79">
        <v>0</v>
      </c>
      <c r="BR240" s="168">
        <v>2</v>
      </c>
      <c r="BT240" s="136">
        <v>40</v>
      </c>
      <c r="BU240" s="136">
        <v>5</v>
      </c>
      <c r="BV240" s="136">
        <v>50</v>
      </c>
      <c r="BW240" s="150">
        <v>20</v>
      </c>
      <c r="BX240" s="132">
        <v>6</v>
      </c>
      <c r="BY240" s="136">
        <v>80</v>
      </c>
      <c r="BZ240" s="136" t="s">
        <v>184</v>
      </c>
      <c r="CA240" s="84"/>
      <c r="CB240" s="176" t="s">
        <v>577</v>
      </c>
      <c r="CC240" s="124" t="s">
        <v>29</v>
      </c>
      <c r="CD240" s="84">
        <v>5</v>
      </c>
      <c r="CE240" s="84">
        <v>5</v>
      </c>
      <c r="CF240" s="84" t="s">
        <v>40</v>
      </c>
    </row>
    <row r="241" spans="1:84" ht="43.2" x14ac:dyDescent="0.55000000000000004">
      <c r="A241" s="72">
        <v>5</v>
      </c>
      <c r="B241" s="49" t="s">
        <v>0</v>
      </c>
      <c r="C241" s="49">
        <v>24</v>
      </c>
      <c r="D241" s="25" t="s">
        <v>66</v>
      </c>
      <c r="E241" s="25">
        <v>1</v>
      </c>
      <c r="F241" s="25">
        <v>7</v>
      </c>
      <c r="G241" s="25">
        <v>16</v>
      </c>
      <c r="H241" s="24">
        <v>44</v>
      </c>
      <c r="I241" s="24">
        <v>28</v>
      </c>
      <c r="J241" s="79">
        <v>24</v>
      </c>
      <c r="K241" s="79">
        <v>57</v>
      </c>
      <c r="L241" s="79">
        <v>85</v>
      </c>
      <c r="M241" s="79">
        <v>119</v>
      </c>
      <c r="N241" s="79">
        <v>115</v>
      </c>
      <c r="O241" s="168">
        <v>131</v>
      </c>
      <c r="P241">
        <f>J241-'data for JMP'!J241</f>
        <v>-4</v>
      </c>
      <c r="Q241">
        <f t="shared" si="47"/>
        <v>33</v>
      </c>
      <c r="R241">
        <f t="shared" si="48"/>
        <v>28</v>
      </c>
      <c r="S241">
        <f t="shared" si="49"/>
        <v>34</v>
      </c>
      <c r="T241" s="116">
        <f t="shared" si="50"/>
        <v>-4</v>
      </c>
      <c r="U241" s="116">
        <f t="shared" si="50"/>
        <v>16</v>
      </c>
      <c r="V241" s="24">
        <v>10</v>
      </c>
      <c r="W241" s="51">
        <f t="shared" si="52"/>
        <v>2198</v>
      </c>
      <c r="X241" s="79">
        <v>9</v>
      </c>
      <c r="Y241">
        <f t="shared" si="53"/>
        <v>1526.04</v>
      </c>
      <c r="Z241" s="79">
        <v>20</v>
      </c>
      <c r="AA241" s="79">
        <v>24</v>
      </c>
      <c r="AB241" s="5">
        <f t="shared" si="54"/>
        <v>22</v>
      </c>
      <c r="AC241">
        <f t="shared" si="55"/>
        <v>86626.319999999992</v>
      </c>
      <c r="AD241" s="79">
        <v>42</v>
      </c>
      <c r="AE241" s="79">
        <v>34</v>
      </c>
      <c r="AF241" s="5">
        <f t="shared" si="56"/>
        <v>38</v>
      </c>
      <c r="AG241">
        <f t="shared" si="57"/>
        <v>385403.6</v>
      </c>
      <c r="AH241" s="79">
        <v>66</v>
      </c>
      <c r="AI241" s="79">
        <v>51</v>
      </c>
      <c r="AJ241" s="5">
        <f t="shared" si="58"/>
        <v>58.5</v>
      </c>
      <c r="AK241">
        <f t="shared" si="59"/>
        <v>1278757.9350000001</v>
      </c>
      <c r="AL241" s="79">
        <v>61</v>
      </c>
      <c r="AM241" s="79">
        <v>50</v>
      </c>
      <c r="AN241" s="168">
        <v>81</v>
      </c>
      <c r="AO241" s="168">
        <v>74</v>
      </c>
      <c r="AP241" s="116">
        <v>1</v>
      </c>
      <c r="AQ241" s="25" t="s">
        <v>13</v>
      </c>
      <c r="AR241" s="88">
        <v>1</v>
      </c>
      <c r="AS241" s="52" t="s">
        <v>15</v>
      </c>
      <c r="AT241" s="24" t="s">
        <v>13</v>
      </c>
      <c r="AU241" s="24">
        <v>1</v>
      </c>
      <c r="AV241" s="24" t="s">
        <v>17</v>
      </c>
      <c r="AW241" s="24">
        <v>1</v>
      </c>
      <c r="AX241" s="24" t="s">
        <v>15</v>
      </c>
      <c r="AY241" s="80" t="s">
        <v>488</v>
      </c>
      <c r="AZ241">
        <v>1</v>
      </c>
      <c r="BA241" s="77" t="s">
        <v>488</v>
      </c>
      <c r="BB241">
        <v>1</v>
      </c>
      <c r="BC241" s="77" t="s">
        <v>13</v>
      </c>
      <c r="BD241">
        <v>1</v>
      </c>
      <c r="BE241" s="77" t="s">
        <v>488</v>
      </c>
      <c r="BF241">
        <v>1</v>
      </c>
      <c r="BG241" s="77" t="s">
        <v>15</v>
      </c>
      <c r="BH241" s="175">
        <v>1</v>
      </c>
      <c r="BI241" s="171" t="s">
        <v>13</v>
      </c>
      <c r="BJ241" s="177">
        <v>1</v>
      </c>
      <c r="BK241" s="79">
        <v>0</v>
      </c>
      <c r="BL241" s="24">
        <v>0</v>
      </c>
      <c r="BM241" s="79">
        <v>0</v>
      </c>
      <c r="BN241" s="79">
        <v>0</v>
      </c>
      <c r="BO241" s="79">
        <v>5</v>
      </c>
      <c r="BP241" s="79">
        <v>5</v>
      </c>
      <c r="BQ241" s="79">
        <v>0</v>
      </c>
      <c r="BR241" s="168">
        <v>5</v>
      </c>
      <c r="BT241" s="136">
        <v>0</v>
      </c>
      <c r="BU241" s="136">
        <v>3</v>
      </c>
      <c r="BV241" s="136">
        <v>7</v>
      </c>
      <c r="BW241" s="150">
        <v>20</v>
      </c>
      <c r="BX241" s="132">
        <v>0</v>
      </c>
      <c r="BY241" s="136">
        <v>65</v>
      </c>
      <c r="BZ241" s="136" t="s">
        <v>183</v>
      </c>
      <c r="CA241" s="84"/>
      <c r="CB241" s="176" t="s">
        <v>577</v>
      </c>
      <c r="CC241" s="124" t="s">
        <v>29</v>
      </c>
      <c r="CD241" s="84">
        <v>7</v>
      </c>
      <c r="CE241" s="84">
        <v>3</v>
      </c>
      <c r="CF241" s="84" t="s">
        <v>40</v>
      </c>
    </row>
    <row r="242" spans="1:84" ht="57.6" x14ac:dyDescent="0.55000000000000004">
      <c r="A242" s="72">
        <v>5</v>
      </c>
      <c r="B242" s="49" t="s">
        <v>0</v>
      </c>
      <c r="C242" s="49">
        <v>25</v>
      </c>
      <c r="D242" s="25" t="s">
        <v>66</v>
      </c>
      <c r="E242" s="25">
        <v>1</v>
      </c>
      <c r="F242" s="25">
        <v>7</v>
      </c>
      <c r="G242" s="25">
        <v>22</v>
      </c>
      <c r="H242" s="24">
        <v>54</v>
      </c>
      <c r="I242" s="24">
        <v>40</v>
      </c>
      <c r="J242" s="79">
        <v>56</v>
      </c>
      <c r="K242" s="79">
        <v>72</v>
      </c>
      <c r="L242" s="79">
        <v>82</v>
      </c>
      <c r="M242" s="79">
        <v>114</v>
      </c>
      <c r="N242" s="79">
        <v>112</v>
      </c>
      <c r="O242" s="168">
        <v>160</v>
      </c>
      <c r="P242">
        <f>J242-'data for JMP'!J242</f>
        <v>16</v>
      </c>
      <c r="Q242">
        <f t="shared" si="47"/>
        <v>16</v>
      </c>
      <c r="R242">
        <f t="shared" si="48"/>
        <v>10</v>
      </c>
      <c r="S242">
        <f t="shared" si="49"/>
        <v>32</v>
      </c>
      <c r="T242" s="116">
        <f t="shared" si="50"/>
        <v>-2</v>
      </c>
      <c r="U242" s="116">
        <f t="shared" si="50"/>
        <v>48</v>
      </c>
      <c r="V242" s="24">
        <v>24</v>
      </c>
      <c r="W242" s="51">
        <f t="shared" si="52"/>
        <v>18086.400000000001</v>
      </c>
      <c r="X242" s="79">
        <v>16</v>
      </c>
      <c r="Y242">
        <f t="shared" si="53"/>
        <v>11253.76</v>
      </c>
      <c r="Z242" s="79">
        <v>48</v>
      </c>
      <c r="AA242" s="79">
        <v>32</v>
      </c>
      <c r="AB242" s="5">
        <f t="shared" si="54"/>
        <v>40</v>
      </c>
      <c r="AC242">
        <f t="shared" si="55"/>
        <v>361728</v>
      </c>
      <c r="AD242" s="79">
        <v>51</v>
      </c>
      <c r="AE242" s="79">
        <v>40</v>
      </c>
      <c r="AF242" s="5">
        <f t="shared" si="56"/>
        <v>45.5</v>
      </c>
      <c r="AG242">
        <f t="shared" si="57"/>
        <v>533047.97</v>
      </c>
      <c r="AH242" s="79">
        <v>62</v>
      </c>
      <c r="AI242" s="79">
        <v>57</v>
      </c>
      <c r="AJ242" s="5">
        <f t="shared" si="58"/>
        <v>59.5</v>
      </c>
      <c r="AK242">
        <f t="shared" si="59"/>
        <v>1267267.8900000001</v>
      </c>
      <c r="AL242" s="79">
        <v>78</v>
      </c>
      <c r="AM242" s="79">
        <v>54</v>
      </c>
      <c r="AN242" s="168">
        <v>90</v>
      </c>
      <c r="AO242" s="168">
        <v>90</v>
      </c>
      <c r="AP242" s="116">
        <v>1</v>
      </c>
      <c r="AQ242" s="25" t="s">
        <v>13</v>
      </c>
      <c r="AR242" s="88">
        <v>1</v>
      </c>
      <c r="AS242" s="52" t="s">
        <v>13</v>
      </c>
      <c r="AT242" s="24" t="s">
        <v>13</v>
      </c>
      <c r="AU242" s="24">
        <v>1</v>
      </c>
      <c r="AV242" s="24" t="s">
        <v>15</v>
      </c>
      <c r="AW242" s="24">
        <v>1</v>
      </c>
      <c r="AX242" s="24" t="s">
        <v>15</v>
      </c>
      <c r="AY242" s="80" t="s">
        <v>488</v>
      </c>
      <c r="AZ242">
        <v>1</v>
      </c>
      <c r="BA242" s="77" t="s">
        <v>488</v>
      </c>
      <c r="BB242">
        <v>1</v>
      </c>
      <c r="BC242" s="77" t="s">
        <v>13</v>
      </c>
      <c r="BD242">
        <v>1</v>
      </c>
      <c r="BE242" s="77" t="s">
        <v>488</v>
      </c>
      <c r="BF242">
        <v>1</v>
      </c>
      <c r="BG242" s="77" t="s">
        <v>15</v>
      </c>
      <c r="BH242" s="175">
        <v>1</v>
      </c>
      <c r="BI242" s="171" t="s">
        <v>13</v>
      </c>
      <c r="BJ242" s="177">
        <v>1</v>
      </c>
      <c r="BK242" s="79">
        <v>1</v>
      </c>
      <c r="BL242" s="24">
        <v>0</v>
      </c>
      <c r="BM242" s="79">
        <v>2</v>
      </c>
      <c r="BN242" s="79">
        <v>0</v>
      </c>
      <c r="BO242" s="79">
        <v>8</v>
      </c>
      <c r="BP242" s="79">
        <v>0</v>
      </c>
      <c r="BQ242" s="79">
        <v>0</v>
      </c>
      <c r="BR242" s="168">
        <v>8</v>
      </c>
      <c r="BT242" s="136">
        <v>30</v>
      </c>
      <c r="BU242" s="136">
        <v>8</v>
      </c>
      <c r="BV242" s="136">
        <v>18</v>
      </c>
      <c r="BW242" s="150">
        <v>60</v>
      </c>
      <c r="BX242" s="132">
        <v>0</v>
      </c>
      <c r="BY242" s="136">
        <v>40</v>
      </c>
      <c r="BZ242" s="136" t="s">
        <v>182</v>
      </c>
      <c r="CA242" s="84"/>
      <c r="CB242" s="176" t="s">
        <v>577</v>
      </c>
      <c r="CC242" s="124" t="s">
        <v>29</v>
      </c>
      <c r="CD242" s="84">
        <v>7</v>
      </c>
      <c r="CE242" s="84">
        <v>4</v>
      </c>
      <c r="CF242" s="84" t="s">
        <v>40</v>
      </c>
    </row>
    <row r="243" spans="1:84" ht="43.2" x14ac:dyDescent="0.55000000000000004">
      <c r="A243" s="72">
        <v>5</v>
      </c>
      <c r="B243" s="49" t="s">
        <v>0</v>
      </c>
      <c r="C243" s="49">
        <v>26</v>
      </c>
      <c r="D243" s="25" t="s">
        <v>66</v>
      </c>
      <c r="E243" s="25">
        <v>2</v>
      </c>
      <c r="F243" s="25">
        <v>7</v>
      </c>
      <c r="G243" s="25">
        <v>11</v>
      </c>
      <c r="H243" s="24">
        <v>21</v>
      </c>
      <c r="I243" s="24">
        <v>10.5</v>
      </c>
      <c r="J243" s="79"/>
      <c r="K243" s="79"/>
      <c r="P243">
        <f>J243-'data for JMP'!J243</f>
        <v>-10.5</v>
      </c>
      <c r="Q243">
        <f t="shared" si="47"/>
        <v>0</v>
      </c>
      <c r="R243">
        <f t="shared" si="48"/>
        <v>0</v>
      </c>
      <c r="S243">
        <f t="shared" si="49"/>
        <v>0</v>
      </c>
      <c r="T243" s="116">
        <f t="shared" si="50"/>
        <v>0</v>
      </c>
      <c r="U243" s="116">
        <f t="shared" si="50"/>
        <v>0</v>
      </c>
      <c r="V243" s="24">
        <v>2</v>
      </c>
      <c r="W243" s="51">
        <f t="shared" si="52"/>
        <v>32.97</v>
      </c>
      <c r="X243" s="79"/>
      <c r="Z243" s="79"/>
      <c r="AA243" s="79"/>
      <c r="AB243" s="5"/>
      <c r="AP243" s="116">
        <v>1</v>
      </c>
      <c r="AQ243" s="25" t="s">
        <v>17</v>
      </c>
      <c r="AR243" s="88">
        <v>1</v>
      </c>
      <c r="AS243" s="52" t="s">
        <v>15</v>
      </c>
      <c r="AT243" s="24" t="s">
        <v>15</v>
      </c>
      <c r="AU243" s="24">
        <v>1</v>
      </c>
      <c r="AV243" s="24" t="s">
        <v>14</v>
      </c>
      <c r="AW243" s="24">
        <v>0</v>
      </c>
      <c r="AX243" s="24" t="s">
        <v>14</v>
      </c>
      <c r="AY243" s="80" t="s">
        <v>487</v>
      </c>
      <c r="AZ243">
        <v>0</v>
      </c>
      <c r="BA243" s="77" t="s">
        <v>512</v>
      </c>
      <c r="BB243">
        <v>0</v>
      </c>
      <c r="BC243" s="77" t="s">
        <v>512</v>
      </c>
      <c r="BD243">
        <v>0</v>
      </c>
      <c r="BE243" s="77" t="s">
        <v>512</v>
      </c>
      <c r="BF243">
        <v>0</v>
      </c>
      <c r="BH243" s="116">
        <v>0</v>
      </c>
      <c r="BJ243" s="116">
        <v>0</v>
      </c>
      <c r="BK243" s="79">
        <v>0</v>
      </c>
      <c r="BL243" s="24">
        <v>0</v>
      </c>
      <c r="BM243" s="24">
        <v>0</v>
      </c>
      <c r="BN243" s="24">
        <v>0</v>
      </c>
      <c r="BO243" s="24">
        <v>0</v>
      </c>
      <c r="BP243" s="24">
        <v>0</v>
      </c>
      <c r="BT243" s="136">
        <v>2</v>
      </c>
      <c r="BU243" s="136">
        <v>1</v>
      </c>
      <c r="BV243" s="136">
        <v>12</v>
      </c>
      <c r="BW243" s="150">
        <v>25</v>
      </c>
      <c r="BX243" s="132">
        <v>0</v>
      </c>
      <c r="BY243" s="136">
        <v>60</v>
      </c>
      <c r="BZ243" s="136" t="s">
        <v>134</v>
      </c>
      <c r="CA243" s="84"/>
      <c r="CB243" s="176" t="s">
        <v>577</v>
      </c>
      <c r="CC243" s="124" t="s">
        <v>29</v>
      </c>
      <c r="CD243" s="84">
        <v>7</v>
      </c>
      <c r="CE243" s="84">
        <v>6</v>
      </c>
      <c r="CF243" s="84" t="s">
        <v>40</v>
      </c>
    </row>
    <row r="244" spans="1:84" ht="28.8" x14ac:dyDescent="0.55000000000000004">
      <c r="A244" s="72">
        <v>5</v>
      </c>
      <c r="B244" s="49" t="s">
        <v>0</v>
      </c>
      <c r="C244" s="49">
        <v>27</v>
      </c>
      <c r="D244" s="25" t="s">
        <v>66</v>
      </c>
      <c r="E244" s="25">
        <v>2</v>
      </c>
      <c r="F244" s="25">
        <v>6</v>
      </c>
      <c r="G244" s="25">
        <v>0</v>
      </c>
      <c r="H244" s="24"/>
      <c r="I244" s="24"/>
      <c r="J244" s="79"/>
      <c r="K244" s="79"/>
      <c r="P244">
        <f>J244-'data for JMP'!J244</f>
        <v>0</v>
      </c>
      <c r="Q244">
        <f t="shared" si="47"/>
        <v>0</v>
      </c>
      <c r="R244">
        <f t="shared" si="48"/>
        <v>0</v>
      </c>
      <c r="S244">
        <f t="shared" si="49"/>
        <v>0</v>
      </c>
      <c r="T244" s="116">
        <f t="shared" si="50"/>
        <v>0</v>
      </c>
      <c r="U244" s="116">
        <f t="shared" si="50"/>
        <v>0</v>
      </c>
      <c r="V244" s="24"/>
      <c r="W244" s="51"/>
      <c r="X244" s="79"/>
      <c r="Z244" s="79"/>
      <c r="AA244" s="79"/>
      <c r="AB244" s="5"/>
      <c r="AP244" s="116">
        <v>1</v>
      </c>
      <c r="AQ244" s="25" t="s">
        <v>16</v>
      </c>
      <c r="AR244" s="25">
        <v>0</v>
      </c>
      <c r="AS244" s="25" t="s">
        <v>16</v>
      </c>
      <c r="AT244" s="24" t="s">
        <v>14</v>
      </c>
      <c r="AU244" s="24">
        <v>0</v>
      </c>
      <c r="AV244" s="24" t="s">
        <v>14</v>
      </c>
      <c r="AW244" s="24">
        <v>0</v>
      </c>
      <c r="AX244" s="24" t="s">
        <v>14</v>
      </c>
      <c r="AY244" s="77" t="s">
        <v>512</v>
      </c>
      <c r="AZ244">
        <v>0</v>
      </c>
      <c r="BA244" s="77" t="s">
        <v>512</v>
      </c>
      <c r="BB244">
        <v>0</v>
      </c>
      <c r="BC244" s="77" t="s">
        <v>512</v>
      </c>
      <c r="BD244">
        <v>0</v>
      </c>
      <c r="BE244" s="77" t="s">
        <v>512</v>
      </c>
      <c r="BF244">
        <v>0</v>
      </c>
      <c r="BH244" s="116">
        <v>0</v>
      </c>
      <c r="BJ244" s="116">
        <v>0</v>
      </c>
      <c r="BK244" s="79">
        <v>0</v>
      </c>
      <c r="BL244" s="24">
        <v>5</v>
      </c>
      <c r="BM244" s="24">
        <v>0</v>
      </c>
      <c r="BN244" s="24">
        <v>0</v>
      </c>
      <c r="BO244" s="24">
        <v>0</v>
      </c>
      <c r="BP244" s="24">
        <v>0</v>
      </c>
      <c r="BT244" s="136">
        <v>3</v>
      </c>
      <c r="BU244" s="136">
        <v>6</v>
      </c>
      <c r="BV244" s="136">
        <v>22</v>
      </c>
      <c r="BW244" s="150">
        <v>17</v>
      </c>
      <c r="BX244" s="132">
        <v>5</v>
      </c>
      <c r="BY244" s="136">
        <v>45</v>
      </c>
      <c r="BZ244" s="136" t="s">
        <v>82</v>
      </c>
      <c r="CA244" s="84"/>
      <c r="CB244" s="175" t="s">
        <v>581</v>
      </c>
      <c r="CC244" s="124" t="s">
        <v>30</v>
      </c>
      <c r="CD244" s="84">
        <v>6</v>
      </c>
      <c r="CE244" s="84">
        <v>0</v>
      </c>
      <c r="CF244" s="84">
        <v>0</v>
      </c>
    </row>
    <row r="245" spans="1:84" ht="57.6" x14ac:dyDescent="0.55000000000000004">
      <c r="A245" s="72">
        <v>5</v>
      </c>
      <c r="B245" s="49" t="s">
        <v>0</v>
      </c>
      <c r="C245" s="49">
        <v>28</v>
      </c>
      <c r="D245" s="25" t="s">
        <v>47</v>
      </c>
      <c r="E245" s="25">
        <v>1</v>
      </c>
      <c r="F245" s="25">
        <v>5</v>
      </c>
      <c r="G245" s="25">
        <v>12</v>
      </c>
      <c r="H245" s="24">
        <v>16.5</v>
      </c>
      <c r="I245" s="24">
        <v>7.5</v>
      </c>
      <c r="J245" s="79"/>
      <c r="K245" s="79"/>
      <c r="P245">
        <f>J245-'data for JMP'!J245</f>
        <v>-7.5</v>
      </c>
      <c r="Q245">
        <f t="shared" si="47"/>
        <v>0</v>
      </c>
      <c r="R245">
        <f t="shared" si="48"/>
        <v>0</v>
      </c>
      <c r="S245">
        <f t="shared" si="49"/>
        <v>0</v>
      </c>
      <c r="T245" s="116">
        <f t="shared" si="50"/>
        <v>0</v>
      </c>
      <c r="U245" s="116">
        <f t="shared" si="50"/>
        <v>0</v>
      </c>
      <c r="V245" s="24">
        <v>2</v>
      </c>
      <c r="W245" s="51">
        <f>3.14*(V245/2)^2*I245</f>
        <v>23.55</v>
      </c>
      <c r="X245" s="79"/>
      <c r="Z245" s="79"/>
      <c r="AA245" s="79"/>
      <c r="AB245" s="5"/>
      <c r="AP245" s="116">
        <v>1</v>
      </c>
      <c r="AQ245" s="25" t="s">
        <v>15</v>
      </c>
      <c r="AR245" s="88">
        <v>1</v>
      </c>
      <c r="AS245" s="52" t="s">
        <v>15</v>
      </c>
      <c r="AT245" s="24" t="s">
        <v>15</v>
      </c>
      <c r="AU245" s="24">
        <v>1</v>
      </c>
      <c r="AV245" s="24" t="s">
        <v>14</v>
      </c>
      <c r="AW245" s="24">
        <v>0</v>
      </c>
      <c r="AX245" s="24" t="s">
        <v>14</v>
      </c>
      <c r="AY245" s="80" t="s">
        <v>487</v>
      </c>
      <c r="AZ245">
        <v>0</v>
      </c>
      <c r="BA245" s="77" t="s">
        <v>512</v>
      </c>
      <c r="BB245">
        <v>0</v>
      </c>
      <c r="BC245" s="77" t="s">
        <v>512</v>
      </c>
      <c r="BD245">
        <v>0</v>
      </c>
      <c r="BE245" s="77" t="s">
        <v>512</v>
      </c>
      <c r="BF245">
        <v>0</v>
      </c>
      <c r="BH245" s="116">
        <v>0</v>
      </c>
      <c r="BJ245" s="116">
        <v>0</v>
      </c>
      <c r="BK245" s="79">
        <v>10</v>
      </c>
      <c r="BL245" s="24">
        <v>1</v>
      </c>
      <c r="BM245" s="24">
        <v>0</v>
      </c>
      <c r="BN245" s="24">
        <v>0</v>
      </c>
      <c r="BO245" s="24">
        <v>0</v>
      </c>
      <c r="BP245" s="24">
        <v>0</v>
      </c>
      <c r="BT245" s="136">
        <v>2</v>
      </c>
      <c r="BU245" s="136">
        <v>4</v>
      </c>
      <c r="BV245" s="136">
        <v>15</v>
      </c>
      <c r="BW245" s="150">
        <v>40</v>
      </c>
      <c r="BX245" s="132">
        <v>1</v>
      </c>
      <c r="BY245" s="136">
        <v>40</v>
      </c>
      <c r="BZ245" s="136" t="s">
        <v>181</v>
      </c>
      <c r="CA245" s="84"/>
      <c r="CB245" s="176" t="s">
        <v>577</v>
      </c>
      <c r="CC245" s="124" t="s">
        <v>29</v>
      </c>
      <c r="CD245" s="84">
        <v>5</v>
      </c>
      <c r="CE245" s="84">
        <v>1</v>
      </c>
      <c r="CF245" s="84">
        <v>0</v>
      </c>
    </row>
    <row r="246" spans="1:84" x14ac:dyDescent="0.55000000000000004">
      <c r="A246" s="72">
        <v>5</v>
      </c>
      <c r="B246" s="49" t="s">
        <v>0</v>
      </c>
      <c r="C246" s="49">
        <v>29</v>
      </c>
      <c r="D246" s="25" t="s">
        <v>66</v>
      </c>
      <c r="E246" s="25">
        <v>3</v>
      </c>
      <c r="F246" s="25">
        <v>4</v>
      </c>
      <c r="G246" s="25">
        <v>7</v>
      </c>
      <c r="H246" s="24">
        <v>10</v>
      </c>
      <c r="I246" s="24">
        <v>4</v>
      </c>
      <c r="J246" s="79"/>
      <c r="K246" s="79"/>
      <c r="P246">
        <f>J246-'data for JMP'!J246</f>
        <v>-4</v>
      </c>
      <c r="Q246">
        <f t="shared" si="47"/>
        <v>0</v>
      </c>
      <c r="R246">
        <f t="shared" si="48"/>
        <v>0</v>
      </c>
      <c r="S246">
        <f t="shared" si="49"/>
        <v>0</v>
      </c>
      <c r="T246" s="116">
        <f t="shared" si="50"/>
        <v>0</v>
      </c>
      <c r="U246" s="116">
        <f t="shared" si="50"/>
        <v>0</v>
      </c>
      <c r="V246" s="24">
        <v>2</v>
      </c>
      <c r="W246" s="51">
        <f>3.14*(V246/2)^2*I246</f>
        <v>12.56</v>
      </c>
      <c r="X246" s="79"/>
      <c r="Z246" s="79"/>
      <c r="AA246" s="79"/>
      <c r="AB246" s="5"/>
      <c r="AP246" s="116">
        <v>1</v>
      </c>
      <c r="AQ246" s="25" t="s">
        <v>17</v>
      </c>
      <c r="AR246" s="88">
        <v>1</v>
      </c>
      <c r="AS246" s="52" t="s">
        <v>15</v>
      </c>
      <c r="AT246" s="24" t="s">
        <v>15</v>
      </c>
      <c r="AU246" s="24">
        <v>1</v>
      </c>
      <c r="AV246" s="24" t="s">
        <v>14</v>
      </c>
      <c r="AW246" s="24">
        <v>0</v>
      </c>
      <c r="AX246" s="24" t="s">
        <v>14</v>
      </c>
      <c r="AY246" s="80" t="s">
        <v>487</v>
      </c>
      <c r="AZ246">
        <v>0</v>
      </c>
      <c r="BA246" s="77" t="s">
        <v>512</v>
      </c>
      <c r="BB246">
        <v>0</v>
      </c>
      <c r="BC246" s="77" t="s">
        <v>512</v>
      </c>
      <c r="BD246">
        <v>0</v>
      </c>
      <c r="BE246" s="77" t="s">
        <v>512</v>
      </c>
      <c r="BF246">
        <v>0</v>
      </c>
      <c r="BH246" s="116">
        <v>0</v>
      </c>
      <c r="BJ246" s="116">
        <v>0</v>
      </c>
      <c r="BK246" s="79">
        <v>0</v>
      </c>
      <c r="BL246" s="79">
        <v>0</v>
      </c>
      <c r="BM246" s="24">
        <v>0</v>
      </c>
      <c r="BN246" s="24">
        <v>0</v>
      </c>
      <c r="BO246" s="24">
        <v>0</v>
      </c>
      <c r="BP246" s="24">
        <v>0</v>
      </c>
      <c r="BT246" s="136">
        <v>4</v>
      </c>
      <c r="BU246" s="136">
        <v>0</v>
      </c>
      <c r="BV246" s="136">
        <v>30</v>
      </c>
      <c r="BW246" s="150">
        <v>0</v>
      </c>
      <c r="BX246" s="132"/>
      <c r="BY246" s="136">
        <v>50</v>
      </c>
      <c r="BZ246" s="136" t="s">
        <v>63</v>
      </c>
      <c r="CA246" s="84"/>
      <c r="CB246" s="176" t="s">
        <v>577</v>
      </c>
      <c r="CC246" s="124" t="s">
        <v>29</v>
      </c>
      <c r="CD246" s="84">
        <v>4</v>
      </c>
      <c r="CE246" s="84">
        <v>0</v>
      </c>
      <c r="CF246" s="84">
        <v>0</v>
      </c>
    </row>
    <row r="247" spans="1:84" ht="57.6" x14ac:dyDescent="0.55000000000000004">
      <c r="A247" s="72">
        <v>5</v>
      </c>
      <c r="B247" s="49" t="s">
        <v>0</v>
      </c>
      <c r="C247" s="49">
        <v>30</v>
      </c>
      <c r="D247" s="25" t="s">
        <v>66</v>
      </c>
      <c r="E247" s="25">
        <v>2</v>
      </c>
      <c r="F247" s="25">
        <v>4</v>
      </c>
      <c r="G247" s="25">
        <v>0</v>
      </c>
      <c r="H247" s="24"/>
      <c r="I247" s="24"/>
      <c r="J247" s="79"/>
      <c r="K247" s="79"/>
      <c r="P247">
        <f>J247-'data for JMP'!J247</f>
        <v>0</v>
      </c>
      <c r="Q247">
        <f t="shared" si="47"/>
        <v>0</v>
      </c>
      <c r="R247">
        <f t="shared" si="48"/>
        <v>0</v>
      </c>
      <c r="S247">
        <f t="shared" si="49"/>
        <v>0</v>
      </c>
      <c r="T247" s="116">
        <f t="shared" si="50"/>
        <v>0</v>
      </c>
      <c r="U247" s="116">
        <f t="shared" si="50"/>
        <v>0</v>
      </c>
      <c r="V247" s="24"/>
      <c r="W247" s="51"/>
      <c r="X247" s="79"/>
      <c r="Z247" s="79"/>
      <c r="AA247" s="79"/>
      <c r="AB247" s="5"/>
      <c r="AP247" s="116">
        <v>1</v>
      </c>
      <c r="AQ247" s="25" t="s">
        <v>14</v>
      </c>
      <c r="AR247" s="25">
        <v>0</v>
      </c>
      <c r="AS247" s="25" t="s">
        <v>14</v>
      </c>
      <c r="AT247" s="24" t="s">
        <v>14</v>
      </c>
      <c r="AU247" s="24">
        <v>0</v>
      </c>
      <c r="AV247" s="24" t="s">
        <v>14</v>
      </c>
      <c r="AW247" s="24">
        <v>0</v>
      </c>
      <c r="AX247" s="24" t="s">
        <v>14</v>
      </c>
      <c r="AY247" s="77" t="s">
        <v>512</v>
      </c>
      <c r="AZ247">
        <v>0</v>
      </c>
      <c r="BA247" s="77" t="s">
        <v>512</v>
      </c>
      <c r="BB247">
        <v>0</v>
      </c>
      <c r="BC247" s="77" t="s">
        <v>512</v>
      </c>
      <c r="BD247">
        <v>0</v>
      </c>
      <c r="BE247" s="77" t="s">
        <v>512</v>
      </c>
      <c r="BF247">
        <v>0</v>
      </c>
      <c r="BH247" s="116">
        <v>0</v>
      </c>
      <c r="BJ247" s="116">
        <v>0</v>
      </c>
      <c r="BK247" s="79">
        <v>0</v>
      </c>
      <c r="BL247" s="79">
        <v>0</v>
      </c>
      <c r="BM247" s="24">
        <v>0</v>
      </c>
      <c r="BN247" s="24">
        <v>0</v>
      </c>
      <c r="BO247" s="24">
        <v>0</v>
      </c>
      <c r="BP247" s="24">
        <v>0</v>
      </c>
      <c r="BT247" s="136">
        <v>3</v>
      </c>
      <c r="BU247" s="136">
        <v>0.1</v>
      </c>
      <c r="BV247" s="136">
        <v>40</v>
      </c>
      <c r="BW247" s="150">
        <v>2</v>
      </c>
      <c r="BX247" s="132"/>
      <c r="BY247" s="136">
        <v>40</v>
      </c>
      <c r="BZ247" s="136" t="s">
        <v>180</v>
      </c>
      <c r="CA247" s="84"/>
      <c r="CB247" s="175" t="s">
        <v>581</v>
      </c>
      <c r="CC247" s="124" t="s">
        <v>30</v>
      </c>
      <c r="CD247" s="84">
        <v>4</v>
      </c>
      <c r="CE247" s="84">
        <v>0</v>
      </c>
      <c r="CF247" s="84">
        <v>0</v>
      </c>
    </row>
    <row r="248" spans="1:84" ht="43.2" x14ac:dyDescent="0.55000000000000004">
      <c r="A248" s="72">
        <v>5</v>
      </c>
      <c r="B248" s="49" t="s">
        <v>0</v>
      </c>
      <c r="C248" s="49">
        <v>31</v>
      </c>
      <c r="D248" s="25" t="s">
        <v>66</v>
      </c>
      <c r="E248" s="25">
        <v>3</v>
      </c>
      <c r="F248" s="25">
        <v>6</v>
      </c>
      <c r="G248" s="25">
        <v>0</v>
      </c>
      <c r="H248" s="24"/>
      <c r="I248" s="24"/>
      <c r="J248" s="79"/>
      <c r="K248" s="79"/>
      <c r="P248">
        <f>J248-'data for JMP'!J248</f>
        <v>0</v>
      </c>
      <c r="Q248">
        <f t="shared" si="47"/>
        <v>0</v>
      </c>
      <c r="R248">
        <f t="shared" si="48"/>
        <v>0</v>
      </c>
      <c r="S248">
        <f t="shared" si="49"/>
        <v>0</v>
      </c>
      <c r="T248" s="116">
        <f t="shared" si="50"/>
        <v>0</v>
      </c>
      <c r="U248" s="116">
        <f t="shared" si="50"/>
        <v>0</v>
      </c>
      <c r="V248" s="24"/>
      <c r="W248" s="51"/>
      <c r="X248" s="79"/>
      <c r="Z248" s="79"/>
      <c r="AA248" s="79"/>
      <c r="AB248" s="5"/>
      <c r="AP248" s="116">
        <v>1</v>
      </c>
      <c r="AQ248" s="25" t="s">
        <v>14</v>
      </c>
      <c r="AR248" s="25">
        <v>0</v>
      </c>
      <c r="AS248" s="25" t="s">
        <v>14</v>
      </c>
      <c r="AT248" s="24" t="s">
        <v>14</v>
      </c>
      <c r="AU248" s="24">
        <v>0</v>
      </c>
      <c r="AV248" s="24" t="s">
        <v>14</v>
      </c>
      <c r="AW248" s="24">
        <v>0</v>
      </c>
      <c r="AX248" s="24" t="s">
        <v>14</v>
      </c>
      <c r="AY248" s="77" t="s">
        <v>512</v>
      </c>
      <c r="AZ248">
        <v>0</v>
      </c>
      <c r="BA248" s="77" t="s">
        <v>512</v>
      </c>
      <c r="BB248">
        <v>0</v>
      </c>
      <c r="BC248" s="77" t="s">
        <v>512</v>
      </c>
      <c r="BD248">
        <v>0</v>
      </c>
      <c r="BE248" s="77" t="s">
        <v>512</v>
      </c>
      <c r="BF248">
        <v>0</v>
      </c>
      <c r="BH248" s="116">
        <v>0</v>
      </c>
      <c r="BJ248" s="116">
        <v>0</v>
      </c>
      <c r="BK248" s="79">
        <v>0</v>
      </c>
      <c r="BL248" s="79">
        <v>0</v>
      </c>
      <c r="BM248" s="24">
        <v>0</v>
      </c>
      <c r="BN248" s="24">
        <v>0</v>
      </c>
      <c r="BO248" s="24">
        <v>0</v>
      </c>
      <c r="BP248" s="24">
        <v>0</v>
      </c>
      <c r="BT248" s="136">
        <v>18</v>
      </c>
      <c r="BU248" s="136">
        <v>1</v>
      </c>
      <c r="BV248" s="136">
        <v>43</v>
      </c>
      <c r="BW248" s="150">
        <v>20</v>
      </c>
      <c r="BX248" s="132"/>
      <c r="BY248" s="136">
        <v>60</v>
      </c>
      <c r="BZ248" s="136" t="s">
        <v>175</v>
      </c>
      <c r="CA248" s="84"/>
      <c r="CB248" s="175" t="s">
        <v>581</v>
      </c>
      <c r="CC248" s="124" t="s">
        <v>30</v>
      </c>
      <c r="CD248" s="84">
        <v>6</v>
      </c>
      <c r="CE248" s="84">
        <v>3</v>
      </c>
      <c r="CF248" s="84">
        <v>0</v>
      </c>
    </row>
    <row r="249" spans="1:84" ht="43.2" x14ac:dyDescent="0.55000000000000004">
      <c r="A249" s="72">
        <v>5</v>
      </c>
      <c r="B249" s="49" t="s">
        <v>0</v>
      </c>
      <c r="C249" s="49">
        <v>32</v>
      </c>
      <c r="D249" s="25" t="s">
        <v>66</v>
      </c>
      <c r="E249" s="25">
        <v>3</v>
      </c>
      <c r="F249" s="25">
        <v>8</v>
      </c>
      <c r="G249" s="25">
        <v>7</v>
      </c>
      <c r="H249" s="24"/>
      <c r="I249" s="24"/>
      <c r="J249" s="79"/>
      <c r="K249" s="79"/>
      <c r="P249">
        <f>J249-'data for JMP'!J249</f>
        <v>0</v>
      </c>
      <c r="Q249">
        <f t="shared" si="47"/>
        <v>0</v>
      </c>
      <c r="R249">
        <f t="shared" si="48"/>
        <v>0</v>
      </c>
      <c r="S249">
        <f t="shared" si="49"/>
        <v>0</v>
      </c>
      <c r="T249" s="116">
        <f t="shared" si="50"/>
        <v>0</v>
      </c>
      <c r="U249" s="116">
        <f t="shared" si="50"/>
        <v>0</v>
      </c>
      <c r="V249" s="24"/>
      <c r="W249" s="51"/>
      <c r="X249" s="79"/>
      <c r="Z249" s="79"/>
      <c r="AA249" s="79"/>
      <c r="AB249" s="5"/>
      <c r="AP249" s="116">
        <v>1</v>
      </c>
      <c r="AQ249" s="25" t="s">
        <v>18</v>
      </c>
      <c r="AR249" s="88">
        <v>1</v>
      </c>
      <c r="AS249" s="52" t="s">
        <v>14</v>
      </c>
      <c r="AT249" s="24" t="s">
        <v>14</v>
      </c>
      <c r="AU249" s="24">
        <v>0</v>
      </c>
      <c r="AV249" s="24" t="s">
        <v>14</v>
      </c>
      <c r="AW249" s="24">
        <v>0</v>
      </c>
      <c r="AX249" s="24" t="s">
        <v>14</v>
      </c>
      <c r="AY249" s="77" t="s">
        <v>512</v>
      </c>
      <c r="AZ249">
        <v>0</v>
      </c>
      <c r="BA249" s="77" t="s">
        <v>512</v>
      </c>
      <c r="BB249">
        <v>0</v>
      </c>
      <c r="BC249" s="77" t="s">
        <v>512</v>
      </c>
      <c r="BD249">
        <v>0</v>
      </c>
      <c r="BE249" s="77" t="s">
        <v>512</v>
      </c>
      <c r="BF249">
        <v>0</v>
      </c>
      <c r="BH249" s="116">
        <v>0</v>
      </c>
      <c r="BJ249" s="116">
        <v>0</v>
      </c>
      <c r="BK249" s="79">
        <v>0</v>
      </c>
      <c r="BL249" s="79">
        <v>0</v>
      </c>
      <c r="BM249" s="24">
        <v>0</v>
      </c>
      <c r="BN249" s="24">
        <v>0</v>
      </c>
      <c r="BO249" s="24">
        <v>0</v>
      </c>
      <c r="BP249" s="24">
        <v>0</v>
      </c>
      <c r="BT249" s="136">
        <v>3</v>
      </c>
      <c r="BU249" s="136">
        <v>1</v>
      </c>
      <c r="BV249" s="136">
        <v>30</v>
      </c>
      <c r="BW249" s="150">
        <v>10</v>
      </c>
      <c r="BX249" s="132"/>
      <c r="BY249" s="136">
        <v>40</v>
      </c>
      <c r="BZ249" s="136" t="s">
        <v>106</v>
      </c>
      <c r="CA249" s="84"/>
      <c r="CB249" s="175" t="s">
        <v>581</v>
      </c>
      <c r="CC249" s="124" t="s">
        <v>30</v>
      </c>
      <c r="CD249" s="84">
        <v>8</v>
      </c>
      <c r="CE249" s="84">
        <v>6</v>
      </c>
      <c r="CF249" s="84">
        <v>0</v>
      </c>
    </row>
    <row r="250" spans="1:84" ht="43.2" x14ac:dyDescent="0.55000000000000004">
      <c r="A250" s="72">
        <v>5</v>
      </c>
      <c r="B250" s="49" t="s">
        <v>0</v>
      </c>
      <c r="C250" s="49">
        <v>33</v>
      </c>
      <c r="D250" s="25" t="s">
        <v>66</v>
      </c>
      <c r="E250" s="25">
        <v>4</v>
      </c>
      <c r="F250" s="25">
        <v>7</v>
      </c>
      <c r="G250" s="25">
        <v>8.5</v>
      </c>
      <c r="H250" s="24"/>
      <c r="I250" s="24"/>
      <c r="J250" s="79"/>
      <c r="K250" s="79"/>
      <c r="P250">
        <f>J250-'data for JMP'!J250</f>
        <v>0</v>
      </c>
      <c r="Q250">
        <f t="shared" si="47"/>
        <v>0</v>
      </c>
      <c r="R250">
        <f t="shared" si="48"/>
        <v>0</v>
      </c>
      <c r="S250">
        <f t="shared" si="49"/>
        <v>0</v>
      </c>
      <c r="T250" s="116">
        <f t="shared" si="50"/>
        <v>0</v>
      </c>
      <c r="U250" s="116">
        <f t="shared" si="50"/>
        <v>0</v>
      </c>
      <c r="V250" s="24"/>
      <c r="W250" s="51"/>
      <c r="X250" s="79"/>
      <c r="Z250" s="79"/>
      <c r="AA250" s="79"/>
      <c r="AB250" s="5"/>
      <c r="AP250" s="116">
        <v>1</v>
      </c>
      <c r="AQ250" s="25" t="s">
        <v>18</v>
      </c>
      <c r="AR250" s="88">
        <v>1</v>
      </c>
      <c r="AS250" s="52" t="s">
        <v>14</v>
      </c>
      <c r="AT250" s="24" t="s">
        <v>14</v>
      </c>
      <c r="AU250" s="24">
        <v>0</v>
      </c>
      <c r="AV250" s="24" t="s">
        <v>14</v>
      </c>
      <c r="AW250" s="24">
        <v>0</v>
      </c>
      <c r="AX250" s="24" t="s">
        <v>14</v>
      </c>
      <c r="AY250" s="77" t="s">
        <v>512</v>
      </c>
      <c r="AZ250">
        <v>0</v>
      </c>
      <c r="BA250" s="77" t="s">
        <v>512</v>
      </c>
      <c r="BB250">
        <v>0</v>
      </c>
      <c r="BC250" s="77" t="s">
        <v>512</v>
      </c>
      <c r="BD250">
        <v>0</v>
      </c>
      <c r="BE250" s="77" t="s">
        <v>512</v>
      </c>
      <c r="BF250">
        <v>0</v>
      </c>
      <c r="BH250" s="116">
        <v>0</v>
      </c>
      <c r="BJ250" s="116">
        <v>0</v>
      </c>
      <c r="BK250" s="79">
        <v>0</v>
      </c>
      <c r="BL250" s="79">
        <v>0</v>
      </c>
      <c r="BM250" s="24">
        <v>0</v>
      </c>
      <c r="BN250" s="24">
        <v>0</v>
      </c>
      <c r="BO250" s="24">
        <v>0</v>
      </c>
      <c r="BP250" s="24">
        <v>0</v>
      </c>
      <c r="BT250" s="136">
        <v>3</v>
      </c>
      <c r="BU250" s="136">
        <v>1</v>
      </c>
      <c r="BV250" s="136">
        <v>20</v>
      </c>
      <c r="BW250" s="150">
        <v>0</v>
      </c>
      <c r="BX250" s="132"/>
      <c r="BY250" s="136">
        <v>30</v>
      </c>
      <c r="BZ250" s="136" t="s">
        <v>179</v>
      </c>
      <c r="CA250" s="84" t="s">
        <v>178</v>
      </c>
      <c r="CB250" s="175" t="s">
        <v>581</v>
      </c>
      <c r="CC250" s="124" t="s">
        <v>30</v>
      </c>
      <c r="CD250" s="84">
        <v>7</v>
      </c>
      <c r="CE250" s="84">
        <v>8</v>
      </c>
      <c r="CF250" s="84" t="s">
        <v>40</v>
      </c>
    </row>
    <row r="251" spans="1:84" ht="43.2" x14ac:dyDescent="0.55000000000000004">
      <c r="A251" s="72">
        <v>5</v>
      </c>
      <c r="B251" s="49" t="s">
        <v>0</v>
      </c>
      <c r="C251" s="49">
        <v>34</v>
      </c>
      <c r="D251" s="25" t="s">
        <v>66</v>
      </c>
      <c r="E251" s="25">
        <v>3</v>
      </c>
      <c r="F251" s="25">
        <v>5</v>
      </c>
      <c r="G251" s="25">
        <v>7.5</v>
      </c>
      <c r="H251" s="24"/>
      <c r="I251" s="24"/>
      <c r="J251" s="79"/>
      <c r="K251" s="79"/>
      <c r="P251">
        <f>J251-'data for JMP'!J251</f>
        <v>0</v>
      </c>
      <c r="Q251">
        <f t="shared" si="47"/>
        <v>0</v>
      </c>
      <c r="R251">
        <f t="shared" si="48"/>
        <v>0</v>
      </c>
      <c r="S251">
        <f t="shared" si="49"/>
        <v>0</v>
      </c>
      <c r="T251" s="116">
        <f t="shared" si="50"/>
        <v>0</v>
      </c>
      <c r="U251" s="116">
        <f t="shared" si="50"/>
        <v>0</v>
      </c>
      <c r="V251" s="24"/>
      <c r="W251" s="51"/>
      <c r="X251" s="79"/>
      <c r="Z251" s="79"/>
      <c r="AA251" s="79"/>
      <c r="AB251" s="5"/>
      <c r="AP251" s="116">
        <v>1</v>
      </c>
      <c r="AQ251" s="25" t="s">
        <v>17</v>
      </c>
      <c r="AR251" s="88">
        <v>1</v>
      </c>
      <c r="AS251" s="52" t="s">
        <v>14</v>
      </c>
      <c r="AT251" s="24" t="s">
        <v>14</v>
      </c>
      <c r="AU251" s="24">
        <v>0</v>
      </c>
      <c r="AV251" s="24" t="s">
        <v>14</v>
      </c>
      <c r="AW251" s="24">
        <v>0</v>
      </c>
      <c r="AX251" s="24" t="s">
        <v>14</v>
      </c>
      <c r="AY251" s="77" t="s">
        <v>512</v>
      </c>
      <c r="AZ251">
        <v>0</v>
      </c>
      <c r="BA251" s="77" t="s">
        <v>512</v>
      </c>
      <c r="BB251">
        <v>0</v>
      </c>
      <c r="BC251" s="77" t="s">
        <v>512</v>
      </c>
      <c r="BD251">
        <v>0</v>
      </c>
      <c r="BE251" s="77" t="s">
        <v>512</v>
      </c>
      <c r="BF251">
        <v>0</v>
      </c>
      <c r="BH251" s="116">
        <v>0</v>
      </c>
      <c r="BJ251" s="116">
        <v>0</v>
      </c>
      <c r="BK251" s="79">
        <v>0</v>
      </c>
      <c r="BL251" s="79">
        <v>0</v>
      </c>
      <c r="BM251" s="24">
        <v>0</v>
      </c>
      <c r="BN251" s="24">
        <v>0</v>
      </c>
      <c r="BO251" s="24">
        <v>0</v>
      </c>
      <c r="BP251" s="24">
        <v>0</v>
      </c>
      <c r="BT251" s="136">
        <v>4</v>
      </c>
      <c r="BU251" s="136">
        <v>1</v>
      </c>
      <c r="BV251" s="136">
        <v>15</v>
      </c>
      <c r="BW251" s="150">
        <v>2</v>
      </c>
      <c r="BX251" s="132"/>
      <c r="BY251" s="136">
        <v>35</v>
      </c>
      <c r="BZ251" s="136" t="s">
        <v>177</v>
      </c>
      <c r="CA251" s="84"/>
      <c r="CB251" s="175" t="s">
        <v>581</v>
      </c>
      <c r="CC251" s="124" t="s">
        <v>30</v>
      </c>
      <c r="CD251" s="84">
        <v>5</v>
      </c>
      <c r="CE251" s="84">
        <v>4</v>
      </c>
      <c r="CF251" s="84" t="s">
        <v>40</v>
      </c>
    </row>
    <row r="252" spans="1:84" ht="43.2" x14ac:dyDescent="0.55000000000000004">
      <c r="A252" s="72">
        <v>5</v>
      </c>
      <c r="B252" s="49" t="s">
        <v>0</v>
      </c>
      <c r="C252" s="49">
        <v>35</v>
      </c>
      <c r="D252" s="25" t="s">
        <v>66</v>
      </c>
      <c r="E252" s="25">
        <v>2</v>
      </c>
      <c r="F252" s="25">
        <v>8</v>
      </c>
      <c r="G252" s="25">
        <v>11.5</v>
      </c>
      <c r="H252" s="24">
        <v>12</v>
      </c>
      <c r="I252" s="24">
        <v>6</v>
      </c>
      <c r="J252" s="79"/>
      <c r="K252" s="79"/>
      <c r="P252">
        <f>J252-'data for JMP'!J252</f>
        <v>-6</v>
      </c>
      <c r="Q252">
        <f t="shared" si="47"/>
        <v>0</v>
      </c>
      <c r="R252">
        <f t="shared" si="48"/>
        <v>0</v>
      </c>
      <c r="S252">
        <f t="shared" si="49"/>
        <v>0</v>
      </c>
      <c r="T252" s="116">
        <f t="shared" si="50"/>
        <v>0</v>
      </c>
      <c r="U252" s="116">
        <f t="shared" si="50"/>
        <v>0</v>
      </c>
      <c r="V252" s="24">
        <v>0.5</v>
      </c>
      <c r="W252" s="51">
        <f>3.14*(V252/2)^2*I252</f>
        <v>1.1775</v>
      </c>
      <c r="X252" s="79"/>
      <c r="Z252" s="79"/>
      <c r="AA252" s="79"/>
      <c r="AB252" s="5"/>
      <c r="AP252" s="116">
        <v>1</v>
      </c>
      <c r="AQ252" s="26" t="s">
        <v>17</v>
      </c>
      <c r="AR252" s="88">
        <v>1</v>
      </c>
      <c r="AS252" s="52" t="s">
        <v>15</v>
      </c>
      <c r="AT252" s="24" t="s">
        <v>15</v>
      </c>
      <c r="AU252" s="24">
        <v>1</v>
      </c>
      <c r="AV252" s="24" t="s">
        <v>14</v>
      </c>
      <c r="AW252" s="24">
        <v>0</v>
      </c>
      <c r="AX252" s="24" t="s">
        <v>14</v>
      </c>
      <c r="AY252" s="77" t="s">
        <v>512</v>
      </c>
      <c r="AZ252">
        <v>0</v>
      </c>
      <c r="BA252" s="77" t="s">
        <v>512</v>
      </c>
      <c r="BB252">
        <v>0</v>
      </c>
      <c r="BC252" s="77" t="s">
        <v>512</v>
      </c>
      <c r="BD252">
        <v>0</v>
      </c>
      <c r="BE252" s="77" t="s">
        <v>512</v>
      </c>
      <c r="BF252">
        <v>0</v>
      </c>
      <c r="BH252" s="116">
        <v>0</v>
      </c>
      <c r="BJ252" s="116">
        <v>0</v>
      </c>
      <c r="BK252" s="79">
        <v>0</v>
      </c>
      <c r="BL252" s="24">
        <v>0</v>
      </c>
      <c r="BM252" s="24">
        <v>0</v>
      </c>
      <c r="BN252" s="24">
        <v>0</v>
      </c>
      <c r="BO252" s="24">
        <v>0</v>
      </c>
      <c r="BP252" s="24">
        <v>0</v>
      </c>
      <c r="BT252" s="136">
        <v>2</v>
      </c>
      <c r="BU252" s="136">
        <v>0.1</v>
      </c>
      <c r="BV252" s="136">
        <v>5</v>
      </c>
      <c r="BW252" s="150">
        <v>5</v>
      </c>
      <c r="BX252" s="132">
        <v>0</v>
      </c>
      <c r="BY252" s="136">
        <v>30</v>
      </c>
      <c r="BZ252" s="136" t="s">
        <v>78</v>
      </c>
      <c r="CA252" s="84"/>
      <c r="CB252" s="176" t="s">
        <v>577</v>
      </c>
      <c r="CC252" s="124" t="s">
        <v>29</v>
      </c>
      <c r="CD252" s="84">
        <v>8</v>
      </c>
      <c r="CE252" s="84">
        <v>9</v>
      </c>
      <c r="CF252" s="84">
        <v>0</v>
      </c>
    </row>
    <row r="253" spans="1:84" ht="57.6" x14ac:dyDescent="0.55000000000000004">
      <c r="A253" s="72">
        <v>5</v>
      </c>
      <c r="B253" s="49" t="s">
        <v>0</v>
      </c>
      <c r="C253" s="49">
        <v>36</v>
      </c>
      <c r="D253" s="25" t="s">
        <v>47</v>
      </c>
      <c r="E253" s="25">
        <v>3</v>
      </c>
      <c r="F253" s="25">
        <v>6</v>
      </c>
      <c r="G253" s="25">
        <v>9</v>
      </c>
      <c r="H253" s="24"/>
      <c r="I253" s="24"/>
      <c r="J253" s="79"/>
      <c r="K253" s="79"/>
      <c r="P253">
        <f>J253-'data for JMP'!J253</f>
        <v>0</v>
      </c>
      <c r="Q253">
        <f t="shared" si="47"/>
        <v>0</v>
      </c>
      <c r="R253">
        <f t="shared" si="48"/>
        <v>0</v>
      </c>
      <c r="S253">
        <f t="shared" si="49"/>
        <v>0</v>
      </c>
      <c r="T253" s="116">
        <f t="shared" si="50"/>
        <v>0</v>
      </c>
      <c r="U253" s="116">
        <f t="shared" si="50"/>
        <v>0</v>
      </c>
      <c r="V253" s="24"/>
      <c r="W253" s="51"/>
      <c r="X253" s="79"/>
      <c r="Z253" s="79"/>
      <c r="AA253" s="79"/>
      <c r="AB253" s="5"/>
      <c r="AP253" s="116">
        <v>1</v>
      </c>
      <c r="AQ253" s="25" t="s">
        <v>17</v>
      </c>
      <c r="AR253" s="88">
        <v>1</v>
      </c>
      <c r="AS253" s="52" t="s">
        <v>14</v>
      </c>
      <c r="AT253" s="24" t="s">
        <v>14</v>
      </c>
      <c r="AU253" s="24">
        <v>0</v>
      </c>
      <c r="AV253" s="24" t="s">
        <v>14</v>
      </c>
      <c r="AW253" s="24">
        <v>0</v>
      </c>
      <c r="AX253" s="24" t="s">
        <v>14</v>
      </c>
      <c r="AY253" s="77" t="s">
        <v>512</v>
      </c>
      <c r="AZ253">
        <v>0</v>
      </c>
      <c r="BA253" s="77" t="s">
        <v>512</v>
      </c>
      <c r="BB253">
        <v>0</v>
      </c>
      <c r="BC253" s="77" t="s">
        <v>512</v>
      </c>
      <c r="BD253">
        <v>0</v>
      </c>
      <c r="BE253" s="77" t="s">
        <v>512</v>
      </c>
      <c r="BF253">
        <v>0</v>
      </c>
      <c r="BH253" s="116">
        <v>0</v>
      </c>
      <c r="BJ253" s="116">
        <v>0</v>
      </c>
      <c r="BK253" s="79">
        <v>0</v>
      </c>
      <c r="BL253" s="79">
        <v>0</v>
      </c>
      <c r="BM253" s="24">
        <v>0</v>
      </c>
      <c r="BN253" s="24">
        <v>0</v>
      </c>
      <c r="BO253" s="24">
        <v>0</v>
      </c>
      <c r="BP253" s="24">
        <v>0</v>
      </c>
      <c r="BT253" s="136">
        <v>7</v>
      </c>
      <c r="BU253" s="136">
        <v>0.1</v>
      </c>
      <c r="BV253" s="136">
        <v>23</v>
      </c>
      <c r="BW253" s="150">
        <v>0.1</v>
      </c>
      <c r="BX253" s="132"/>
      <c r="BY253" s="136">
        <v>40</v>
      </c>
      <c r="BZ253" s="136" t="s">
        <v>176</v>
      </c>
      <c r="CA253" s="79"/>
      <c r="CB253" s="176" t="s">
        <v>577</v>
      </c>
      <c r="CC253" s="124" t="s">
        <v>29</v>
      </c>
      <c r="CD253" s="84">
        <v>6</v>
      </c>
      <c r="CE253" s="84">
        <v>0</v>
      </c>
      <c r="CF253" s="84" t="s">
        <v>49</v>
      </c>
    </row>
    <row r="254" spans="1:84" ht="43.2" x14ac:dyDescent="0.55000000000000004">
      <c r="A254" s="72">
        <v>5</v>
      </c>
      <c r="B254" s="49" t="s">
        <v>0</v>
      </c>
      <c r="C254" s="49">
        <v>37</v>
      </c>
      <c r="D254" s="25" t="s">
        <v>47</v>
      </c>
      <c r="E254" s="25">
        <v>3</v>
      </c>
      <c r="F254" s="25">
        <v>7.5</v>
      </c>
      <c r="G254" s="25">
        <v>8</v>
      </c>
      <c r="H254" s="24">
        <v>11</v>
      </c>
      <c r="I254" s="24">
        <v>4</v>
      </c>
      <c r="J254" s="79"/>
      <c r="K254" s="79"/>
      <c r="P254">
        <f>J254-'data for JMP'!J254</f>
        <v>-4</v>
      </c>
      <c r="Q254">
        <f t="shared" si="47"/>
        <v>0</v>
      </c>
      <c r="R254">
        <f t="shared" si="48"/>
        <v>0</v>
      </c>
      <c r="S254">
        <f t="shared" si="49"/>
        <v>0</v>
      </c>
      <c r="T254" s="116">
        <f t="shared" si="50"/>
        <v>0</v>
      </c>
      <c r="U254" s="116">
        <f t="shared" si="50"/>
        <v>0</v>
      </c>
      <c r="V254" s="24">
        <v>2.5</v>
      </c>
      <c r="W254" s="51">
        <f>3.14*(V254/2)^2*I254</f>
        <v>19.625</v>
      </c>
      <c r="X254" s="79"/>
      <c r="Z254" s="79"/>
      <c r="AA254" s="79"/>
      <c r="AB254" s="5"/>
      <c r="AP254" s="116">
        <v>1</v>
      </c>
      <c r="AQ254" s="25" t="s">
        <v>17</v>
      </c>
      <c r="AR254" s="88">
        <v>1</v>
      </c>
      <c r="AS254" s="52" t="s">
        <v>17</v>
      </c>
      <c r="AT254" s="24" t="s">
        <v>17</v>
      </c>
      <c r="AU254" s="24">
        <v>1</v>
      </c>
      <c r="AV254" s="24" t="s">
        <v>14</v>
      </c>
      <c r="AW254" s="24">
        <v>0</v>
      </c>
      <c r="AX254" s="24" t="s">
        <v>14</v>
      </c>
      <c r="AY254" s="80" t="s">
        <v>487</v>
      </c>
      <c r="AZ254">
        <v>0</v>
      </c>
      <c r="BA254" s="77" t="s">
        <v>512</v>
      </c>
      <c r="BB254">
        <v>0</v>
      </c>
      <c r="BC254" s="77" t="s">
        <v>512</v>
      </c>
      <c r="BD254">
        <v>0</v>
      </c>
      <c r="BE254" s="77" t="s">
        <v>512</v>
      </c>
      <c r="BF254">
        <v>0</v>
      </c>
      <c r="BH254" s="116">
        <v>0</v>
      </c>
      <c r="BJ254" s="116">
        <v>0</v>
      </c>
      <c r="BK254" s="79">
        <v>10</v>
      </c>
      <c r="BL254" s="24">
        <v>10</v>
      </c>
      <c r="BM254" s="24">
        <v>0</v>
      </c>
      <c r="BN254" s="24">
        <v>0</v>
      </c>
      <c r="BO254" s="24">
        <v>0</v>
      </c>
      <c r="BP254" s="24">
        <v>0</v>
      </c>
      <c r="BT254" s="136">
        <v>2</v>
      </c>
      <c r="BU254" s="136">
        <v>0.1</v>
      </c>
      <c r="BV254" s="136">
        <v>25</v>
      </c>
      <c r="BW254" s="150">
        <v>0</v>
      </c>
      <c r="BX254" s="132">
        <v>10</v>
      </c>
      <c r="BY254" s="136">
        <v>40</v>
      </c>
      <c r="BZ254" s="136" t="s">
        <v>175</v>
      </c>
      <c r="CA254" s="84"/>
      <c r="CB254" s="176" t="s">
        <v>577</v>
      </c>
      <c r="CC254" s="124" t="s">
        <v>29</v>
      </c>
      <c r="CD254" s="84">
        <v>7.5</v>
      </c>
      <c r="CE254" s="84">
        <v>8</v>
      </c>
      <c r="CF254" s="84" t="s">
        <v>40</v>
      </c>
    </row>
    <row r="255" spans="1:84" ht="43.2" x14ac:dyDescent="0.55000000000000004">
      <c r="A255" s="72">
        <v>5</v>
      </c>
      <c r="B255" s="49" t="s">
        <v>0</v>
      </c>
      <c r="C255" s="49">
        <v>38</v>
      </c>
      <c r="D255" s="25" t="s">
        <v>66</v>
      </c>
      <c r="E255" s="25">
        <v>2</v>
      </c>
      <c r="F255" s="25">
        <v>8.5</v>
      </c>
      <c r="G255" s="25">
        <v>18</v>
      </c>
      <c r="H255" s="24">
        <v>21</v>
      </c>
      <c r="I255" s="24">
        <v>14.5</v>
      </c>
      <c r="J255" s="79">
        <v>14</v>
      </c>
      <c r="K255" s="79">
        <v>15</v>
      </c>
      <c r="M255" s="79"/>
      <c r="P255">
        <f>J255-'data for JMP'!J255</f>
        <v>-0.5</v>
      </c>
      <c r="Q255">
        <f t="shared" si="47"/>
        <v>1</v>
      </c>
      <c r="R255">
        <f t="shared" si="48"/>
        <v>-15</v>
      </c>
      <c r="S255">
        <f t="shared" si="49"/>
        <v>0</v>
      </c>
      <c r="T255" s="116">
        <f t="shared" si="50"/>
        <v>0</v>
      </c>
      <c r="U255" s="116">
        <f t="shared" si="50"/>
        <v>0</v>
      </c>
      <c r="V255" s="24">
        <v>5</v>
      </c>
      <c r="W255" s="51">
        <f>3.14*(V255/2)^2*I255</f>
        <v>284.5625</v>
      </c>
      <c r="X255" s="79">
        <v>2</v>
      </c>
      <c r="Y255">
        <f>3.14*(X255/2)^2*J255</f>
        <v>43.96</v>
      </c>
      <c r="Z255" s="79"/>
      <c r="AA255" s="79"/>
      <c r="AB255" s="5"/>
      <c r="AH255" s="79"/>
      <c r="AI255" s="79"/>
      <c r="AJ255" s="5"/>
      <c r="AP255" s="116">
        <v>1</v>
      </c>
      <c r="AQ255" s="25" t="s">
        <v>15</v>
      </c>
      <c r="AR255" s="88">
        <v>1</v>
      </c>
      <c r="AS255" s="52" t="s">
        <v>15</v>
      </c>
      <c r="AT255" s="24" t="s">
        <v>13</v>
      </c>
      <c r="AU255" s="24">
        <v>1</v>
      </c>
      <c r="AV255" s="24" t="s">
        <v>18</v>
      </c>
      <c r="AW255" s="24">
        <v>1</v>
      </c>
      <c r="AX255" s="24" t="s">
        <v>18</v>
      </c>
      <c r="AY255" s="80" t="s">
        <v>487</v>
      </c>
      <c r="AZ255">
        <v>0</v>
      </c>
      <c r="BA255" s="77" t="s">
        <v>490</v>
      </c>
      <c r="BB255">
        <v>1</v>
      </c>
      <c r="BC255" s="77" t="s">
        <v>512</v>
      </c>
      <c r="BD255">
        <v>0</v>
      </c>
      <c r="BE255" s="80" t="s">
        <v>498</v>
      </c>
      <c r="BF255">
        <v>0</v>
      </c>
      <c r="BH255" s="116">
        <v>0</v>
      </c>
      <c r="BJ255" s="116">
        <v>0</v>
      </c>
      <c r="BK255" s="79">
        <v>15</v>
      </c>
      <c r="BL255" s="24">
        <v>20</v>
      </c>
      <c r="BM255" s="79">
        <v>22</v>
      </c>
      <c r="BN255" s="79">
        <v>0</v>
      </c>
      <c r="BO255" s="24">
        <v>0</v>
      </c>
      <c r="BP255" s="24">
        <v>0</v>
      </c>
      <c r="BT255" s="136">
        <v>18</v>
      </c>
      <c r="BU255" s="136">
        <v>0</v>
      </c>
      <c r="BV255" s="136">
        <v>45</v>
      </c>
      <c r="BW255" s="150">
        <v>0</v>
      </c>
      <c r="BX255" s="132">
        <v>20</v>
      </c>
      <c r="BY255" s="136">
        <v>60</v>
      </c>
      <c r="BZ255" s="136" t="s">
        <v>147</v>
      </c>
      <c r="CA255" s="84"/>
      <c r="CB255" s="175" t="s">
        <v>581</v>
      </c>
      <c r="CC255" s="124" t="s">
        <v>30</v>
      </c>
      <c r="CD255" s="84">
        <v>8.5</v>
      </c>
      <c r="CE255" s="84">
        <v>6</v>
      </c>
      <c r="CF255" s="84">
        <v>0</v>
      </c>
    </row>
    <row r="256" spans="1:84" ht="28.8" x14ac:dyDescent="0.55000000000000004">
      <c r="A256" s="72">
        <v>5</v>
      </c>
      <c r="B256" s="49" t="s">
        <v>0</v>
      </c>
      <c r="C256" s="49">
        <v>39</v>
      </c>
      <c r="D256" s="25" t="s">
        <v>66</v>
      </c>
      <c r="E256" s="25">
        <v>2</v>
      </c>
      <c r="F256" s="25">
        <v>5</v>
      </c>
      <c r="G256" s="25">
        <v>13</v>
      </c>
      <c r="H256" s="24">
        <v>23</v>
      </c>
      <c r="I256" s="24">
        <v>13.5</v>
      </c>
      <c r="J256" s="79"/>
      <c r="K256" s="79"/>
      <c r="M256" s="79"/>
      <c r="P256">
        <f>J256-'data for JMP'!J256</f>
        <v>-13.5</v>
      </c>
      <c r="Q256">
        <f t="shared" si="47"/>
        <v>0</v>
      </c>
      <c r="R256">
        <f t="shared" si="48"/>
        <v>0</v>
      </c>
      <c r="S256">
        <f t="shared" si="49"/>
        <v>0</v>
      </c>
      <c r="T256" s="116">
        <f t="shared" si="50"/>
        <v>0</v>
      </c>
      <c r="U256" s="116">
        <f t="shared" si="50"/>
        <v>0</v>
      </c>
      <c r="V256" s="24">
        <v>2</v>
      </c>
      <c r="W256" s="51">
        <f>3.14*(V256/2)^2*I256</f>
        <v>42.39</v>
      </c>
      <c r="X256" s="79"/>
      <c r="Z256" s="79"/>
      <c r="AA256" s="79"/>
      <c r="AB256" s="5"/>
      <c r="AH256" s="79"/>
      <c r="AI256" s="79"/>
      <c r="AJ256" s="5"/>
      <c r="AP256" s="116">
        <v>1</v>
      </c>
      <c r="AQ256" s="25" t="s">
        <v>13</v>
      </c>
      <c r="AR256" s="88">
        <v>1</v>
      </c>
      <c r="AS256" s="52" t="s">
        <v>15</v>
      </c>
      <c r="AT256" s="24" t="s">
        <v>13</v>
      </c>
      <c r="AU256" s="24">
        <v>1</v>
      </c>
      <c r="AV256" s="24" t="s">
        <v>14</v>
      </c>
      <c r="AW256" s="24">
        <v>0</v>
      </c>
      <c r="AX256" s="24" t="s">
        <v>14</v>
      </c>
      <c r="AY256" s="80" t="s">
        <v>487</v>
      </c>
      <c r="AZ256">
        <v>0</v>
      </c>
      <c r="BA256" s="77" t="s">
        <v>512</v>
      </c>
      <c r="BB256">
        <v>0</v>
      </c>
      <c r="BC256" s="77" t="s">
        <v>512</v>
      </c>
      <c r="BD256">
        <v>0</v>
      </c>
      <c r="BE256" s="77" t="s">
        <v>512</v>
      </c>
      <c r="BF256">
        <v>0</v>
      </c>
      <c r="BH256" s="116">
        <v>0</v>
      </c>
      <c r="BJ256" s="116">
        <v>0</v>
      </c>
      <c r="BK256" s="79">
        <v>10</v>
      </c>
      <c r="BL256" s="24">
        <v>0</v>
      </c>
      <c r="BM256" s="24">
        <v>0</v>
      </c>
      <c r="BN256" s="24">
        <v>0</v>
      </c>
      <c r="BO256" s="24">
        <v>0</v>
      </c>
      <c r="BP256" s="24">
        <v>0</v>
      </c>
      <c r="BT256" s="136">
        <v>15</v>
      </c>
      <c r="BU256" s="136">
        <v>0</v>
      </c>
      <c r="BV256" s="136">
        <v>55</v>
      </c>
      <c r="BW256" s="150">
        <v>0</v>
      </c>
      <c r="BX256" s="132">
        <v>0</v>
      </c>
      <c r="BY256" s="136">
        <v>95</v>
      </c>
      <c r="BZ256" s="136" t="s">
        <v>41</v>
      </c>
      <c r="CA256" s="84"/>
      <c r="CB256" s="175" t="s">
        <v>581</v>
      </c>
      <c r="CC256" s="124" t="s">
        <v>30</v>
      </c>
      <c r="CD256" s="84">
        <v>5</v>
      </c>
      <c r="CE256" s="84">
        <v>2</v>
      </c>
      <c r="CF256" s="84" t="s">
        <v>40</v>
      </c>
    </row>
    <row r="257" spans="1:84" ht="43.2" x14ac:dyDescent="0.55000000000000004">
      <c r="A257" s="72">
        <v>5</v>
      </c>
      <c r="B257" s="49" t="s">
        <v>0</v>
      </c>
      <c r="C257" s="49">
        <v>40</v>
      </c>
      <c r="D257" s="25" t="s">
        <v>66</v>
      </c>
      <c r="E257" s="25">
        <v>1</v>
      </c>
      <c r="F257" s="25">
        <v>7</v>
      </c>
      <c r="G257" s="25">
        <v>16</v>
      </c>
      <c r="H257" s="24">
        <v>30.5</v>
      </c>
      <c r="I257" s="24">
        <v>5</v>
      </c>
      <c r="J257" s="79">
        <v>11</v>
      </c>
      <c r="K257" s="79">
        <v>23</v>
      </c>
      <c r="L257" s="79">
        <v>33</v>
      </c>
      <c r="M257" s="79">
        <v>43</v>
      </c>
      <c r="N257" s="79">
        <v>35</v>
      </c>
      <c r="O257" s="168">
        <v>53</v>
      </c>
      <c r="P257">
        <f>J257-'data for JMP'!J257</f>
        <v>6</v>
      </c>
      <c r="Q257">
        <f t="shared" si="47"/>
        <v>12</v>
      </c>
      <c r="R257">
        <f t="shared" si="48"/>
        <v>10</v>
      </c>
      <c r="S257">
        <f t="shared" si="49"/>
        <v>10</v>
      </c>
      <c r="T257" s="116">
        <f t="shared" si="50"/>
        <v>-8</v>
      </c>
      <c r="U257" s="116">
        <f t="shared" si="50"/>
        <v>18</v>
      </c>
      <c r="V257" s="24">
        <v>3</v>
      </c>
      <c r="W257" s="51">
        <f>3.14*(V257/2)^2*I257</f>
        <v>35.325000000000003</v>
      </c>
      <c r="X257" s="79">
        <v>3</v>
      </c>
      <c r="Y257">
        <f>3.14*(X257/2)^2*J257</f>
        <v>77.715000000000003</v>
      </c>
      <c r="Z257" s="79">
        <v>6</v>
      </c>
      <c r="AA257" s="79">
        <v>6</v>
      </c>
      <c r="AB257" s="5">
        <f xml:space="preserve"> AVERAGE(Z257:AA257)</f>
        <v>6</v>
      </c>
      <c r="AC257">
        <f>3.14*((Z257+AA257)/2)^2*K257</f>
        <v>2599.92</v>
      </c>
      <c r="AD257" s="79">
        <v>10</v>
      </c>
      <c r="AE257" s="79">
        <v>9</v>
      </c>
      <c r="AF257" s="5">
        <f xml:space="preserve"> AVERAGE(AD257:AE257)</f>
        <v>9.5</v>
      </c>
      <c r="AG257">
        <f>3.14*((AD257+AE257)/2)^2*L257</f>
        <v>9351.7049999999999</v>
      </c>
      <c r="AH257" s="79">
        <v>24</v>
      </c>
      <c r="AI257" s="79">
        <v>19</v>
      </c>
      <c r="AJ257" s="5">
        <f xml:space="preserve"> AVERAGE(AH257:AI257)</f>
        <v>21.5</v>
      </c>
      <c r="AK257">
        <f>3.14*((AH257+AI257)/2)^2*M257</f>
        <v>62412.99500000001</v>
      </c>
      <c r="AL257" s="79">
        <v>19</v>
      </c>
      <c r="AM257" s="79">
        <v>11</v>
      </c>
      <c r="AN257" s="168">
        <v>28</v>
      </c>
      <c r="AO257" s="168">
        <v>23</v>
      </c>
      <c r="AP257" s="116">
        <v>1</v>
      </c>
      <c r="AQ257" s="25" t="s">
        <v>13</v>
      </c>
      <c r="AR257" s="88">
        <v>1</v>
      </c>
      <c r="AS257" s="52" t="s">
        <v>15</v>
      </c>
      <c r="AT257" s="24" t="s">
        <v>13</v>
      </c>
      <c r="AU257" s="24">
        <v>1</v>
      </c>
      <c r="AV257" s="24" t="s">
        <v>17</v>
      </c>
      <c r="AW257" s="24">
        <v>1</v>
      </c>
      <c r="AX257" s="24" t="s">
        <v>15</v>
      </c>
      <c r="AY257" s="80" t="s">
        <v>490</v>
      </c>
      <c r="AZ257">
        <v>1</v>
      </c>
      <c r="BA257" s="77" t="s">
        <v>488</v>
      </c>
      <c r="BB257">
        <v>1</v>
      </c>
      <c r="BC257" s="77" t="s">
        <v>497</v>
      </c>
      <c r="BD257">
        <v>1</v>
      </c>
      <c r="BE257" s="77" t="s">
        <v>497</v>
      </c>
      <c r="BF257">
        <v>1</v>
      </c>
      <c r="BG257" s="77" t="s">
        <v>18</v>
      </c>
      <c r="BH257" s="175">
        <v>1</v>
      </c>
      <c r="BI257" s="171" t="s">
        <v>15</v>
      </c>
      <c r="BJ257" s="177">
        <v>1</v>
      </c>
      <c r="BK257" s="79">
        <v>2</v>
      </c>
      <c r="BL257" s="24">
        <v>2</v>
      </c>
      <c r="BM257" s="79">
        <v>7</v>
      </c>
      <c r="BN257" s="79">
        <v>4</v>
      </c>
      <c r="BO257" s="79">
        <v>45</v>
      </c>
      <c r="BP257" s="79">
        <v>75</v>
      </c>
      <c r="BQ257" s="79">
        <v>7</v>
      </c>
      <c r="BR257" s="168">
        <v>95</v>
      </c>
      <c r="BT257" s="136">
        <v>7</v>
      </c>
      <c r="BU257" s="136">
        <v>0</v>
      </c>
      <c r="BV257" s="136">
        <v>30</v>
      </c>
      <c r="BW257" s="150">
        <v>0</v>
      </c>
      <c r="BX257" s="132">
        <v>2</v>
      </c>
      <c r="BY257" s="136">
        <v>110</v>
      </c>
      <c r="BZ257" s="136" t="s">
        <v>174</v>
      </c>
      <c r="CA257" s="84"/>
      <c r="CB257" s="176" t="s">
        <v>577</v>
      </c>
      <c r="CC257" s="124" t="s">
        <v>29</v>
      </c>
      <c r="CD257" s="84">
        <v>7</v>
      </c>
      <c r="CE257" s="84">
        <v>6</v>
      </c>
      <c r="CF257" s="84" t="s">
        <v>49</v>
      </c>
    </row>
    <row r="258" spans="1:84" ht="43.2" x14ac:dyDescent="0.55000000000000004">
      <c r="A258" s="72">
        <v>5</v>
      </c>
      <c r="B258" s="49" t="s">
        <v>0</v>
      </c>
      <c r="C258" s="49">
        <v>41</v>
      </c>
      <c r="D258" s="25" t="s">
        <v>66</v>
      </c>
      <c r="E258" s="25">
        <v>3</v>
      </c>
      <c r="F258" s="25">
        <v>7</v>
      </c>
      <c r="G258" s="25">
        <v>9</v>
      </c>
      <c r="H258" s="24"/>
      <c r="I258" s="24"/>
      <c r="J258" s="79"/>
      <c r="K258" s="79"/>
      <c r="L258" s="79"/>
      <c r="M258" s="79"/>
      <c r="P258">
        <f>J258-'data for JMP'!J258</f>
        <v>0</v>
      </c>
      <c r="Q258">
        <f t="shared" si="47"/>
        <v>0</v>
      </c>
      <c r="R258">
        <f t="shared" si="48"/>
        <v>0</v>
      </c>
      <c r="S258">
        <f t="shared" si="49"/>
        <v>0</v>
      </c>
      <c r="T258" s="116">
        <f t="shared" si="50"/>
        <v>0</v>
      </c>
      <c r="U258" s="116">
        <f t="shared" si="50"/>
        <v>0</v>
      </c>
      <c r="V258" s="24"/>
      <c r="W258" s="51"/>
      <c r="X258" s="79"/>
      <c r="Z258" s="79"/>
      <c r="AA258" s="79"/>
      <c r="AB258" s="5"/>
      <c r="AD258" s="79"/>
      <c r="AE258" s="79"/>
      <c r="AF258" s="5"/>
      <c r="AH258" s="79"/>
      <c r="AI258" s="79"/>
      <c r="AJ258" s="5"/>
      <c r="AP258" s="116">
        <v>1</v>
      </c>
      <c r="AQ258" s="25" t="s">
        <v>17</v>
      </c>
      <c r="AR258" s="88">
        <v>1</v>
      </c>
      <c r="AS258" s="52" t="s">
        <v>14</v>
      </c>
      <c r="AT258" s="24" t="s">
        <v>14</v>
      </c>
      <c r="AU258" s="24">
        <v>0</v>
      </c>
      <c r="AV258" s="24" t="s">
        <v>14</v>
      </c>
      <c r="AW258" s="24">
        <v>0</v>
      </c>
      <c r="AX258" s="24" t="s">
        <v>14</v>
      </c>
      <c r="AY258" s="77" t="s">
        <v>512</v>
      </c>
      <c r="AZ258">
        <v>0</v>
      </c>
      <c r="BA258" s="77" t="s">
        <v>512</v>
      </c>
      <c r="BB258">
        <v>0</v>
      </c>
      <c r="BC258" s="77" t="s">
        <v>512</v>
      </c>
      <c r="BD258">
        <v>0</v>
      </c>
      <c r="BE258" s="77" t="s">
        <v>512</v>
      </c>
      <c r="BF258">
        <v>0</v>
      </c>
      <c r="BH258" s="116">
        <v>0</v>
      </c>
      <c r="BJ258" s="116">
        <v>0</v>
      </c>
      <c r="BK258" s="79">
        <v>0</v>
      </c>
      <c r="BL258" s="79">
        <v>0</v>
      </c>
      <c r="BM258" s="24">
        <v>0</v>
      </c>
      <c r="BN258" s="24">
        <v>0</v>
      </c>
      <c r="BO258" s="24">
        <v>0</v>
      </c>
      <c r="BP258" s="24">
        <v>0</v>
      </c>
      <c r="BT258" s="136">
        <v>3</v>
      </c>
      <c r="BU258" s="136">
        <v>1</v>
      </c>
      <c r="BV258" s="136">
        <v>17</v>
      </c>
      <c r="BW258" s="150">
        <v>0</v>
      </c>
      <c r="BX258" s="132"/>
      <c r="BY258" s="136">
        <v>50</v>
      </c>
      <c r="BZ258" s="136" t="s">
        <v>172</v>
      </c>
      <c r="CA258" s="84"/>
      <c r="CB258" s="175" t="s">
        <v>581</v>
      </c>
      <c r="CC258" s="124" t="s">
        <v>30</v>
      </c>
      <c r="CD258" s="84">
        <v>7</v>
      </c>
      <c r="CE258" s="84">
        <v>4</v>
      </c>
      <c r="CF258" s="84">
        <v>0</v>
      </c>
    </row>
    <row r="259" spans="1:84" ht="28.8" x14ac:dyDescent="0.55000000000000004">
      <c r="A259" s="72">
        <v>5</v>
      </c>
      <c r="B259" s="49" t="s">
        <v>0</v>
      </c>
      <c r="C259" s="49">
        <v>42</v>
      </c>
      <c r="D259" s="25" t="s">
        <v>81</v>
      </c>
      <c r="E259" s="25">
        <v>2</v>
      </c>
      <c r="F259" s="25">
        <v>9</v>
      </c>
      <c r="G259" s="25">
        <v>16</v>
      </c>
      <c r="H259" s="24">
        <v>25.5</v>
      </c>
      <c r="I259" s="24">
        <v>13</v>
      </c>
      <c r="J259" s="79"/>
      <c r="K259" s="79"/>
      <c r="L259" s="79"/>
      <c r="M259" s="79"/>
      <c r="P259">
        <f>J259-'data for JMP'!J259</f>
        <v>-13</v>
      </c>
      <c r="Q259">
        <f t="shared" ref="Q259:Q322" si="60">K259-J259</f>
        <v>0</v>
      </c>
      <c r="R259">
        <f t="shared" ref="R259:R322" si="61">L259-K259</f>
        <v>0</v>
      </c>
      <c r="S259">
        <f t="shared" ref="S259:S322" si="62">M259-L259</f>
        <v>0</v>
      </c>
      <c r="T259" s="116">
        <f t="shared" ref="T259:U322" si="63">N259-M259</f>
        <v>0</v>
      </c>
      <c r="U259" s="116">
        <f t="shared" si="63"/>
        <v>0</v>
      </c>
      <c r="V259" s="24">
        <v>3.5</v>
      </c>
      <c r="W259" s="51">
        <f t="shared" ref="W259:W269" si="64">3.14*(V259/2)^2*I259</f>
        <v>125.01125000000002</v>
      </c>
      <c r="X259" s="79"/>
      <c r="Z259" s="79"/>
      <c r="AA259" s="79"/>
      <c r="AB259" s="5"/>
      <c r="AD259" s="79"/>
      <c r="AE259" s="79"/>
      <c r="AF259" s="5"/>
      <c r="AH259" s="79"/>
      <c r="AI259" s="79"/>
      <c r="AJ259" s="5"/>
      <c r="AP259" s="116">
        <v>1</v>
      </c>
      <c r="AQ259" s="25" t="s">
        <v>17</v>
      </c>
      <c r="AR259" s="88">
        <v>1</v>
      </c>
      <c r="AS259" s="52" t="s">
        <v>15</v>
      </c>
      <c r="AT259" s="24" t="s">
        <v>17</v>
      </c>
      <c r="AU259" s="24">
        <v>1</v>
      </c>
      <c r="AV259" s="24" t="s">
        <v>14</v>
      </c>
      <c r="AW259" s="24">
        <v>0</v>
      </c>
      <c r="AX259" s="24" t="s">
        <v>14</v>
      </c>
      <c r="AY259" s="80" t="s">
        <v>487</v>
      </c>
      <c r="AZ259">
        <v>0</v>
      </c>
      <c r="BA259" s="77" t="s">
        <v>512</v>
      </c>
      <c r="BB259">
        <v>0</v>
      </c>
      <c r="BC259" s="77" t="s">
        <v>512</v>
      </c>
      <c r="BD259">
        <v>0</v>
      </c>
      <c r="BE259" s="77" t="s">
        <v>512</v>
      </c>
      <c r="BF259">
        <v>0</v>
      </c>
      <c r="BH259" s="116">
        <v>0</v>
      </c>
      <c r="BJ259" s="116">
        <v>0</v>
      </c>
      <c r="BK259" s="79">
        <v>10</v>
      </c>
      <c r="BL259" s="24">
        <v>0</v>
      </c>
      <c r="BM259" s="24">
        <v>0</v>
      </c>
      <c r="BN259" s="24">
        <v>0</v>
      </c>
      <c r="BO259" s="24">
        <v>0</v>
      </c>
      <c r="BP259" s="24">
        <v>0</v>
      </c>
      <c r="BT259" s="136">
        <v>1</v>
      </c>
      <c r="BU259" s="136">
        <v>0</v>
      </c>
      <c r="BV259" s="136">
        <v>45</v>
      </c>
      <c r="BW259" s="150">
        <v>0</v>
      </c>
      <c r="BX259" s="132">
        <v>0</v>
      </c>
      <c r="BY259" s="136">
        <v>60</v>
      </c>
      <c r="BZ259" s="136" t="s">
        <v>173</v>
      </c>
      <c r="CA259" s="84"/>
      <c r="CB259" s="176" t="s">
        <v>577</v>
      </c>
      <c r="CC259" s="124" t="s">
        <v>29</v>
      </c>
      <c r="CD259" s="84">
        <v>9</v>
      </c>
      <c r="CE259" s="84">
        <v>10</v>
      </c>
      <c r="CF259" s="84">
        <v>0</v>
      </c>
    </row>
    <row r="260" spans="1:84" ht="43.2" x14ac:dyDescent="0.55000000000000004">
      <c r="A260" s="72">
        <v>5</v>
      </c>
      <c r="B260" s="49" t="s">
        <v>0</v>
      </c>
      <c r="C260" s="49">
        <v>43</v>
      </c>
      <c r="D260" s="25" t="s">
        <v>81</v>
      </c>
      <c r="E260" s="25">
        <v>3</v>
      </c>
      <c r="F260" s="25">
        <v>9</v>
      </c>
      <c r="G260" s="25">
        <v>17</v>
      </c>
      <c r="H260" s="24">
        <v>23.5</v>
      </c>
      <c r="I260" s="24">
        <v>22</v>
      </c>
      <c r="J260" s="79">
        <v>23</v>
      </c>
      <c r="K260" s="79">
        <v>23.5</v>
      </c>
      <c r="L260" s="79">
        <v>23</v>
      </c>
      <c r="M260" s="79"/>
      <c r="P260">
        <f>J260-'data for JMP'!J260</f>
        <v>1</v>
      </c>
      <c r="Q260">
        <f t="shared" si="60"/>
        <v>0.5</v>
      </c>
      <c r="R260">
        <f t="shared" si="61"/>
        <v>-0.5</v>
      </c>
      <c r="S260">
        <f t="shared" si="62"/>
        <v>-23</v>
      </c>
      <c r="T260" s="116">
        <f t="shared" si="63"/>
        <v>0</v>
      </c>
      <c r="U260" s="116">
        <f t="shared" si="63"/>
        <v>0</v>
      </c>
      <c r="V260" s="24">
        <v>6</v>
      </c>
      <c r="W260" s="51">
        <f t="shared" si="64"/>
        <v>621.72</v>
      </c>
      <c r="X260" s="79">
        <v>4</v>
      </c>
      <c r="Y260">
        <f>3.14*(X260/2)^2*J260</f>
        <v>288.88</v>
      </c>
      <c r="Z260" s="79">
        <v>8</v>
      </c>
      <c r="AA260" s="79">
        <v>9</v>
      </c>
      <c r="AB260" s="5">
        <f xml:space="preserve"> AVERAGE(Z260:AA260)</f>
        <v>8.5</v>
      </c>
      <c r="AC260">
        <f>3.14*((Z260+AA260)/2)^2*K260</f>
        <v>5331.3275000000003</v>
      </c>
      <c r="AD260" s="79"/>
      <c r="AE260" s="79"/>
      <c r="AF260" s="5"/>
      <c r="AH260" s="79"/>
      <c r="AI260" s="79"/>
      <c r="AJ260" s="5"/>
      <c r="AP260" s="116">
        <v>1</v>
      </c>
      <c r="AQ260" s="25" t="s">
        <v>15</v>
      </c>
      <c r="AR260" s="88">
        <v>1</v>
      </c>
      <c r="AS260" s="52" t="s">
        <v>15</v>
      </c>
      <c r="AT260" s="24" t="s">
        <v>15</v>
      </c>
      <c r="AU260" s="24">
        <v>1</v>
      </c>
      <c r="AV260" s="24" t="s">
        <v>17</v>
      </c>
      <c r="AW260" s="24">
        <v>1</v>
      </c>
      <c r="AX260" s="24" t="s">
        <v>15</v>
      </c>
      <c r="AY260" s="80" t="s">
        <v>489</v>
      </c>
      <c r="AZ260">
        <v>1</v>
      </c>
      <c r="BA260" s="77" t="s">
        <v>490</v>
      </c>
      <c r="BB260">
        <v>1</v>
      </c>
      <c r="BC260" s="77" t="s">
        <v>14</v>
      </c>
      <c r="BD260">
        <v>0</v>
      </c>
      <c r="BE260" s="77" t="s">
        <v>512</v>
      </c>
      <c r="BF260">
        <v>0</v>
      </c>
      <c r="BH260" s="116">
        <v>0</v>
      </c>
      <c r="BJ260" s="116">
        <v>0</v>
      </c>
      <c r="BK260" s="79">
        <v>3</v>
      </c>
      <c r="BL260" s="24">
        <v>2</v>
      </c>
      <c r="BM260" s="79">
        <v>10</v>
      </c>
      <c r="BN260" s="79">
        <v>20</v>
      </c>
      <c r="BO260" s="24">
        <v>0</v>
      </c>
      <c r="BP260" s="24">
        <v>0</v>
      </c>
      <c r="BT260" s="136">
        <v>12</v>
      </c>
      <c r="BU260" s="136">
        <v>0</v>
      </c>
      <c r="BV260" s="136">
        <v>60</v>
      </c>
      <c r="BW260" s="150">
        <v>0</v>
      </c>
      <c r="BX260" s="132">
        <v>2</v>
      </c>
      <c r="BY260" s="136">
        <v>75</v>
      </c>
      <c r="BZ260" s="136" t="s">
        <v>147</v>
      </c>
      <c r="CA260" s="84"/>
      <c r="CB260" s="175" t="s">
        <v>581</v>
      </c>
      <c r="CC260" s="124" t="s">
        <v>30</v>
      </c>
      <c r="CD260" s="84">
        <v>9</v>
      </c>
      <c r="CE260" s="84">
        <v>7</v>
      </c>
      <c r="CF260" s="84" t="s">
        <v>49</v>
      </c>
    </row>
    <row r="261" spans="1:84" ht="28.8" x14ac:dyDescent="0.55000000000000004">
      <c r="A261" s="72">
        <v>5</v>
      </c>
      <c r="B261" s="49" t="s">
        <v>0</v>
      </c>
      <c r="C261" s="49">
        <v>44</v>
      </c>
      <c r="D261" s="25" t="s">
        <v>66</v>
      </c>
      <c r="E261" s="25">
        <v>3</v>
      </c>
      <c r="F261" s="25">
        <v>9</v>
      </c>
      <c r="G261" s="25">
        <v>15.5</v>
      </c>
      <c r="H261" s="24">
        <v>24</v>
      </c>
      <c r="I261" s="24">
        <v>17</v>
      </c>
      <c r="J261" s="79"/>
      <c r="K261" s="79">
        <v>18</v>
      </c>
      <c r="M261" s="79"/>
      <c r="P261">
        <f>J261-'data for JMP'!J261</f>
        <v>-17</v>
      </c>
      <c r="Q261">
        <f t="shared" si="60"/>
        <v>18</v>
      </c>
      <c r="R261">
        <f t="shared" si="61"/>
        <v>-18</v>
      </c>
      <c r="S261">
        <f t="shared" si="62"/>
        <v>0</v>
      </c>
      <c r="T261" s="116">
        <f t="shared" si="63"/>
        <v>0</v>
      </c>
      <c r="U261" s="116">
        <f t="shared" si="63"/>
        <v>0</v>
      </c>
      <c r="V261" s="24">
        <v>3</v>
      </c>
      <c r="W261" s="51">
        <f t="shared" si="64"/>
        <v>120.105</v>
      </c>
      <c r="X261" s="79"/>
      <c r="Z261" s="79"/>
      <c r="AA261" s="79"/>
      <c r="AB261" s="5"/>
      <c r="AH261" s="79"/>
      <c r="AI261" s="79"/>
      <c r="AJ261" s="5"/>
      <c r="AP261" s="116">
        <v>1</v>
      </c>
      <c r="AQ261" s="25" t="s">
        <v>15</v>
      </c>
      <c r="AR261" s="88">
        <v>1</v>
      </c>
      <c r="AS261" s="52" t="s">
        <v>15</v>
      </c>
      <c r="AT261" s="24" t="s">
        <v>15</v>
      </c>
      <c r="AU261" s="24">
        <v>1</v>
      </c>
      <c r="AV261" s="24" t="s">
        <v>14</v>
      </c>
      <c r="AW261" s="24">
        <v>0</v>
      </c>
      <c r="AX261" s="24" t="s">
        <v>14</v>
      </c>
      <c r="AY261" s="80" t="s">
        <v>487</v>
      </c>
      <c r="AZ261">
        <v>0</v>
      </c>
      <c r="BA261" s="77" t="s">
        <v>490</v>
      </c>
      <c r="BB261">
        <v>1</v>
      </c>
      <c r="BC261" s="77" t="s">
        <v>512</v>
      </c>
      <c r="BD261">
        <v>0</v>
      </c>
      <c r="BE261" s="80" t="s">
        <v>498</v>
      </c>
      <c r="BF261">
        <v>0</v>
      </c>
      <c r="BH261" s="116">
        <v>0</v>
      </c>
      <c r="BJ261" s="116">
        <v>0</v>
      </c>
      <c r="BK261" s="79">
        <v>0</v>
      </c>
      <c r="BL261" s="24">
        <v>5</v>
      </c>
      <c r="BM261" s="24">
        <v>0</v>
      </c>
      <c r="BN261" s="79">
        <v>0</v>
      </c>
      <c r="BO261" s="24">
        <v>0</v>
      </c>
      <c r="BP261" s="24">
        <v>0</v>
      </c>
      <c r="BT261" s="136">
        <v>18</v>
      </c>
      <c r="BU261" s="136">
        <v>0</v>
      </c>
      <c r="BV261" s="136">
        <v>45</v>
      </c>
      <c r="BW261" s="150">
        <v>0</v>
      </c>
      <c r="BX261" s="132">
        <v>5</v>
      </c>
      <c r="BY261" s="136">
        <v>40</v>
      </c>
      <c r="BZ261" s="136" t="s">
        <v>173</v>
      </c>
      <c r="CA261" s="84"/>
      <c r="CB261" s="175" t="s">
        <v>581</v>
      </c>
      <c r="CC261" s="124" t="s">
        <v>30</v>
      </c>
      <c r="CD261" s="84">
        <v>9</v>
      </c>
      <c r="CE261" s="84">
        <v>8</v>
      </c>
      <c r="CF261" s="84">
        <v>0</v>
      </c>
    </row>
    <row r="262" spans="1:84" ht="43.2" x14ac:dyDescent="0.55000000000000004">
      <c r="A262" s="72">
        <v>5</v>
      </c>
      <c r="B262" s="49" t="s">
        <v>0</v>
      </c>
      <c r="C262" s="49">
        <v>45</v>
      </c>
      <c r="D262" s="25" t="s">
        <v>66</v>
      </c>
      <c r="E262" s="25">
        <v>3</v>
      </c>
      <c r="F262" s="25">
        <v>6.5</v>
      </c>
      <c r="G262" s="25">
        <v>8.5</v>
      </c>
      <c r="H262" s="24">
        <v>9</v>
      </c>
      <c r="I262" s="24">
        <v>7</v>
      </c>
      <c r="J262" s="79"/>
      <c r="K262" s="79"/>
      <c r="M262" s="79"/>
      <c r="P262">
        <f>J262-'data for JMP'!J262</f>
        <v>-7</v>
      </c>
      <c r="Q262">
        <f t="shared" si="60"/>
        <v>0</v>
      </c>
      <c r="R262">
        <f t="shared" si="61"/>
        <v>0</v>
      </c>
      <c r="S262">
        <f t="shared" si="62"/>
        <v>0</v>
      </c>
      <c r="T262" s="116">
        <f t="shared" si="63"/>
        <v>0</v>
      </c>
      <c r="U262" s="116">
        <f t="shared" si="63"/>
        <v>0</v>
      </c>
      <c r="V262" s="24">
        <v>2</v>
      </c>
      <c r="W262" s="51">
        <f t="shared" si="64"/>
        <v>21.98</v>
      </c>
      <c r="X262" s="79"/>
      <c r="Z262" s="79"/>
      <c r="AA262" s="79"/>
      <c r="AB262" s="5"/>
      <c r="AH262" s="79"/>
      <c r="AI262" s="79"/>
      <c r="AJ262" s="5"/>
      <c r="AP262" s="116">
        <v>1</v>
      </c>
      <c r="AQ262" s="25" t="s">
        <v>18</v>
      </c>
      <c r="AR262" s="88">
        <v>1</v>
      </c>
      <c r="AS262" s="52" t="s">
        <v>14</v>
      </c>
      <c r="AT262" s="24" t="s">
        <v>18</v>
      </c>
      <c r="AU262" s="24">
        <v>1</v>
      </c>
      <c r="AV262" s="24" t="s">
        <v>14</v>
      </c>
      <c r="AW262" s="24">
        <v>0</v>
      </c>
      <c r="AX262" s="24" t="s">
        <v>14</v>
      </c>
      <c r="AY262" s="80" t="s">
        <v>487</v>
      </c>
      <c r="AZ262">
        <v>0</v>
      </c>
      <c r="BA262" s="77" t="s">
        <v>512</v>
      </c>
      <c r="BB262">
        <v>0</v>
      </c>
      <c r="BC262" s="77" t="s">
        <v>512</v>
      </c>
      <c r="BD262">
        <v>0</v>
      </c>
      <c r="BE262" s="77" t="s">
        <v>512</v>
      </c>
      <c r="BF262">
        <v>0</v>
      </c>
      <c r="BH262" s="116">
        <v>0</v>
      </c>
      <c r="BJ262" s="116">
        <v>0</v>
      </c>
      <c r="BK262" s="79">
        <v>10</v>
      </c>
      <c r="BL262" s="24">
        <v>1</v>
      </c>
      <c r="BM262" s="24">
        <v>0</v>
      </c>
      <c r="BN262" s="24">
        <v>0</v>
      </c>
      <c r="BO262" s="24">
        <v>0</v>
      </c>
      <c r="BP262" s="24">
        <v>0</v>
      </c>
      <c r="BT262" s="136">
        <v>14</v>
      </c>
      <c r="BU262" s="136">
        <v>0</v>
      </c>
      <c r="BV262" s="136">
        <v>40</v>
      </c>
      <c r="BW262" s="150">
        <v>0</v>
      </c>
      <c r="BX262" s="132">
        <v>1</v>
      </c>
      <c r="BY262" s="136">
        <v>35</v>
      </c>
      <c r="BZ262" s="136" t="s">
        <v>172</v>
      </c>
      <c r="CA262" s="79"/>
      <c r="CB262" s="175" t="s">
        <v>581</v>
      </c>
      <c r="CC262" s="124" t="s">
        <v>30</v>
      </c>
      <c r="CD262" s="84">
        <v>6.5</v>
      </c>
      <c r="CE262" s="84">
        <v>3</v>
      </c>
      <c r="CF262" s="84" t="s">
        <v>49</v>
      </c>
    </row>
    <row r="263" spans="1:84" ht="43.2" x14ac:dyDescent="0.55000000000000004">
      <c r="A263" s="72">
        <v>5</v>
      </c>
      <c r="B263" s="49" t="s">
        <v>0</v>
      </c>
      <c r="C263" s="49">
        <v>46</v>
      </c>
      <c r="D263" s="25" t="s">
        <v>66</v>
      </c>
      <c r="E263" s="25">
        <v>3</v>
      </c>
      <c r="F263" s="25">
        <v>4.5</v>
      </c>
      <c r="G263" s="25">
        <v>7.5</v>
      </c>
      <c r="H263" s="24">
        <v>15</v>
      </c>
      <c r="I263" s="24">
        <v>3</v>
      </c>
      <c r="J263" s="79"/>
      <c r="K263" s="79"/>
      <c r="M263" s="79"/>
      <c r="P263">
        <f>J263-'data for JMP'!J263</f>
        <v>-3</v>
      </c>
      <c r="Q263">
        <f t="shared" si="60"/>
        <v>0</v>
      </c>
      <c r="R263">
        <f t="shared" si="61"/>
        <v>0</v>
      </c>
      <c r="S263">
        <f t="shared" si="62"/>
        <v>0</v>
      </c>
      <c r="T263" s="116">
        <f t="shared" si="63"/>
        <v>0</v>
      </c>
      <c r="U263" s="116">
        <f t="shared" si="63"/>
        <v>0</v>
      </c>
      <c r="V263" s="24">
        <v>2</v>
      </c>
      <c r="W263" s="51">
        <f t="shared" si="64"/>
        <v>9.42</v>
      </c>
      <c r="X263" s="79"/>
      <c r="Z263" s="79"/>
      <c r="AA263" s="79"/>
      <c r="AB263" s="5"/>
      <c r="AH263" s="79"/>
      <c r="AI263" s="79"/>
      <c r="AJ263" s="5"/>
      <c r="AP263" s="116">
        <v>1</v>
      </c>
      <c r="AQ263" s="25" t="s">
        <v>18</v>
      </c>
      <c r="AR263" s="88">
        <v>1</v>
      </c>
      <c r="AS263" s="52" t="s">
        <v>15</v>
      </c>
      <c r="AT263" s="24" t="s">
        <v>13</v>
      </c>
      <c r="AU263" s="24">
        <v>1</v>
      </c>
      <c r="AV263" s="24" t="s">
        <v>14</v>
      </c>
      <c r="AW263" s="24">
        <v>0</v>
      </c>
      <c r="AX263" s="24" t="s">
        <v>14</v>
      </c>
      <c r="AY263" s="80" t="s">
        <v>487</v>
      </c>
      <c r="AZ263">
        <v>0</v>
      </c>
      <c r="BA263" s="77" t="s">
        <v>512</v>
      </c>
      <c r="BB263">
        <v>0</v>
      </c>
      <c r="BC263" s="77" t="s">
        <v>512</v>
      </c>
      <c r="BD263">
        <v>0</v>
      </c>
      <c r="BE263" s="77" t="s">
        <v>512</v>
      </c>
      <c r="BF263">
        <v>0</v>
      </c>
      <c r="BH263" s="116">
        <v>0</v>
      </c>
      <c r="BJ263" s="116">
        <v>0</v>
      </c>
      <c r="BK263" s="79">
        <v>5</v>
      </c>
      <c r="BL263" s="24">
        <v>0</v>
      </c>
      <c r="BM263" s="24">
        <v>0</v>
      </c>
      <c r="BN263" s="24">
        <v>0</v>
      </c>
      <c r="BO263" s="24">
        <v>0</v>
      </c>
      <c r="BP263" s="24">
        <v>0</v>
      </c>
      <c r="BT263" s="136">
        <v>4</v>
      </c>
      <c r="BU263" s="136">
        <v>0.1</v>
      </c>
      <c r="BV263" s="136">
        <v>22</v>
      </c>
      <c r="BW263" s="150">
        <v>5</v>
      </c>
      <c r="BX263" s="132">
        <v>0</v>
      </c>
      <c r="BY263" s="136">
        <v>55</v>
      </c>
      <c r="BZ263" s="136" t="s">
        <v>106</v>
      </c>
      <c r="CA263" s="84"/>
      <c r="CB263" s="176" t="s">
        <v>577</v>
      </c>
      <c r="CC263" s="124" t="s">
        <v>29</v>
      </c>
      <c r="CD263" s="84">
        <v>4.5</v>
      </c>
      <c r="CE263" s="84">
        <v>3</v>
      </c>
      <c r="CF263" s="84">
        <v>0</v>
      </c>
    </row>
    <row r="264" spans="1:84" ht="43.2" x14ac:dyDescent="0.55000000000000004">
      <c r="A264" s="72">
        <v>5</v>
      </c>
      <c r="B264" s="49" t="s">
        <v>0</v>
      </c>
      <c r="C264" s="49">
        <v>47</v>
      </c>
      <c r="D264" s="25" t="s">
        <v>66</v>
      </c>
      <c r="E264" s="25">
        <v>2</v>
      </c>
      <c r="F264" s="25">
        <v>6</v>
      </c>
      <c r="G264" s="25">
        <v>8</v>
      </c>
      <c r="H264" s="24">
        <v>9</v>
      </c>
      <c r="I264" s="24">
        <v>8</v>
      </c>
      <c r="J264" s="79"/>
      <c r="K264" s="79"/>
      <c r="M264" s="79"/>
      <c r="P264">
        <f>J264-'data for JMP'!J264</f>
        <v>-8</v>
      </c>
      <c r="Q264">
        <f t="shared" si="60"/>
        <v>0</v>
      </c>
      <c r="R264">
        <f t="shared" si="61"/>
        <v>0</v>
      </c>
      <c r="S264">
        <f t="shared" si="62"/>
        <v>0</v>
      </c>
      <c r="T264" s="116">
        <f t="shared" si="63"/>
        <v>0</v>
      </c>
      <c r="U264" s="116">
        <f t="shared" si="63"/>
        <v>0</v>
      </c>
      <c r="V264" s="24">
        <v>2</v>
      </c>
      <c r="W264" s="51">
        <f t="shared" si="64"/>
        <v>25.12</v>
      </c>
      <c r="X264" s="79"/>
      <c r="Z264" s="79"/>
      <c r="AA264" s="79"/>
      <c r="AB264" s="5"/>
      <c r="AH264" s="79"/>
      <c r="AI264" s="79"/>
      <c r="AJ264" s="5"/>
      <c r="AP264" s="116">
        <v>1</v>
      </c>
      <c r="AQ264" s="25" t="s">
        <v>17</v>
      </c>
      <c r="AR264" s="88">
        <v>1</v>
      </c>
      <c r="AS264" s="52" t="s">
        <v>18</v>
      </c>
      <c r="AT264" s="24" t="s">
        <v>13</v>
      </c>
      <c r="AU264" s="24">
        <v>1</v>
      </c>
      <c r="AV264" s="24" t="s">
        <v>14</v>
      </c>
      <c r="AW264" s="24">
        <v>0</v>
      </c>
      <c r="AX264" s="24" t="s">
        <v>14</v>
      </c>
      <c r="AY264" s="80" t="s">
        <v>487</v>
      </c>
      <c r="AZ264">
        <v>0</v>
      </c>
      <c r="BA264" s="77" t="s">
        <v>512</v>
      </c>
      <c r="BB264">
        <v>0</v>
      </c>
      <c r="BC264" s="77" t="s">
        <v>512</v>
      </c>
      <c r="BD264">
        <v>0</v>
      </c>
      <c r="BE264" s="77" t="s">
        <v>512</v>
      </c>
      <c r="BF264">
        <v>0</v>
      </c>
      <c r="BH264" s="116">
        <v>0</v>
      </c>
      <c r="BJ264" s="116">
        <v>0</v>
      </c>
      <c r="BK264" s="79">
        <v>1</v>
      </c>
      <c r="BL264" s="24">
        <v>15</v>
      </c>
      <c r="BM264" s="24">
        <v>0</v>
      </c>
      <c r="BN264" s="24">
        <v>0</v>
      </c>
      <c r="BO264" s="24">
        <v>0</v>
      </c>
      <c r="BP264" s="24">
        <v>0</v>
      </c>
      <c r="BT264" s="136">
        <v>1</v>
      </c>
      <c r="BU264" s="136">
        <v>2</v>
      </c>
      <c r="BV264" s="136">
        <v>4</v>
      </c>
      <c r="BW264" s="150">
        <v>4</v>
      </c>
      <c r="BX264" s="132">
        <v>15</v>
      </c>
      <c r="BY264" s="136">
        <v>40</v>
      </c>
      <c r="BZ264" s="136" t="s">
        <v>104</v>
      </c>
      <c r="CA264" s="84"/>
      <c r="CB264" s="175" t="s">
        <v>581</v>
      </c>
      <c r="CC264" s="124" t="s">
        <v>30</v>
      </c>
      <c r="CD264" s="84">
        <v>6</v>
      </c>
      <c r="CE264" s="84">
        <v>2</v>
      </c>
      <c r="CF264" s="84">
        <v>0</v>
      </c>
    </row>
    <row r="265" spans="1:84" ht="57.6" x14ac:dyDescent="0.55000000000000004">
      <c r="A265" s="72">
        <v>5</v>
      </c>
      <c r="B265" s="49" t="s">
        <v>0</v>
      </c>
      <c r="C265" s="49">
        <v>48</v>
      </c>
      <c r="D265" s="25" t="s">
        <v>66</v>
      </c>
      <c r="E265" s="25">
        <v>2</v>
      </c>
      <c r="F265" s="25">
        <v>7.5</v>
      </c>
      <c r="G265" s="25">
        <v>16.5</v>
      </c>
      <c r="H265" s="24">
        <v>36.5</v>
      </c>
      <c r="I265" s="24">
        <v>18</v>
      </c>
      <c r="J265" s="79">
        <v>27</v>
      </c>
      <c r="K265" s="79">
        <v>50</v>
      </c>
      <c r="L265" s="79">
        <v>64.5</v>
      </c>
      <c r="M265" s="79">
        <v>75</v>
      </c>
      <c r="N265" s="79">
        <v>70</v>
      </c>
      <c r="O265" s="168">
        <v>84</v>
      </c>
      <c r="P265">
        <f>J265-'data for JMP'!J265</f>
        <v>9</v>
      </c>
      <c r="Q265">
        <f t="shared" si="60"/>
        <v>23</v>
      </c>
      <c r="R265">
        <f t="shared" si="61"/>
        <v>14.5</v>
      </c>
      <c r="S265">
        <f t="shared" si="62"/>
        <v>10.5</v>
      </c>
      <c r="T265" s="116">
        <f t="shared" si="63"/>
        <v>-5</v>
      </c>
      <c r="U265" s="116">
        <f t="shared" si="63"/>
        <v>14</v>
      </c>
      <c r="V265" s="24">
        <v>7.5</v>
      </c>
      <c r="W265" s="51">
        <f t="shared" si="64"/>
        <v>794.8125</v>
      </c>
      <c r="X265" s="79">
        <v>5</v>
      </c>
      <c r="Y265">
        <f>3.14*(X265/2)^2*J265</f>
        <v>529.875</v>
      </c>
      <c r="Z265" s="79">
        <v>17</v>
      </c>
      <c r="AA265" s="79">
        <v>15</v>
      </c>
      <c r="AB265" s="5">
        <f xml:space="preserve"> AVERAGE(Z265:AA265)</f>
        <v>16</v>
      </c>
      <c r="AC265">
        <f>3.14*((Z265+AA265)/2)^2*K265</f>
        <v>40192</v>
      </c>
      <c r="AD265" s="79">
        <v>25</v>
      </c>
      <c r="AE265" s="79">
        <v>24</v>
      </c>
      <c r="AF265" s="5">
        <f xml:space="preserve"> AVERAGE(AD265:AE265)</f>
        <v>24.5</v>
      </c>
      <c r="AG265">
        <f>3.14*((AD265+AE265)/2)^2*L265</f>
        <v>121568.63250000001</v>
      </c>
      <c r="AH265" s="79">
        <v>36</v>
      </c>
      <c r="AI265" s="79">
        <v>27</v>
      </c>
      <c r="AJ265" s="5">
        <f xml:space="preserve"> AVERAGE(AH265:AI265)</f>
        <v>31.5</v>
      </c>
      <c r="AK265">
        <f>3.14*((AH265+AI265)/2)^2*M265</f>
        <v>233674.875</v>
      </c>
      <c r="AL265" s="79">
        <v>42</v>
      </c>
      <c r="AM265" s="79">
        <v>30</v>
      </c>
      <c r="AN265" s="168">
        <v>48</v>
      </c>
      <c r="AO265" s="168">
        <v>51</v>
      </c>
      <c r="AP265" s="116">
        <v>1</v>
      </c>
      <c r="AQ265" s="25" t="s">
        <v>15</v>
      </c>
      <c r="AR265" s="88">
        <v>1</v>
      </c>
      <c r="AS265" s="52" t="s">
        <v>13</v>
      </c>
      <c r="AT265" s="24" t="s">
        <v>13</v>
      </c>
      <c r="AU265" s="24">
        <v>1</v>
      </c>
      <c r="AV265" s="24" t="s">
        <v>17</v>
      </c>
      <c r="AW265" s="24">
        <v>1</v>
      </c>
      <c r="AX265" s="24" t="s">
        <v>15</v>
      </c>
      <c r="AY265" s="80" t="s">
        <v>488</v>
      </c>
      <c r="AZ265">
        <v>1</v>
      </c>
      <c r="BA265" s="77" t="s">
        <v>491</v>
      </c>
      <c r="BB265">
        <v>1</v>
      </c>
      <c r="BC265" s="77" t="s">
        <v>13</v>
      </c>
      <c r="BD265">
        <v>1</v>
      </c>
      <c r="BE265" s="77" t="s">
        <v>497</v>
      </c>
      <c r="BF265">
        <v>1</v>
      </c>
      <c r="BG265" s="77" t="s">
        <v>15</v>
      </c>
      <c r="BH265" s="175">
        <v>1</v>
      </c>
      <c r="BI265" s="171" t="s">
        <v>13</v>
      </c>
      <c r="BJ265" s="177">
        <v>1</v>
      </c>
      <c r="BK265" s="79">
        <v>15</v>
      </c>
      <c r="BL265" s="24">
        <v>2</v>
      </c>
      <c r="BM265" s="79">
        <v>15</v>
      </c>
      <c r="BN265" s="79">
        <v>20</v>
      </c>
      <c r="BO265" s="79">
        <v>40</v>
      </c>
      <c r="BP265" s="79">
        <v>50</v>
      </c>
      <c r="BQ265" s="79">
        <v>25</v>
      </c>
      <c r="BR265" s="168">
        <v>90</v>
      </c>
      <c r="BT265" s="136">
        <v>1</v>
      </c>
      <c r="BU265" s="136">
        <v>2</v>
      </c>
      <c r="BV265" s="136">
        <v>10</v>
      </c>
      <c r="BW265" s="150">
        <v>15</v>
      </c>
      <c r="BX265" s="132">
        <v>2</v>
      </c>
      <c r="BY265" s="136">
        <v>35</v>
      </c>
      <c r="BZ265" s="136" t="s">
        <v>171</v>
      </c>
      <c r="CA265" s="84"/>
      <c r="CB265" s="176" t="s">
        <v>577</v>
      </c>
      <c r="CC265" s="124" t="s">
        <v>29</v>
      </c>
      <c r="CD265" s="84">
        <v>7.5</v>
      </c>
      <c r="CE265" s="84">
        <v>7</v>
      </c>
      <c r="CF265" s="84">
        <v>0</v>
      </c>
    </row>
    <row r="266" spans="1:84" ht="57.6" x14ac:dyDescent="0.55000000000000004">
      <c r="A266" s="72">
        <v>5</v>
      </c>
      <c r="B266" s="49" t="s">
        <v>0</v>
      </c>
      <c r="C266" s="49">
        <v>49</v>
      </c>
      <c r="D266" s="25" t="s">
        <v>66</v>
      </c>
      <c r="E266" s="25">
        <v>2</v>
      </c>
      <c r="F266" s="25">
        <v>6</v>
      </c>
      <c r="G266" s="25">
        <v>11.5</v>
      </c>
      <c r="H266" s="24">
        <v>19</v>
      </c>
      <c r="I266" s="24">
        <v>16</v>
      </c>
      <c r="J266" s="79">
        <v>24</v>
      </c>
      <c r="K266" s="79">
        <v>33</v>
      </c>
      <c r="L266" s="79">
        <v>41</v>
      </c>
      <c r="M266" s="79">
        <v>66</v>
      </c>
      <c r="N266" s="79">
        <v>55</v>
      </c>
      <c r="O266" s="168">
        <v>77</v>
      </c>
      <c r="P266">
        <f>J266-'data for JMP'!J266</f>
        <v>8</v>
      </c>
      <c r="Q266">
        <f t="shared" si="60"/>
        <v>9</v>
      </c>
      <c r="R266">
        <f t="shared" si="61"/>
        <v>8</v>
      </c>
      <c r="S266">
        <f t="shared" si="62"/>
        <v>25</v>
      </c>
      <c r="T266" s="116">
        <f t="shared" si="63"/>
        <v>-11</v>
      </c>
      <c r="U266" s="116">
        <f t="shared" si="63"/>
        <v>22</v>
      </c>
      <c r="V266" s="24">
        <v>7.5</v>
      </c>
      <c r="W266" s="51">
        <f t="shared" si="64"/>
        <v>706.5</v>
      </c>
      <c r="X266" s="79">
        <v>9</v>
      </c>
      <c r="Y266">
        <f>3.14*(X266/2)^2*J266</f>
        <v>1526.04</v>
      </c>
      <c r="Z266" s="79">
        <v>16</v>
      </c>
      <c r="AA266" s="79">
        <v>12</v>
      </c>
      <c r="AB266" s="5">
        <f xml:space="preserve"> AVERAGE(Z266:AA266)</f>
        <v>14</v>
      </c>
      <c r="AC266">
        <f>3.14*((Z266+AA266)/2)^2*K266</f>
        <v>20309.52</v>
      </c>
      <c r="AD266" s="79">
        <v>20</v>
      </c>
      <c r="AE266" s="79">
        <v>23</v>
      </c>
      <c r="AF266" s="5">
        <f xml:space="preserve"> AVERAGE(AD266:AE266)</f>
        <v>21.5</v>
      </c>
      <c r="AG266">
        <f>3.14*((AD266+AE266)/2)^2*L266</f>
        <v>59510.065000000002</v>
      </c>
      <c r="AH266" s="79">
        <v>36</v>
      </c>
      <c r="AI266" s="79">
        <v>31</v>
      </c>
      <c r="AJ266" s="5">
        <f xml:space="preserve"> AVERAGE(AH266:AI266)</f>
        <v>33.5</v>
      </c>
      <c r="AK266">
        <f>3.14*((AH266+AI266)/2)^2*M266</f>
        <v>232575.09000000003</v>
      </c>
      <c r="AL266" s="79">
        <v>39</v>
      </c>
      <c r="AM266" s="79">
        <v>30</v>
      </c>
      <c r="AN266" s="168">
        <v>54</v>
      </c>
      <c r="AO266" s="168">
        <v>52</v>
      </c>
      <c r="AP266" s="116">
        <v>1</v>
      </c>
      <c r="AQ266" s="25" t="s">
        <v>15</v>
      </c>
      <c r="AR266" s="88">
        <v>1</v>
      </c>
      <c r="AS266" s="52" t="s">
        <v>15</v>
      </c>
      <c r="AT266" s="24" t="s">
        <v>13</v>
      </c>
      <c r="AU266" s="24">
        <v>1</v>
      </c>
      <c r="AV266" s="24" t="s">
        <v>17</v>
      </c>
      <c r="AW266" s="24">
        <v>1</v>
      </c>
      <c r="AX266" s="24" t="s">
        <v>15</v>
      </c>
      <c r="AY266" s="80" t="s">
        <v>488</v>
      </c>
      <c r="AZ266">
        <v>1</v>
      </c>
      <c r="BA266" s="77" t="s">
        <v>488</v>
      </c>
      <c r="BB266">
        <v>1</v>
      </c>
      <c r="BC266" s="77" t="s">
        <v>13</v>
      </c>
      <c r="BD266">
        <v>1</v>
      </c>
      <c r="BE266" s="77" t="s">
        <v>488</v>
      </c>
      <c r="BF266">
        <v>1</v>
      </c>
      <c r="BG266" s="77" t="s">
        <v>15</v>
      </c>
      <c r="BH266" s="175">
        <v>1</v>
      </c>
      <c r="BI266" s="171" t="s">
        <v>13</v>
      </c>
      <c r="BJ266" s="177">
        <v>1</v>
      </c>
      <c r="BK266" s="79">
        <v>10</v>
      </c>
      <c r="BL266" s="24">
        <v>10</v>
      </c>
      <c r="BM266" s="79">
        <v>10</v>
      </c>
      <c r="BN266" s="79">
        <v>35</v>
      </c>
      <c r="BO266" s="79">
        <v>50</v>
      </c>
      <c r="BP266" s="79">
        <v>75</v>
      </c>
      <c r="BQ266" s="79">
        <v>45</v>
      </c>
      <c r="BR266" s="168">
        <v>85</v>
      </c>
      <c r="BT266" s="136">
        <v>2</v>
      </c>
      <c r="BU266" s="136">
        <v>20</v>
      </c>
      <c r="BV266" s="136">
        <v>5</v>
      </c>
      <c r="BW266" s="150">
        <v>10</v>
      </c>
      <c r="BX266" s="132">
        <v>10</v>
      </c>
      <c r="BY266" s="136">
        <v>75</v>
      </c>
      <c r="BZ266" s="136" t="s">
        <v>170</v>
      </c>
      <c r="CA266" s="84"/>
      <c r="CB266" s="176" t="s">
        <v>577</v>
      </c>
      <c r="CC266" s="124" t="s">
        <v>29</v>
      </c>
      <c r="CD266" s="84">
        <v>6</v>
      </c>
      <c r="CE266" s="84">
        <v>4</v>
      </c>
      <c r="CF266" s="84">
        <v>0</v>
      </c>
    </row>
    <row r="267" spans="1:84" ht="43.2" x14ac:dyDescent="0.55000000000000004">
      <c r="A267" s="72">
        <v>5</v>
      </c>
      <c r="B267" s="49" t="s">
        <v>0</v>
      </c>
      <c r="C267" s="49">
        <v>50</v>
      </c>
      <c r="D267" s="25" t="s">
        <v>42</v>
      </c>
      <c r="E267" s="25">
        <v>2</v>
      </c>
      <c r="F267" s="26">
        <v>6.5</v>
      </c>
      <c r="G267" s="25">
        <v>11</v>
      </c>
      <c r="H267" s="24">
        <v>14</v>
      </c>
      <c r="I267" s="24">
        <v>8</v>
      </c>
      <c r="J267" s="79"/>
      <c r="K267" s="79"/>
      <c r="L267" s="79"/>
      <c r="M267" s="79"/>
      <c r="N267" s="79"/>
      <c r="O267" s="168"/>
      <c r="P267">
        <f>J267-'data for JMP'!J267</f>
        <v>-8</v>
      </c>
      <c r="Q267">
        <f t="shared" si="60"/>
        <v>0</v>
      </c>
      <c r="R267">
        <f t="shared" si="61"/>
        <v>0</v>
      </c>
      <c r="S267">
        <f t="shared" si="62"/>
        <v>0</v>
      </c>
      <c r="T267" s="116">
        <f t="shared" si="63"/>
        <v>0</v>
      </c>
      <c r="U267" s="116">
        <f t="shared" si="63"/>
        <v>0</v>
      </c>
      <c r="V267" s="24">
        <v>2</v>
      </c>
      <c r="W267" s="51">
        <f t="shared" si="64"/>
        <v>25.12</v>
      </c>
      <c r="X267" s="79"/>
      <c r="Z267" s="79"/>
      <c r="AA267" s="79"/>
      <c r="AB267" s="5"/>
      <c r="AD267" s="79"/>
      <c r="AE267" s="79"/>
      <c r="AF267" s="5"/>
      <c r="AH267" s="79"/>
      <c r="AI267" s="79"/>
      <c r="AJ267" s="5"/>
      <c r="AL267" s="79"/>
      <c r="AM267" s="79"/>
      <c r="AN267" s="168"/>
      <c r="AO267" s="168"/>
      <c r="AP267" s="116">
        <v>1</v>
      </c>
      <c r="AQ267" s="25" t="s">
        <v>15</v>
      </c>
      <c r="AR267" s="88">
        <v>1</v>
      </c>
      <c r="AS267" s="52" t="s">
        <v>15</v>
      </c>
      <c r="AT267" s="24" t="s">
        <v>13</v>
      </c>
      <c r="AU267" s="24">
        <v>1</v>
      </c>
      <c r="AV267" s="24" t="s">
        <v>14</v>
      </c>
      <c r="AW267" s="24">
        <v>0</v>
      </c>
      <c r="AX267" s="24" t="s">
        <v>14</v>
      </c>
      <c r="AY267" s="77" t="s">
        <v>512</v>
      </c>
      <c r="AZ267">
        <v>0</v>
      </c>
      <c r="BA267" s="77" t="s">
        <v>512</v>
      </c>
      <c r="BB267">
        <v>0</v>
      </c>
      <c r="BC267" s="77" t="s">
        <v>512</v>
      </c>
      <c r="BD267">
        <v>0</v>
      </c>
      <c r="BE267" s="77" t="s">
        <v>512</v>
      </c>
      <c r="BF267">
        <v>0</v>
      </c>
      <c r="BG267" s="77"/>
      <c r="BH267" s="116">
        <v>0</v>
      </c>
      <c r="BI267" s="171"/>
      <c r="BJ267" s="116">
        <v>0</v>
      </c>
      <c r="BK267" s="79">
        <v>5</v>
      </c>
      <c r="BL267" s="24">
        <v>0</v>
      </c>
      <c r="BM267" s="24">
        <v>0</v>
      </c>
      <c r="BN267" s="24">
        <v>0</v>
      </c>
      <c r="BO267" s="24">
        <v>0</v>
      </c>
      <c r="BP267" s="24">
        <v>0</v>
      </c>
      <c r="BQ267" s="79"/>
      <c r="BR267" s="168"/>
      <c r="BT267" s="136">
        <v>5</v>
      </c>
      <c r="BU267" s="136">
        <v>0</v>
      </c>
      <c r="BV267" s="136">
        <v>75</v>
      </c>
      <c r="BW267" s="150">
        <v>0</v>
      </c>
      <c r="BX267" s="132">
        <v>0</v>
      </c>
      <c r="BY267" s="136">
        <v>100</v>
      </c>
      <c r="BZ267" s="136" t="s">
        <v>55</v>
      </c>
      <c r="CA267" s="84"/>
      <c r="CB267" s="175" t="s">
        <v>581</v>
      </c>
      <c r="CC267" s="124" t="s">
        <v>30</v>
      </c>
      <c r="CD267" s="142">
        <v>6.5</v>
      </c>
      <c r="CE267" s="84">
        <v>3</v>
      </c>
      <c r="CF267" s="84" t="s">
        <v>49</v>
      </c>
    </row>
    <row r="268" spans="1:84" ht="43.2" x14ac:dyDescent="0.55000000000000004">
      <c r="A268" s="72">
        <v>5</v>
      </c>
      <c r="B268" s="49" t="s">
        <v>0</v>
      </c>
      <c r="C268" s="49">
        <v>51</v>
      </c>
      <c r="D268" s="26" t="s">
        <v>66</v>
      </c>
      <c r="E268" s="26">
        <v>3</v>
      </c>
      <c r="F268" s="25">
        <v>6</v>
      </c>
      <c r="G268" s="25">
        <v>15.5</v>
      </c>
      <c r="H268" s="50">
        <v>36.5</v>
      </c>
      <c r="I268" s="24">
        <v>33</v>
      </c>
      <c r="J268" s="78">
        <v>40</v>
      </c>
      <c r="K268" s="78">
        <v>65</v>
      </c>
      <c r="L268" s="79">
        <v>90</v>
      </c>
      <c r="M268" s="79">
        <v>115</v>
      </c>
      <c r="N268" s="79">
        <v>113</v>
      </c>
      <c r="O268" s="168">
        <v>141</v>
      </c>
      <c r="P268">
        <f>J268-'data for JMP'!J268</f>
        <v>7</v>
      </c>
      <c r="Q268">
        <f t="shared" si="60"/>
        <v>25</v>
      </c>
      <c r="R268">
        <f t="shared" si="61"/>
        <v>25</v>
      </c>
      <c r="S268">
        <f t="shared" si="62"/>
        <v>25</v>
      </c>
      <c r="T268" s="116">
        <f t="shared" si="63"/>
        <v>-2</v>
      </c>
      <c r="U268" s="116">
        <f t="shared" si="63"/>
        <v>28</v>
      </c>
      <c r="V268" s="24">
        <v>13.5</v>
      </c>
      <c r="W268" s="51">
        <f t="shared" si="64"/>
        <v>4721.1862499999997</v>
      </c>
      <c r="X268" s="78">
        <v>15</v>
      </c>
      <c r="Y268">
        <f>3.14*(X268/2)^2*J268</f>
        <v>7065</v>
      </c>
      <c r="Z268" s="78">
        <v>22</v>
      </c>
      <c r="AA268" s="78">
        <v>23</v>
      </c>
      <c r="AB268" s="5">
        <f xml:space="preserve"> AVERAGE(Z268:AA268)</f>
        <v>22.5</v>
      </c>
      <c r="AC268">
        <f>3.14*((Z268+AA268)/2)^2*K268</f>
        <v>103325.625</v>
      </c>
      <c r="AD268" s="79">
        <v>33</v>
      </c>
      <c r="AE268" s="79">
        <v>25</v>
      </c>
      <c r="AF268" s="5">
        <f xml:space="preserve"> AVERAGE(AD268:AE268)</f>
        <v>29</v>
      </c>
      <c r="AG268">
        <f>3.14*((AD268+AE268)/2)^2*L268</f>
        <v>237666.60000000003</v>
      </c>
      <c r="AH268" s="79">
        <v>56</v>
      </c>
      <c r="AI268" s="79">
        <v>45</v>
      </c>
      <c r="AJ268" s="5">
        <f xml:space="preserve"> AVERAGE(AH268:AI268)</f>
        <v>50.5</v>
      </c>
      <c r="AK268">
        <f>3.14*((AH268+AI268)/2)^2*M268</f>
        <v>920895.27500000014</v>
      </c>
      <c r="AL268" s="79">
        <v>45</v>
      </c>
      <c r="AM268" s="79">
        <v>48</v>
      </c>
      <c r="AN268" s="168">
        <v>52</v>
      </c>
      <c r="AO268" s="168">
        <v>36</v>
      </c>
      <c r="AP268" s="116">
        <v>1</v>
      </c>
      <c r="AQ268" s="26" t="s">
        <v>13</v>
      </c>
      <c r="AR268" s="88">
        <v>1</v>
      </c>
      <c r="AS268" s="52" t="s">
        <v>86</v>
      </c>
      <c r="AT268" s="24" t="s">
        <v>13</v>
      </c>
      <c r="AU268" s="50">
        <v>1</v>
      </c>
      <c r="AV268" s="24" t="s">
        <v>15</v>
      </c>
      <c r="AW268" s="24">
        <v>1</v>
      </c>
      <c r="AX268" s="24" t="s">
        <v>15</v>
      </c>
      <c r="AY268" s="80" t="s">
        <v>491</v>
      </c>
      <c r="AZ268">
        <v>1</v>
      </c>
      <c r="BA268" s="77" t="s">
        <v>488</v>
      </c>
      <c r="BB268">
        <v>1</v>
      </c>
      <c r="BC268" s="77" t="s">
        <v>13</v>
      </c>
      <c r="BD268">
        <v>1</v>
      </c>
      <c r="BE268" s="77" t="s">
        <v>13</v>
      </c>
      <c r="BF268">
        <v>1</v>
      </c>
      <c r="BG268" s="77" t="s">
        <v>15</v>
      </c>
      <c r="BH268" s="175">
        <v>1</v>
      </c>
      <c r="BI268" s="171" t="s">
        <v>13</v>
      </c>
      <c r="BJ268" s="177">
        <v>1</v>
      </c>
      <c r="BK268" s="78">
        <v>20</v>
      </c>
      <c r="BL268" s="24">
        <v>40</v>
      </c>
      <c r="BM268" s="78">
        <v>40</v>
      </c>
      <c r="BN268" s="78">
        <v>25</v>
      </c>
      <c r="BO268" s="79">
        <v>65</v>
      </c>
      <c r="BP268" s="79">
        <v>25</v>
      </c>
      <c r="BQ268" s="79">
        <v>35</v>
      </c>
      <c r="BR268" s="168">
        <v>15</v>
      </c>
      <c r="BT268" s="136">
        <v>35</v>
      </c>
      <c r="BU268" s="136">
        <v>0</v>
      </c>
      <c r="BV268" s="136">
        <v>66</v>
      </c>
      <c r="BW268" s="150">
        <v>8</v>
      </c>
      <c r="BX268" s="132">
        <v>40</v>
      </c>
      <c r="BY268" s="136">
        <v>100</v>
      </c>
      <c r="BZ268" s="136" t="s">
        <v>169</v>
      </c>
      <c r="CA268" s="84"/>
      <c r="CB268" s="175" t="s">
        <v>581</v>
      </c>
      <c r="CC268" s="124" t="s">
        <v>30</v>
      </c>
      <c r="CD268" s="154">
        <v>6</v>
      </c>
      <c r="CE268" s="84">
        <v>2</v>
      </c>
      <c r="CF268" s="84">
        <v>0</v>
      </c>
    </row>
    <row r="269" spans="1:84" ht="57.6" x14ac:dyDescent="0.55000000000000004">
      <c r="A269" s="72">
        <v>5</v>
      </c>
      <c r="B269" s="49" t="s">
        <v>0</v>
      </c>
      <c r="C269" s="49">
        <v>52</v>
      </c>
      <c r="D269" s="25" t="s">
        <v>81</v>
      </c>
      <c r="E269" s="25">
        <v>2</v>
      </c>
      <c r="F269" s="49">
        <v>9</v>
      </c>
      <c r="G269" s="26">
        <v>15</v>
      </c>
      <c r="H269" s="24">
        <v>18.5</v>
      </c>
      <c r="I269" s="24">
        <v>2</v>
      </c>
      <c r="J269" s="79"/>
      <c r="K269" s="79"/>
      <c r="P269">
        <f>J269-'data for JMP'!J269</f>
        <v>-2</v>
      </c>
      <c r="Q269">
        <f t="shared" si="60"/>
        <v>0</v>
      </c>
      <c r="R269">
        <f t="shared" si="61"/>
        <v>0</v>
      </c>
      <c r="S269">
        <f t="shared" si="62"/>
        <v>0</v>
      </c>
      <c r="T269" s="116">
        <f t="shared" si="63"/>
        <v>0</v>
      </c>
      <c r="U269" s="116">
        <f t="shared" si="63"/>
        <v>0</v>
      </c>
      <c r="V269" s="24">
        <v>2</v>
      </c>
      <c r="W269" s="51">
        <f t="shared" si="64"/>
        <v>6.28</v>
      </c>
      <c r="X269" s="79"/>
      <c r="Z269" s="79"/>
      <c r="AA269" s="79"/>
      <c r="AB269" s="5"/>
      <c r="AP269" s="116">
        <v>1</v>
      </c>
      <c r="AQ269" s="25" t="s">
        <v>17</v>
      </c>
      <c r="AR269" s="88">
        <v>1</v>
      </c>
      <c r="AS269" s="52" t="s">
        <v>86</v>
      </c>
      <c r="AT269" s="24" t="s">
        <v>17</v>
      </c>
      <c r="AU269" s="24">
        <v>1</v>
      </c>
      <c r="AV269" s="24" t="s">
        <v>14</v>
      </c>
      <c r="AW269" s="24">
        <v>0</v>
      </c>
      <c r="AX269" s="24" t="s">
        <v>14</v>
      </c>
      <c r="AY269" s="80" t="s">
        <v>487</v>
      </c>
      <c r="AZ269">
        <v>0</v>
      </c>
      <c r="BA269" s="77" t="s">
        <v>512</v>
      </c>
      <c r="BB269">
        <v>0</v>
      </c>
      <c r="BC269" s="77" t="s">
        <v>512</v>
      </c>
      <c r="BD269">
        <v>0</v>
      </c>
      <c r="BE269" s="77" t="s">
        <v>512</v>
      </c>
      <c r="BF269">
        <v>0</v>
      </c>
      <c r="BH269" s="116">
        <v>0</v>
      </c>
      <c r="BJ269" s="116">
        <v>0</v>
      </c>
      <c r="BK269" s="79">
        <v>5</v>
      </c>
      <c r="BL269" s="24">
        <v>5</v>
      </c>
      <c r="BM269" s="24">
        <v>0</v>
      </c>
      <c r="BN269" s="24">
        <v>0</v>
      </c>
      <c r="BO269" s="24">
        <v>0</v>
      </c>
      <c r="BP269" s="24">
        <v>0</v>
      </c>
      <c r="BT269" s="150">
        <v>3</v>
      </c>
      <c r="BU269" s="150">
        <v>1</v>
      </c>
      <c r="BV269" s="150">
        <v>10</v>
      </c>
      <c r="BW269" s="150">
        <v>5</v>
      </c>
      <c r="BX269" s="132">
        <v>5</v>
      </c>
      <c r="BY269" s="150">
        <v>40</v>
      </c>
      <c r="BZ269" s="136" t="s">
        <v>168</v>
      </c>
      <c r="CA269" s="77"/>
      <c r="CB269" s="176" t="s">
        <v>577</v>
      </c>
      <c r="CC269" s="124" t="s">
        <v>29</v>
      </c>
      <c r="CD269" s="84">
        <v>6</v>
      </c>
      <c r="CE269" s="77">
        <v>4</v>
      </c>
      <c r="CF269" s="77">
        <v>0</v>
      </c>
    </row>
    <row r="270" spans="1:84" ht="57.6" x14ac:dyDescent="0.55000000000000004">
      <c r="A270" s="72">
        <v>5</v>
      </c>
      <c r="B270" s="49" t="s">
        <v>0</v>
      </c>
      <c r="C270" s="49">
        <v>53</v>
      </c>
      <c r="D270" s="49" t="s">
        <v>81</v>
      </c>
      <c r="E270" s="49">
        <v>2</v>
      </c>
      <c r="F270" s="25">
        <v>7</v>
      </c>
      <c r="G270" s="25">
        <v>11</v>
      </c>
      <c r="H270" s="24"/>
      <c r="I270" s="24"/>
      <c r="J270" s="79"/>
      <c r="K270" s="79"/>
      <c r="P270">
        <f>J270-'data for JMP'!J270</f>
        <v>0</v>
      </c>
      <c r="Q270">
        <f t="shared" si="60"/>
        <v>0</v>
      </c>
      <c r="R270">
        <f t="shared" si="61"/>
        <v>0</v>
      </c>
      <c r="S270">
        <f t="shared" si="62"/>
        <v>0</v>
      </c>
      <c r="T270" s="116">
        <f t="shared" si="63"/>
        <v>0</v>
      </c>
      <c r="U270" s="116">
        <f t="shared" si="63"/>
        <v>0</v>
      </c>
      <c r="V270" s="24"/>
      <c r="W270" s="51"/>
      <c r="X270" s="79"/>
      <c r="Z270" s="79"/>
      <c r="AA270" s="79"/>
      <c r="AB270" s="5"/>
      <c r="AP270" s="116">
        <v>1</v>
      </c>
      <c r="AQ270" s="49" t="s">
        <v>15</v>
      </c>
      <c r="AR270" s="88">
        <v>1</v>
      </c>
      <c r="AS270" s="52" t="s">
        <v>15</v>
      </c>
      <c r="AT270" s="24" t="s">
        <v>14</v>
      </c>
      <c r="AU270" s="24">
        <v>0</v>
      </c>
      <c r="AV270" s="24" t="s">
        <v>14</v>
      </c>
      <c r="AW270" s="24">
        <v>0</v>
      </c>
      <c r="AX270" s="24" t="s">
        <v>14</v>
      </c>
      <c r="AY270" s="77" t="s">
        <v>512</v>
      </c>
      <c r="AZ270">
        <v>0</v>
      </c>
      <c r="BA270" s="77" t="s">
        <v>512</v>
      </c>
      <c r="BB270">
        <v>0</v>
      </c>
      <c r="BC270" s="77" t="s">
        <v>512</v>
      </c>
      <c r="BD270">
        <v>0</v>
      </c>
      <c r="BE270" s="77" t="s">
        <v>512</v>
      </c>
      <c r="BF270">
        <v>0</v>
      </c>
      <c r="BH270" s="116">
        <v>0</v>
      </c>
      <c r="BJ270" s="116">
        <v>0</v>
      </c>
      <c r="BK270" s="79">
        <v>0</v>
      </c>
      <c r="BL270" s="79">
        <v>0</v>
      </c>
      <c r="BM270" s="24">
        <v>0</v>
      </c>
      <c r="BN270" s="24">
        <v>0</v>
      </c>
      <c r="BO270" s="24">
        <v>0</v>
      </c>
      <c r="BP270" s="24">
        <v>0</v>
      </c>
      <c r="BT270" s="136">
        <v>5</v>
      </c>
      <c r="BU270" s="136">
        <v>0</v>
      </c>
      <c r="BV270" s="136">
        <v>30</v>
      </c>
      <c r="BW270" s="150">
        <v>20</v>
      </c>
      <c r="BX270" s="132"/>
      <c r="BY270" s="136">
        <v>75</v>
      </c>
      <c r="BZ270" s="150" t="s">
        <v>163</v>
      </c>
      <c r="CA270" s="84"/>
      <c r="CB270" s="175" t="s">
        <v>581</v>
      </c>
      <c r="CC270" s="124" t="s">
        <v>30</v>
      </c>
      <c r="CD270" s="77">
        <v>5</v>
      </c>
      <c r="CE270" s="84">
        <v>4</v>
      </c>
      <c r="CF270" s="84">
        <v>0</v>
      </c>
    </row>
    <row r="271" spans="1:84" ht="28.8" x14ac:dyDescent="0.55000000000000004">
      <c r="A271" s="72">
        <v>5</v>
      </c>
      <c r="B271" s="49" t="s">
        <v>0</v>
      </c>
      <c r="C271" s="49">
        <v>54</v>
      </c>
      <c r="D271" s="25" t="s">
        <v>81</v>
      </c>
      <c r="E271" s="25">
        <v>3</v>
      </c>
      <c r="F271" s="25">
        <v>6</v>
      </c>
      <c r="G271" s="49">
        <v>4.5</v>
      </c>
      <c r="H271" s="24"/>
      <c r="I271" s="24"/>
      <c r="J271" s="79"/>
      <c r="K271" s="79"/>
      <c r="P271">
        <f>J271-'data for JMP'!J271</f>
        <v>0</v>
      </c>
      <c r="Q271">
        <f t="shared" si="60"/>
        <v>0</v>
      </c>
      <c r="R271">
        <f t="shared" si="61"/>
        <v>0</v>
      </c>
      <c r="S271">
        <f t="shared" si="62"/>
        <v>0</v>
      </c>
      <c r="T271" s="116">
        <f t="shared" si="63"/>
        <v>0</v>
      </c>
      <c r="U271" s="116">
        <f t="shared" si="63"/>
        <v>0</v>
      </c>
      <c r="V271" s="24"/>
      <c r="W271" s="51"/>
      <c r="X271" s="79"/>
      <c r="Z271" s="79"/>
      <c r="AA271" s="79"/>
      <c r="AB271" s="5"/>
      <c r="AP271" s="116">
        <v>1</v>
      </c>
      <c r="AQ271" s="25" t="s">
        <v>18</v>
      </c>
      <c r="AR271" s="88">
        <v>1</v>
      </c>
      <c r="AS271" s="52" t="s">
        <v>15</v>
      </c>
      <c r="AT271" s="24" t="s">
        <v>14</v>
      </c>
      <c r="AU271" s="24">
        <v>0</v>
      </c>
      <c r="AV271" s="24" t="s">
        <v>14</v>
      </c>
      <c r="AW271" s="24">
        <v>0</v>
      </c>
      <c r="AX271" s="24" t="s">
        <v>14</v>
      </c>
      <c r="AY271" s="77" t="s">
        <v>512</v>
      </c>
      <c r="AZ271">
        <v>0</v>
      </c>
      <c r="BA271" s="77" t="s">
        <v>512</v>
      </c>
      <c r="BB271">
        <v>0</v>
      </c>
      <c r="BC271" s="77" t="s">
        <v>512</v>
      </c>
      <c r="BD271">
        <v>0</v>
      </c>
      <c r="BE271" s="77" t="s">
        <v>512</v>
      </c>
      <c r="BF271">
        <v>0</v>
      </c>
      <c r="BH271" s="116">
        <v>0</v>
      </c>
      <c r="BJ271" s="116">
        <v>0</v>
      </c>
      <c r="BK271" s="79">
        <v>0</v>
      </c>
      <c r="BL271" s="79">
        <v>0</v>
      </c>
      <c r="BM271" s="24">
        <v>0</v>
      </c>
      <c r="BN271" s="24">
        <v>0</v>
      </c>
      <c r="BO271" s="24">
        <v>0</v>
      </c>
      <c r="BP271" s="24">
        <v>0</v>
      </c>
      <c r="BT271" s="150">
        <v>5</v>
      </c>
      <c r="BU271" s="150">
        <v>0</v>
      </c>
      <c r="BV271" s="150">
        <v>20</v>
      </c>
      <c r="BW271" s="150">
        <v>0</v>
      </c>
      <c r="BX271" s="132"/>
      <c r="BY271" s="150">
        <v>60</v>
      </c>
      <c r="BZ271" s="136" t="s">
        <v>88</v>
      </c>
      <c r="CA271" s="84"/>
      <c r="CB271" s="175" t="s">
        <v>581</v>
      </c>
      <c r="CC271" s="124" t="s">
        <v>30</v>
      </c>
      <c r="CD271" s="84">
        <v>9</v>
      </c>
      <c r="CE271" s="84">
        <v>5</v>
      </c>
      <c r="CF271" s="77">
        <v>0</v>
      </c>
    </row>
    <row r="272" spans="1:84" ht="43.2" x14ac:dyDescent="0.55000000000000004">
      <c r="A272" s="72">
        <v>5</v>
      </c>
      <c r="B272" s="49" t="s">
        <v>0</v>
      </c>
      <c r="C272" s="49">
        <v>55</v>
      </c>
      <c r="D272" s="25" t="s">
        <v>81</v>
      </c>
      <c r="E272" s="25">
        <v>2</v>
      </c>
      <c r="F272" s="25">
        <v>7</v>
      </c>
      <c r="G272" s="25">
        <v>4</v>
      </c>
      <c r="H272" s="24"/>
      <c r="I272" s="24"/>
      <c r="J272" s="79"/>
      <c r="K272" s="79"/>
      <c r="P272">
        <f>J272-'data for JMP'!J272</f>
        <v>0</v>
      </c>
      <c r="Q272">
        <f t="shared" si="60"/>
        <v>0</v>
      </c>
      <c r="R272">
        <f t="shared" si="61"/>
        <v>0</v>
      </c>
      <c r="S272">
        <f t="shared" si="62"/>
        <v>0</v>
      </c>
      <c r="T272" s="116">
        <f t="shared" si="63"/>
        <v>0</v>
      </c>
      <c r="U272" s="116">
        <f t="shared" si="63"/>
        <v>0</v>
      </c>
      <c r="V272" s="24"/>
      <c r="W272" s="51"/>
      <c r="X272" s="79"/>
      <c r="Z272" s="79"/>
      <c r="AA272" s="79"/>
      <c r="AB272" s="5"/>
      <c r="AP272" s="116">
        <v>1</v>
      </c>
      <c r="AQ272" s="25" t="s">
        <v>15</v>
      </c>
      <c r="AR272" s="88">
        <v>1</v>
      </c>
      <c r="AS272" s="52" t="s">
        <v>15</v>
      </c>
      <c r="AT272" s="24" t="s">
        <v>14</v>
      </c>
      <c r="AU272" s="24">
        <v>0</v>
      </c>
      <c r="AV272" s="24" t="s">
        <v>14</v>
      </c>
      <c r="AW272" s="24">
        <v>0</v>
      </c>
      <c r="AX272" s="24" t="s">
        <v>14</v>
      </c>
      <c r="AY272" s="77" t="s">
        <v>512</v>
      </c>
      <c r="AZ272">
        <v>0</v>
      </c>
      <c r="BA272" s="77" t="s">
        <v>512</v>
      </c>
      <c r="BB272">
        <v>0</v>
      </c>
      <c r="BC272" s="77" t="s">
        <v>512</v>
      </c>
      <c r="BD272">
        <v>0</v>
      </c>
      <c r="BE272" s="77" t="s">
        <v>512</v>
      </c>
      <c r="BF272">
        <v>0</v>
      </c>
      <c r="BH272" s="116">
        <v>0</v>
      </c>
      <c r="BJ272" s="116">
        <v>0</v>
      </c>
      <c r="BK272" s="79">
        <v>0</v>
      </c>
      <c r="BL272" s="79">
        <v>0</v>
      </c>
      <c r="BM272" s="24">
        <v>0</v>
      </c>
      <c r="BN272" s="24">
        <v>0</v>
      </c>
      <c r="BO272" s="24">
        <v>0</v>
      </c>
      <c r="BP272" s="24">
        <v>0</v>
      </c>
      <c r="BT272" s="136">
        <v>4</v>
      </c>
      <c r="BU272" s="136">
        <v>1</v>
      </c>
      <c r="BV272" s="136">
        <v>25</v>
      </c>
      <c r="BW272" s="150">
        <v>20</v>
      </c>
      <c r="BX272" s="132"/>
      <c r="BY272" s="136">
        <v>60</v>
      </c>
      <c r="BZ272" s="150" t="s">
        <v>167</v>
      </c>
      <c r="CA272" s="84"/>
      <c r="CB272" s="175" t="s">
        <v>581</v>
      </c>
      <c r="CC272" s="124" t="s">
        <v>30</v>
      </c>
      <c r="CD272" s="84">
        <v>7</v>
      </c>
      <c r="CE272" s="84">
        <v>4</v>
      </c>
      <c r="CF272" s="84">
        <v>0</v>
      </c>
    </row>
    <row r="273" spans="1:84" ht="57.6" x14ac:dyDescent="0.55000000000000004">
      <c r="A273" s="72">
        <v>5</v>
      </c>
      <c r="B273" s="49" t="s">
        <v>0</v>
      </c>
      <c r="C273" s="49">
        <v>56</v>
      </c>
      <c r="D273" s="25" t="s">
        <v>81</v>
      </c>
      <c r="E273" s="25">
        <v>0</v>
      </c>
      <c r="F273" s="25">
        <v>8</v>
      </c>
      <c r="G273" s="25">
        <v>0</v>
      </c>
      <c r="H273" s="24"/>
      <c r="I273" s="24"/>
      <c r="J273" s="79"/>
      <c r="K273" s="79"/>
      <c r="P273">
        <f>J273-'data for JMP'!J273</f>
        <v>0</v>
      </c>
      <c r="Q273">
        <f t="shared" si="60"/>
        <v>0</v>
      </c>
      <c r="R273">
        <f t="shared" si="61"/>
        <v>0</v>
      </c>
      <c r="S273">
        <f t="shared" si="62"/>
        <v>0</v>
      </c>
      <c r="T273" s="116">
        <f t="shared" si="63"/>
        <v>0</v>
      </c>
      <c r="U273" s="116">
        <f t="shared" si="63"/>
        <v>0</v>
      </c>
      <c r="V273" s="24"/>
      <c r="W273" s="51"/>
      <c r="X273" s="79"/>
      <c r="Z273" s="79"/>
      <c r="AA273" s="79"/>
      <c r="AB273" s="5"/>
      <c r="AP273" s="116">
        <v>1</v>
      </c>
      <c r="AQ273" s="25" t="s">
        <v>14</v>
      </c>
      <c r="AR273" s="25">
        <v>0</v>
      </c>
      <c r="AS273" s="25" t="s">
        <v>14</v>
      </c>
      <c r="AT273" s="24" t="s">
        <v>14</v>
      </c>
      <c r="AU273" s="24">
        <v>0</v>
      </c>
      <c r="AV273" s="24" t="s">
        <v>14</v>
      </c>
      <c r="AW273" s="24">
        <v>0</v>
      </c>
      <c r="AX273" s="24" t="s">
        <v>14</v>
      </c>
      <c r="AY273" s="77" t="s">
        <v>512</v>
      </c>
      <c r="AZ273">
        <v>0</v>
      </c>
      <c r="BA273" s="77" t="s">
        <v>512</v>
      </c>
      <c r="BB273">
        <v>0</v>
      </c>
      <c r="BC273" s="77" t="s">
        <v>512</v>
      </c>
      <c r="BD273">
        <v>0</v>
      </c>
      <c r="BE273" s="77" t="s">
        <v>512</v>
      </c>
      <c r="BF273">
        <v>0</v>
      </c>
      <c r="BH273" s="116">
        <v>0</v>
      </c>
      <c r="BJ273" s="116">
        <v>0</v>
      </c>
      <c r="BK273" s="79">
        <v>0</v>
      </c>
      <c r="BL273" s="79">
        <v>0</v>
      </c>
      <c r="BM273" s="24">
        <v>0</v>
      </c>
      <c r="BN273" s="24">
        <v>0</v>
      </c>
      <c r="BO273" s="24">
        <v>0</v>
      </c>
      <c r="BP273" s="24">
        <v>0</v>
      </c>
      <c r="BT273" s="150">
        <v>10</v>
      </c>
      <c r="BU273" s="150">
        <v>3</v>
      </c>
      <c r="BV273" s="150">
        <v>25</v>
      </c>
      <c r="BW273" s="150">
        <v>20</v>
      </c>
      <c r="BX273" s="132"/>
      <c r="BY273" s="150">
        <v>45</v>
      </c>
      <c r="BZ273" s="136" t="s">
        <v>166</v>
      </c>
      <c r="CA273" s="84"/>
      <c r="CB273" s="175" t="s">
        <v>581</v>
      </c>
      <c r="CC273" s="124" t="s">
        <v>30</v>
      </c>
      <c r="CD273" s="84">
        <v>8</v>
      </c>
      <c r="CE273" s="84">
        <v>5</v>
      </c>
      <c r="CF273" s="77">
        <v>0</v>
      </c>
    </row>
    <row r="274" spans="1:84" ht="57.6" x14ac:dyDescent="0.55000000000000004">
      <c r="A274" s="72">
        <v>5</v>
      </c>
      <c r="B274" s="49" t="s">
        <v>0</v>
      </c>
      <c r="C274" s="49">
        <v>57</v>
      </c>
      <c r="D274" s="25" t="s">
        <v>66</v>
      </c>
      <c r="E274" s="25">
        <v>0</v>
      </c>
      <c r="F274" s="25">
        <v>7</v>
      </c>
      <c r="G274" s="25">
        <v>0</v>
      </c>
      <c r="H274" s="24"/>
      <c r="I274" s="24"/>
      <c r="J274" s="79"/>
      <c r="K274" s="79"/>
      <c r="P274">
        <f>J274-'data for JMP'!J274</f>
        <v>0</v>
      </c>
      <c r="Q274">
        <f t="shared" si="60"/>
        <v>0</v>
      </c>
      <c r="R274">
        <f t="shared" si="61"/>
        <v>0</v>
      </c>
      <c r="S274">
        <f t="shared" si="62"/>
        <v>0</v>
      </c>
      <c r="T274" s="116">
        <f t="shared" si="63"/>
        <v>0</v>
      </c>
      <c r="U274" s="116">
        <f t="shared" si="63"/>
        <v>0</v>
      </c>
      <c r="V274" s="24"/>
      <c r="W274" s="51"/>
      <c r="X274" s="79"/>
      <c r="Z274" s="79"/>
      <c r="AA274" s="79"/>
      <c r="AB274" s="5"/>
      <c r="AP274" s="116">
        <v>1</v>
      </c>
      <c r="AQ274" s="25" t="s">
        <v>14</v>
      </c>
      <c r="AR274" s="25">
        <v>0</v>
      </c>
      <c r="AS274" s="25" t="s">
        <v>14</v>
      </c>
      <c r="AT274" s="24" t="s">
        <v>14</v>
      </c>
      <c r="AU274" s="24">
        <v>0</v>
      </c>
      <c r="AV274" s="24" t="s">
        <v>14</v>
      </c>
      <c r="AW274" s="24">
        <v>0</v>
      </c>
      <c r="AX274" s="24" t="s">
        <v>14</v>
      </c>
      <c r="AY274" s="77" t="s">
        <v>512</v>
      </c>
      <c r="AZ274">
        <v>0</v>
      </c>
      <c r="BA274" s="77" t="s">
        <v>512</v>
      </c>
      <c r="BB274">
        <v>0</v>
      </c>
      <c r="BC274" s="77" t="s">
        <v>512</v>
      </c>
      <c r="BD274">
        <v>0</v>
      </c>
      <c r="BE274" s="77" t="s">
        <v>512</v>
      </c>
      <c r="BF274">
        <v>0</v>
      </c>
      <c r="BH274" s="116">
        <v>0</v>
      </c>
      <c r="BJ274" s="116">
        <v>0</v>
      </c>
      <c r="BK274" s="79">
        <v>0</v>
      </c>
      <c r="BL274" s="79">
        <v>0</v>
      </c>
      <c r="BM274" s="24">
        <v>0</v>
      </c>
      <c r="BN274" s="24">
        <v>0</v>
      </c>
      <c r="BO274" s="24">
        <v>0</v>
      </c>
      <c r="BP274" s="24">
        <v>0</v>
      </c>
      <c r="BT274" s="136">
        <v>20</v>
      </c>
      <c r="BU274" s="136">
        <v>10</v>
      </c>
      <c r="BV274" s="136">
        <v>35</v>
      </c>
      <c r="BW274" s="150">
        <v>45</v>
      </c>
      <c r="BX274" s="132"/>
      <c r="BY274" s="136">
        <v>40</v>
      </c>
      <c r="BZ274" s="150" t="s">
        <v>165</v>
      </c>
      <c r="CA274" s="84"/>
      <c r="CB274" s="175" t="s">
        <v>581</v>
      </c>
      <c r="CC274" s="124" t="s">
        <v>30</v>
      </c>
      <c r="CD274" s="84">
        <v>7</v>
      </c>
      <c r="CE274" s="84">
        <v>2</v>
      </c>
      <c r="CF274" s="84">
        <v>0</v>
      </c>
    </row>
    <row r="275" spans="1:84" ht="43.2" x14ac:dyDescent="0.55000000000000004">
      <c r="A275" s="72">
        <v>5</v>
      </c>
      <c r="B275" s="72" t="s">
        <v>0</v>
      </c>
      <c r="C275" s="49">
        <v>58</v>
      </c>
      <c r="D275" s="25" t="s">
        <v>81</v>
      </c>
      <c r="E275" s="25">
        <v>2</v>
      </c>
      <c r="F275" s="25">
        <v>8</v>
      </c>
      <c r="G275" s="25">
        <v>19.5</v>
      </c>
      <c r="H275" s="24">
        <v>48</v>
      </c>
      <c r="I275" s="24">
        <v>32</v>
      </c>
      <c r="J275" s="79">
        <v>44</v>
      </c>
      <c r="K275" s="79">
        <v>69</v>
      </c>
      <c r="L275" s="79">
        <v>90.5</v>
      </c>
      <c r="M275" s="79">
        <v>99</v>
      </c>
      <c r="N275" s="79">
        <v>104</v>
      </c>
      <c r="O275" s="168">
        <v>128</v>
      </c>
      <c r="P275">
        <f>J275-'data for JMP'!J275</f>
        <v>12</v>
      </c>
      <c r="Q275">
        <f t="shared" si="60"/>
        <v>25</v>
      </c>
      <c r="R275">
        <f t="shared" si="61"/>
        <v>21.5</v>
      </c>
      <c r="S275">
        <f t="shared" si="62"/>
        <v>8.5</v>
      </c>
      <c r="T275" s="116">
        <f t="shared" si="63"/>
        <v>5</v>
      </c>
      <c r="U275" s="116">
        <f t="shared" si="63"/>
        <v>24</v>
      </c>
      <c r="V275" s="24">
        <v>8.5</v>
      </c>
      <c r="W275" s="51">
        <f>3.14*(V275/2)^2*I275</f>
        <v>1814.92</v>
      </c>
      <c r="X275" s="79">
        <v>12</v>
      </c>
      <c r="Y275">
        <f>3.14*(X275/2)^2*J275</f>
        <v>4973.76</v>
      </c>
      <c r="Z275" s="79">
        <v>16</v>
      </c>
      <c r="AA275" s="79">
        <v>16</v>
      </c>
      <c r="AB275" s="5">
        <f xml:space="preserve"> AVERAGE(Z275:AA275)</f>
        <v>16</v>
      </c>
      <c r="AC275">
        <f>3.14*((Z275+AA275)/2)^2*K275</f>
        <v>55464.959999999999</v>
      </c>
      <c r="AD275" s="79">
        <v>29.5</v>
      </c>
      <c r="AE275" s="79">
        <v>29.5</v>
      </c>
      <c r="AF275" s="5">
        <f xml:space="preserve"> AVERAGE(AD275:AE275)</f>
        <v>29.5</v>
      </c>
      <c r="AG275">
        <f>3.14*((AD275+AE275)/2)^2*L275</f>
        <v>247298.9425</v>
      </c>
      <c r="AH275" s="79">
        <v>47</v>
      </c>
      <c r="AI275" s="79">
        <v>38</v>
      </c>
      <c r="AJ275" s="5">
        <f xml:space="preserve"> AVERAGE(AH275:AI275)</f>
        <v>42.5</v>
      </c>
      <c r="AK275">
        <f>3.14*((AH275+AI275)/2)^2*M275</f>
        <v>561490.875</v>
      </c>
      <c r="AL275" s="79">
        <v>34</v>
      </c>
      <c r="AM275" s="79">
        <v>36</v>
      </c>
      <c r="AN275" s="168">
        <v>61</v>
      </c>
      <c r="AO275" s="168">
        <v>52</v>
      </c>
      <c r="AP275" s="116">
        <v>1</v>
      </c>
      <c r="AQ275" s="25" t="s">
        <v>15</v>
      </c>
      <c r="AR275" s="88">
        <v>1</v>
      </c>
      <c r="AS275" s="52" t="s">
        <v>13</v>
      </c>
      <c r="AT275" s="24" t="s">
        <v>13</v>
      </c>
      <c r="AU275" s="24">
        <v>1</v>
      </c>
      <c r="AV275" s="24" t="s">
        <v>17</v>
      </c>
      <c r="AW275" s="24">
        <v>1</v>
      </c>
      <c r="AX275" s="24" t="s">
        <v>15</v>
      </c>
      <c r="AY275" s="80" t="s">
        <v>491</v>
      </c>
      <c r="AZ275">
        <v>1</v>
      </c>
      <c r="BA275" s="77" t="s">
        <v>491</v>
      </c>
      <c r="BB275">
        <v>1</v>
      </c>
      <c r="BC275" s="77" t="s">
        <v>13</v>
      </c>
      <c r="BD275">
        <v>1</v>
      </c>
      <c r="BE275" s="77" t="s">
        <v>488</v>
      </c>
      <c r="BF275">
        <v>1</v>
      </c>
      <c r="BG275" s="77" t="s">
        <v>15</v>
      </c>
      <c r="BH275" s="175">
        <v>1</v>
      </c>
      <c r="BI275" s="171" t="s">
        <v>13</v>
      </c>
      <c r="BJ275" s="177">
        <v>1</v>
      </c>
      <c r="BK275" s="79">
        <v>5</v>
      </c>
      <c r="BL275" s="24">
        <v>1</v>
      </c>
      <c r="BM275" s="79">
        <v>0</v>
      </c>
      <c r="BN275" s="79">
        <v>0</v>
      </c>
      <c r="BO275" s="79">
        <v>0</v>
      </c>
      <c r="BP275" s="79">
        <v>0</v>
      </c>
      <c r="BQ275" s="79">
        <v>0</v>
      </c>
      <c r="BR275" s="168">
        <v>0</v>
      </c>
      <c r="BT275" s="150">
        <v>3</v>
      </c>
      <c r="BU275" s="150">
        <v>1</v>
      </c>
      <c r="BV275" s="150">
        <v>15</v>
      </c>
      <c r="BW275" s="150">
        <v>40</v>
      </c>
      <c r="BX275" s="132">
        <v>1</v>
      </c>
      <c r="BY275" s="150">
        <v>50</v>
      </c>
      <c r="BZ275" s="136" t="s">
        <v>164</v>
      </c>
      <c r="CA275" s="84"/>
      <c r="CB275" s="175" t="s">
        <v>581</v>
      </c>
      <c r="CC275" s="124" t="s">
        <v>30</v>
      </c>
      <c r="CD275" s="84">
        <v>8</v>
      </c>
      <c r="CE275" s="84">
        <v>5</v>
      </c>
      <c r="CF275" s="77">
        <v>0</v>
      </c>
    </row>
    <row r="276" spans="1:84" ht="57.6" x14ac:dyDescent="0.55000000000000004">
      <c r="A276" s="72">
        <v>5</v>
      </c>
      <c r="B276" s="49" t="s">
        <v>0</v>
      </c>
      <c r="C276" s="49">
        <v>59</v>
      </c>
      <c r="D276" s="25" t="s">
        <v>47</v>
      </c>
      <c r="E276" s="25">
        <v>3</v>
      </c>
      <c r="F276" s="25">
        <v>5</v>
      </c>
      <c r="G276" s="25">
        <v>15</v>
      </c>
      <c r="H276" s="24">
        <v>18</v>
      </c>
      <c r="I276" s="24">
        <v>21.5</v>
      </c>
      <c r="J276" s="79">
        <v>22</v>
      </c>
      <c r="K276" s="79">
        <v>26.5</v>
      </c>
      <c r="L276" s="79">
        <v>30.5</v>
      </c>
      <c r="M276" s="79">
        <v>55</v>
      </c>
      <c r="N276" s="79">
        <v>52</v>
      </c>
      <c r="O276" s="168">
        <v>72</v>
      </c>
      <c r="P276">
        <f>J276-'data for JMP'!J276</f>
        <v>0.5</v>
      </c>
      <c r="Q276">
        <f t="shared" si="60"/>
        <v>4.5</v>
      </c>
      <c r="R276">
        <f t="shared" si="61"/>
        <v>4</v>
      </c>
      <c r="S276">
        <f t="shared" si="62"/>
        <v>24.5</v>
      </c>
      <c r="T276" s="116">
        <f t="shared" si="63"/>
        <v>-3</v>
      </c>
      <c r="U276" s="116">
        <f t="shared" si="63"/>
        <v>20</v>
      </c>
      <c r="V276" s="24">
        <v>10.5</v>
      </c>
      <c r="W276" s="51">
        <f>3.14*(V276/2)^2*I276</f>
        <v>1860.744375</v>
      </c>
      <c r="X276" s="79">
        <v>6</v>
      </c>
      <c r="Y276">
        <f>3.14*(X276/2)^2*J276</f>
        <v>621.72</v>
      </c>
      <c r="Z276" s="79">
        <v>12</v>
      </c>
      <c r="AA276" s="79">
        <v>10</v>
      </c>
      <c r="AB276" s="5">
        <f xml:space="preserve"> AVERAGE(Z276:AA276)</f>
        <v>11</v>
      </c>
      <c r="AC276">
        <f>3.14*((Z276+AA276)/2)^2*K276</f>
        <v>10068.41</v>
      </c>
      <c r="AD276" s="79">
        <v>11</v>
      </c>
      <c r="AE276" s="79">
        <v>14</v>
      </c>
      <c r="AF276" s="5">
        <f xml:space="preserve"> AVERAGE(AD276:AE276)</f>
        <v>12.5</v>
      </c>
      <c r="AG276">
        <f>3.14*((AD276+AE276)/2)^2*L276</f>
        <v>14964.0625</v>
      </c>
      <c r="AH276" s="79">
        <v>22</v>
      </c>
      <c r="AI276" s="79">
        <v>16</v>
      </c>
      <c r="AJ276" s="5">
        <f xml:space="preserve"> AVERAGE(AH276:AI276)</f>
        <v>19</v>
      </c>
      <c r="AK276">
        <f>3.14*((AH276+AI276)/2)^2*M276</f>
        <v>62344.7</v>
      </c>
      <c r="AL276" s="79">
        <v>24</v>
      </c>
      <c r="AM276" s="79">
        <v>14</v>
      </c>
      <c r="AN276" s="168">
        <v>31</v>
      </c>
      <c r="AO276" s="168">
        <v>27</v>
      </c>
      <c r="AP276" s="116">
        <v>1</v>
      </c>
      <c r="AQ276" s="25" t="s">
        <v>15</v>
      </c>
      <c r="AR276" s="88">
        <v>1</v>
      </c>
      <c r="AS276" s="52" t="s">
        <v>13</v>
      </c>
      <c r="AT276" s="24" t="s">
        <v>13</v>
      </c>
      <c r="AU276" s="24">
        <v>1</v>
      </c>
      <c r="AV276" s="24" t="s">
        <v>17</v>
      </c>
      <c r="AW276" s="24">
        <v>1</v>
      </c>
      <c r="AX276" s="24" t="s">
        <v>15</v>
      </c>
      <c r="AY276" s="80" t="s">
        <v>489</v>
      </c>
      <c r="AZ276">
        <v>1</v>
      </c>
      <c r="BA276" s="77" t="s">
        <v>488</v>
      </c>
      <c r="BB276">
        <v>1</v>
      </c>
      <c r="BC276" s="77" t="s">
        <v>15</v>
      </c>
      <c r="BD276">
        <v>1</v>
      </c>
      <c r="BE276" s="77" t="s">
        <v>497</v>
      </c>
      <c r="BF276">
        <v>1</v>
      </c>
      <c r="BG276" s="77" t="s">
        <v>15</v>
      </c>
      <c r="BH276" s="175">
        <v>1</v>
      </c>
      <c r="BI276" s="171" t="s">
        <v>13</v>
      </c>
      <c r="BJ276" s="177">
        <v>1</v>
      </c>
      <c r="BK276" s="79">
        <v>5</v>
      </c>
      <c r="BL276" s="24">
        <v>0</v>
      </c>
      <c r="BM276" s="79">
        <v>1</v>
      </c>
      <c r="BN276" s="79">
        <v>15</v>
      </c>
      <c r="BO276" s="79">
        <v>20</v>
      </c>
      <c r="BP276" s="79">
        <v>10</v>
      </c>
      <c r="BQ276" s="79">
        <v>10</v>
      </c>
      <c r="BR276" s="168">
        <v>20</v>
      </c>
      <c r="BT276" s="136">
        <v>8</v>
      </c>
      <c r="BU276" s="136">
        <v>0.1</v>
      </c>
      <c r="BV276" s="136">
        <v>15</v>
      </c>
      <c r="BW276" s="150">
        <v>20</v>
      </c>
      <c r="BX276" s="132">
        <v>0</v>
      </c>
      <c r="BY276" s="136">
        <v>40</v>
      </c>
      <c r="BZ276" s="150" t="s">
        <v>163</v>
      </c>
      <c r="CA276" s="84"/>
      <c r="CB276" s="175" t="s">
        <v>581</v>
      </c>
      <c r="CC276" s="124" t="s">
        <v>30</v>
      </c>
      <c r="CD276" s="84">
        <v>5</v>
      </c>
      <c r="CE276" s="84">
        <v>0</v>
      </c>
      <c r="CF276" s="84">
        <v>0</v>
      </c>
    </row>
    <row r="277" spans="1:84" ht="43.2" x14ac:dyDescent="0.55000000000000004">
      <c r="A277" s="72">
        <v>5</v>
      </c>
      <c r="B277" s="49" t="s">
        <v>0</v>
      </c>
      <c r="C277" s="49">
        <v>60</v>
      </c>
      <c r="D277" s="25" t="s">
        <v>66</v>
      </c>
      <c r="E277" s="25">
        <v>2</v>
      </c>
      <c r="F277" s="25">
        <v>5</v>
      </c>
      <c r="G277" s="25">
        <v>19.5</v>
      </c>
      <c r="H277" s="24">
        <v>65</v>
      </c>
      <c r="I277" s="24">
        <v>48</v>
      </c>
      <c r="J277" s="79">
        <v>58</v>
      </c>
      <c r="K277" s="79">
        <v>78</v>
      </c>
      <c r="L277" s="79">
        <v>94.5</v>
      </c>
      <c r="M277" s="79">
        <v>137</v>
      </c>
      <c r="N277" s="79">
        <v>134</v>
      </c>
      <c r="O277" s="168">
        <v>176</v>
      </c>
      <c r="P277">
        <f>J277-'data for JMP'!J277</f>
        <v>10</v>
      </c>
      <c r="Q277">
        <f t="shared" si="60"/>
        <v>20</v>
      </c>
      <c r="R277">
        <f t="shared" si="61"/>
        <v>16.5</v>
      </c>
      <c r="S277">
        <f t="shared" si="62"/>
        <v>42.5</v>
      </c>
      <c r="T277" s="116">
        <f t="shared" si="63"/>
        <v>-3</v>
      </c>
      <c r="U277" s="116">
        <f t="shared" si="63"/>
        <v>42</v>
      </c>
      <c r="V277" s="24">
        <v>23.5</v>
      </c>
      <c r="W277" s="51">
        <f>3.14*(V277/2)^2*I277</f>
        <v>20808.78</v>
      </c>
      <c r="X277" s="79">
        <v>14</v>
      </c>
      <c r="Y277">
        <f>3.14*(X277/2)^2*J277</f>
        <v>8923.880000000001</v>
      </c>
      <c r="Z277" s="79">
        <v>37</v>
      </c>
      <c r="AA277" s="79">
        <v>32</v>
      </c>
      <c r="AB277" s="5">
        <f xml:space="preserve"> AVERAGE(Z277:AA277)</f>
        <v>34.5</v>
      </c>
      <c r="AC277">
        <f>3.14*((Z277+AA277)/2)^2*K277</f>
        <v>291516.03000000003</v>
      </c>
      <c r="AD277" s="79">
        <v>40</v>
      </c>
      <c r="AE277" s="79">
        <v>33</v>
      </c>
      <c r="AF277" s="5">
        <f xml:space="preserve"> AVERAGE(AD277:AE277)</f>
        <v>36.5</v>
      </c>
      <c r="AG277">
        <f>3.14*((AD277+AE277)/2)^2*L277</f>
        <v>395318.54250000004</v>
      </c>
      <c r="AH277" s="79">
        <v>60</v>
      </c>
      <c r="AI277" s="79">
        <v>59</v>
      </c>
      <c r="AJ277" s="5">
        <f xml:space="preserve"> AVERAGE(AH277:AI277)</f>
        <v>59.5</v>
      </c>
      <c r="AK277">
        <f>3.14*((AH277+AI277)/2)^2*M277</f>
        <v>1522944.7450000001</v>
      </c>
      <c r="AL277" s="79">
        <v>66</v>
      </c>
      <c r="AM277" s="79">
        <v>56</v>
      </c>
      <c r="AN277" s="168">
        <v>89</v>
      </c>
      <c r="AO277" s="168">
        <v>72</v>
      </c>
      <c r="AP277" s="116">
        <v>1</v>
      </c>
      <c r="AQ277" s="25" t="s">
        <v>13</v>
      </c>
      <c r="AR277" s="88">
        <v>1</v>
      </c>
      <c r="AS277" s="52" t="s">
        <v>13</v>
      </c>
      <c r="AT277" s="24" t="s">
        <v>13</v>
      </c>
      <c r="AU277" s="24">
        <v>1</v>
      </c>
      <c r="AV277" s="24" t="s">
        <v>17</v>
      </c>
      <c r="AW277" s="24">
        <v>1</v>
      </c>
      <c r="AX277" s="24" t="s">
        <v>15</v>
      </c>
      <c r="AY277" s="80" t="s">
        <v>489</v>
      </c>
      <c r="AZ277">
        <v>1</v>
      </c>
      <c r="BA277" s="77" t="s">
        <v>488</v>
      </c>
      <c r="BB277">
        <v>1</v>
      </c>
      <c r="BC277" s="77" t="s">
        <v>13</v>
      </c>
      <c r="BD277">
        <v>1</v>
      </c>
      <c r="BE277" s="77" t="s">
        <v>488</v>
      </c>
      <c r="BF277">
        <v>1</v>
      </c>
      <c r="BG277" s="77" t="s">
        <v>15</v>
      </c>
      <c r="BH277" s="175">
        <v>1</v>
      </c>
      <c r="BI277" s="171" t="s">
        <v>13</v>
      </c>
      <c r="BJ277" s="177">
        <v>1</v>
      </c>
      <c r="BK277" s="79">
        <v>2</v>
      </c>
      <c r="BL277" s="24">
        <v>0</v>
      </c>
      <c r="BM277" s="79">
        <v>3</v>
      </c>
      <c r="BN277" s="79">
        <v>0</v>
      </c>
      <c r="BO277" s="79">
        <v>0</v>
      </c>
      <c r="BP277" s="79">
        <v>0</v>
      </c>
      <c r="BQ277" s="79">
        <v>0</v>
      </c>
      <c r="BR277" s="168">
        <v>8</v>
      </c>
      <c r="BT277" s="150">
        <v>10</v>
      </c>
      <c r="BU277" s="150">
        <v>1</v>
      </c>
      <c r="BV277" s="150">
        <v>21</v>
      </c>
      <c r="BW277" s="150">
        <v>28</v>
      </c>
      <c r="BX277" s="132">
        <v>0</v>
      </c>
      <c r="BY277" s="150">
        <v>85</v>
      </c>
      <c r="BZ277" s="136" t="s">
        <v>134</v>
      </c>
      <c r="CA277" s="84" t="s">
        <v>162</v>
      </c>
      <c r="CB277" s="175" t="s">
        <v>581</v>
      </c>
      <c r="CC277" s="124" t="s">
        <v>30</v>
      </c>
      <c r="CD277" s="84">
        <v>5</v>
      </c>
      <c r="CE277" s="84">
        <v>4</v>
      </c>
      <c r="CF277" s="77">
        <v>0</v>
      </c>
    </row>
    <row r="278" spans="1:84" ht="28.8" x14ac:dyDescent="0.55000000000000004">
      <c r="A278" s="72">
        <v>5</v>
      </c>
      <c r="B278" s="49" t="s">
        <v>0</v>
      </c>
      <c r="C278" s="49">
        <v>61</v>
      </c>
      <c r="D278" s="25" t="s">
        <v>42</v>
      </c>
      <c r="E278" s="25">
        <v>2</v>
      </c>
      <c r="F278" s="25">
        <v>6</v>
      </c>
      <c r="G278" s="25">
        <v>9</v>
      </c>
      <c r="H278" s="24">
        <v>17.5</v>
      </c>
      <c r="I278" s="24">
        <v>3</v>
      </c>
      <c r="J278" s="79"/>
      <c r="K278" s="79"/>
      <c r="L278" s="79"/>
      <c r="M278" s="79"/>
      <c r="N278" s="79"/>
      <c r="O278" s="168"/>
      <c r="P278">
        <f>J278-'data for JMP'!J278</f>
        <v>-3</v>
      </c>
      <c r="Q278">
        <f t="shared" si="60"/>
        <v>0</v>
      </c>
      <c r="R278">
        <f t="shared" si="61"/>
        <v>0</v>
      </c>
      <c r="S278">
        <f t="shared" si="62"/>
        <v>0</v>
      </c>
      <c r="T278" s="116">
        <f t="shared" si="63"/>
        <v>0</v>
      </c>
      <c r="U278" s="116">
        <f t="shared" si="63"/>
        <v>0</v>
      </c>
      <c r="V278" s="24">
        <v>3</v>
      </c>
      <c r="W278" s="51">
        <f>3.14*(V278/2)^2*I278</f>
        <v>21.195</v>
      </c>
      <c r="X278" s="79"/>
      <c r="Z278" s="79"/>
      <c r="AA278" s="79"/>
      <c r="AB278" s="5"/>
      <c r="AD278" s="79"/>
      <c r="AE278" s="79"/>
      <c r="AF278" s="5"/>
      <c r="AH278" s="79"/>
      <c r="AI278" s="79"/>
      <c r="AJ278" s="5"/>
      <c r="AL278" s="79"/>
      <c r="AM278" s="79"/>
      <c r="AN278" s="168"/>
      <c r="AO278" s="168"/>
      <c r="AP278" s="116">
        <v>1</v>
      </c>
      <c r="AQ278" s="25" t="s">
        <v>18</v>
      </c>
      <c r="AR278" s="88">
        <v>1</v>
      </c>
      <c r="AS278" s="52" t="s">
        <v>15</v>
      </c>
      <c r="AT278" s="24" t="s">
        <v>15</v>
      </c>
      <c r="AU278" s="24">
        <v>1</v>
      </c>
      <c r="AV278" s="24" t="s">
        <v>18</v>
      </c>
      <c r="AW278" s="24">
        <v>1</v>
      </c>
      <c r="AX278" s="24" t="s">
        <v>14</v>
      </c>
      <c r="AY278" s="77" t="s">
        <v>512</v>
      </c>
      <c r="AZ278">
        <v>0</v>
      </c>
      <c r="BA278" s="77" t="s">
        <v>512</v>
      </c>
      <c r="BB278">
        <v>0</v>
      </c>
      <c r="BC278" s="77" t="s">
        <v>512</v>
      </c>
      <c r="BD278">
        <v>0</v>
      </c>
      <c r="BE278" s="77" t="s">
        <v>512</v>
      </c>
      <c r="BF278">
        <v>0</v>
      </c>
      <c r="BG278" s="77"/>
      <c r="BH278" s="116">
        <v>0</v>
      </c>
      <c r="BI278" s="171"/>
      <c r="BJ278" s="116">
        <v>0</v>
      </c>
      <c r="BK278" s="79">
        <v>20</v>
      </c>
      <c r="BL278" s="24">
        <v>50</v>
      </c>
      <c r="BM278" s="24">
        <v>0</v>
      </c>
      <c r="BN278" s="24">
        <v>0</v>
      </c>
      <c r="BO278" s="24">
        <v>0</v>
      </c>
      <c r="BP278" s="24">
        <v>0</v>
      </c>
      <c r="BQ278" s="79"/>
      <c r="BR278" s="168"/>
      <c r="BT278" s="136">
        <v>20</v>
      </c>
      <c r="BU278" s="136">
        <v>0</v>
      </c>
      <c r="BV278" s="136">
        <v>70</v>
      </c>
      <c r="BW278" s="136">
        <v>0</v>
      </c>
      <c r="BX278" s="132">
        <v>50</v>
      </c>
      <c r="BY278" s="136">
        <v>70</v>
      </c>
      <c r="BZ278" s="150" t="s">
        <v>67</v>
      </c>
      <c r="CA278" s="84"/>
      <c r="CB278" s="176" t="s">
        <v>577</v>
      </c>
      <c r="CC278" s="124" t="s">
        <v>29</v>
      </c>
      <c r="CD278" s="84">
        <v>6</v>
      </c>
      <c r="CE278" s="84">
        <v>3</v>
      </c>
      <c r="CF278" s="84">
        <v>0</v>
      </c>
    </row>
    <row r="279" spans="1:84" ht="28.8" x14ac:dyDescent="0.55000000000000004">
      <c r="A279" s="72">
        <v>5</v>
      </c>
      <c r="B279" s="49" t="s">
        <v>0</v>
      </c>
      <c r="C279" s="49">
        <v>62</v>
      </c>
      <c r="D279" s="25" t="s">
        <v>42</v>
      </c>
      <c r="E279" s="25">
        <v>2</v>
      </c>
      <c r="F279" s="25">
        <v>6</v>
      </c>
      <c r="G279" s="25">
        <v>15</v>
      </c>
      <c r="H279" s="24">
        <v>32.5</v>
      </c>
      <c r="I279" s="24">
        <v>38</v>
      </c>
      <c r="J279" s="79">
        <v>36</v>
      </c>
      <c r="K279" s="79">
        <v>39</v>
      </c>
      <c r="L279" s="79">
        <v>32.5</v>
      </c>
      <c r="M279" s="79"/>
      <c r="N279" s="79"/>
      <c r="O279" s="168"/>
      <c r="P279">
        <f>J279-'data for JMP'!J279</f>
        <v>-2</v>
      </c>
      <c r="Q279">
        <f t="shared" si="60"/>
        <v>3</v>
      </c>
      <c r="R279">
        <f t="shared" si="61"/>
        <v>-6.5</v>
      </c>
      <c r="S279">
        <f t="shared" si="62"/>
        <v>-32.5</v>
      </c>
      <c r="T279" s="116">
        <f t="shared" si="63"/>
        <v>0</v>
      </c>
      <c r="U279" s="116">
        <f t="shared" si="63"/>
        <v>0</v>
      </c>
      <c r="V279" s="24">
        <v>11</v>
      </c>
      <c r="W279" s="51">
        <f>3.14*(V279/2)^2*I279</f>
        <v>3609.43</v>
      </c>
      <c r="X279" s="79">
        <v>10</v>
      </c>
      <c r="Y279">
        <f>3.14*(X279/2)^2*J279</f>
        <v>2826</v>
      </c>
      <c r="Z279" s="79"/>
      <c r="AA279" s="79"/>
      <c r="AB279" s="5"/>
      <c r="AD279" s="79"/>
      <c r="AE279" s="79"/>
      <c r="AF279" s="5"/>
      <c r="AH279" s="79"/>
      <c r="AI279" s="79"/>
      <c r="AJ279" s="5"/>
      <c r="AL279" s="79"/>
      <c r="AM279" s="79"/>
      <c r="AN279" s="168"/>
      <c r="AO279" s="168"/>
      <c r="AP279" s="116">
        <v>1</v>
      </c>
      <c r="AQ279" s="25" t="s">
        <v>15</v>
      </c>
      <c r="AR279" s="88">
        <v>1</v>
      </c>
      <c r="AS279" s="52" t="s">
        <v>15</v>
      </c>
      <c r="AT279" s="24" t="s">
        <v>13</v>
      </c>
      <c r="AU279" s="24">
        <v>1</v>
      </c>
      <c r="AV279" s="24" t="s">
        <v>15</v>
      </c>
      <c r="AW279" s="24">
        <v>1</v>
      </c>
      <c r="AX279" s="24" t="s">
        <v>15</v>
      </c>
      <c r="AY279" s="80" t="s">
        <v>487</v>
      </c>
      <c r="AZ279">
        <v>0</v>
      </c>
      <c r="BA279" s="77" t="s">
        <v>490</v>
      </c>
      <c r="BB279">
        <v>1</v>
      </c>
      <c r="BC279" s="77" t="s">
        <v>14</v>
      </c>
      <c r="BD279">
        <v>0</v>
      </c>
      <c r="BE279" s="77" t="s">
        <v>512</v>
      </c>
      <c r="BF279">
        <v>0</v>
      </c>
      <c r="BG279" s="77"/>
      <c r="BH279" s="116">
        <v>0</v>
      </c>
      <c r="BI279" s="171"/>
      <c r="BJ279" s="116">
        <v>0</v>
      </c>
      <c r="BK279" s="79">
        <v>0</v>
      </c>
      <c r="BL279" s="24">
        <v>0</v>
      </c>
      <c r="BM279" s="79">
        <v>0</v>
      </c>
      <c r="BN279" s="24">
        <v>0</v>
      </c>
      <c r="BO279" s="24">
        <v>0</v>
      </c>
      <c r="BP279" s="24">
        <v>0</v>
      </c>
      <c r="BQ279" s="79"/>
      <c r="BR279" s="168"/>
      <c r="BT279" s="150">
        <v>0</v>
      </c>
      <c r="BU279" s="150">
        <v>3</v>
      </c>
      <c r="BV279" s="150">
        <v>3</v>
      </c>
      <c r="BW279" s="150">
        <v>1</v>
      </c>
      <c r="BX279" s="132">
        <v>0</v>
      </c>
      <c r="BY279" s="150">
        <v>20</v>
      </c>
      <c r="BZ279" s="136" t="s">
        <v>161</v>
      </c>
      <c r="CA279" s="84"/>
      <c r="CB279" s="176" t="s">
        <v>577</v>
      </c>
      <c r="CC279" s="124" t="s">
        <v>29</v>
      </c>
      <c r="CD279" s="84">
        <v>6</v>
      </c>
      <c r="CE279" s="84">
        <v>0</v>
      </c>
      <c r="CF279" s="77">
        <v>0</v>
      </c>
    </row>
    <row r="280" spans="1:84" ht="28.8" x14ac:dyDescent="0.55000000000000004">
      <c r="A280" s="72">
        <v>5</v>
      </c>
      <c r="B280" s="49" t="s">
        <v>0</v>
      </c>
      <c r="C280" s="49">
        <v>63</v>
      </c>
      <c r="D280" s="25" t="s">
        <v>42</v>
      </c>
      <c r="E280" s="25">
        <v>2</v>
      </c>
      <c r="F280" s="25">
        <v>5</v>
      </c>
      <c r="G280" s="25">
        <v>7</v>
      </c>
      <c r="H280" s="24">
        <v>13</v>
      </c>
      <c r="I280" s="24"/>
      <c r="J280" s="79"/>
      <c r="K280" s="79"/>
      <c r="L280" s="79"/>
      <c r="M280" s="79"/>
      <c r="N280" s="79"/>
      <c r="O280" s="168"/>
      <c r="P280">
        <f>J280-'data for JMP'!J280</f>
        <v>0</v>
      </c>
      <c r="Q280">
        <f t="shared" si="60"/>
        <v>0</v>
      </c>
      <c r="R280">
        <f t="shared" si="61"/>
        <v>0</v>
      </c>
      <c r="S280">
        <f t="shared" si="62"/>
        <v>0</v>
      </c>
      <c r="T280" s="116">
        <f t="shared" si="63"/>
        <v>0</v>
      </c>
      <c r="U280" s="116">
        <f t="shared" si="63"/>
        <v>0</v>
      </c>
      <c r="V280" s="24"/>
      <c r="W280" s="51"/>
      <c r="X280" s="79"/>
      <c r="Z280" s="79"/>
      <c r="AA280" s="79"/>
      <c r="AB280" s="5"/>
      <c r="AD280" s="79"/>
      <c r="AE280" s="79"/>
      <c r="AF280" s="5"/>
      <c r="AH280" s="79"/>
      <c r="AI280" s="79"/>
      <c r="AJ280" s="5"/>
      <c r="AL280" s="79"/>
      <c r="AM280" s="79"/>
      <c r="AN280" s="168"/>
      <c r="AO280" s="168"/>
      <c r="AP280" s="116">
        <v>1</v>
      </c>
      <c r="AQ280" s="25" t="s">
        <v>15</v>
      </c>
      <c r="AR280" s="88">
        <v>1</v>
      </c>
      <c r="AS280" s="52" t="s">
        <v>15</v>
      </c>
      <c r="AT280" s="24" t="s">
        <v>13</v>
      </c>
      <c r="AU280" s="24">
        <v>1</v>
      </c>
      <c r="AV280" s="24" t="s">
        <v>14</v>
      </c>
      <c r="AW280" s="24">
        <v>0</v>
      </c>
      <c r="AX280" s="24" t="s">
        <v>14</v>
      </c>
      <c r="AY280" s="77" t="s">
        <v>512</v>
      </c>
      <c r="AZ280">
        <v>0</v>
      </c>
      <c r="BA280" s="77" t="s">
        <v>512</v>
      </c>
      <c r="BB280">
        <v>0</v>
      </c>
      <c r="BC280" s="77" t="s">
        <v>512</v>
      </c>
      <c r="BD280">
        <v>0</v>
      </c>
      <c r="BE280" s="77" t="s">
        <v>512</v>
      </c>
      <c r="BF280">
        <v>0</v>
      </c>
      <c r="BG280" s="77"/>
      <c r="BH280" s="116">
        <v>0</v>
      </c>
      <c r="BI280" s="171"/>
      <c r="BJ280" s="116">
        <v>0</v>
      </c>
      <c r="BK280" s="79">
        <v>10</v>
      </c>
      <c r="BL280" s="24">
        <v>70</v>
      </c>
      <c r="BM280" s="24">
        <v>0</v>
      </c>
      <c r="BN280" s="24">
        <v>0</v>
      </c>
      <c r="BO280" s="24">
        <v>0</v>
      </c>
      <c r="BP280" s="24">
        <v>0</v>
      </c>
      <c r="BQ280" s="79"/>
      <c r="BR280" s="168"/>
      <c r="BT280" s="136">
        <v>25</v>
      </c>
      <c r="BU280" s="136">
        <v>0</v>
      </c>
      <c r="BV280" s="136">
        <v>50</v>
      </c>
      <c r="BW280" s="136">
        <v>0</v>
      </c>
      <c r="BX280" s="132">
        <v>70</v>
      </c>
      <c r="BY280" s="136">
        <v>70</v>
      </c>
      <c r="BZ280" s="150" t="s">
        <v>67</v>
      </c>
      <c r="CA280" s="84"/>
      <c r="CB280" s="175" t="s">
        <v>581</v>
      </c>
      <c r="CC280" s="124" t="s">
        <v>30</v>
      </c>
      <c r="CD280" s="84">
        <v>7</v>
      </c>
      <c r="CE280" s="84">
        <v>5</v>
      </c>
      <c r="CF280" s="84">
        <v>0</v>
      </c>
    </row>
    <row r="281" spans="1:84" ht="43.2" x14ac:dyDescent="0.55000000000000004">
      <c r="A281" s="72">
        <v>5</v>
      </c>
      <c r="B281" s="49" t="s">
        <v>0</v>
      </c>
      <c r="C281" s="49">
        <v>64</v>
      </c>
      <c r="D281" s="25" t="s">
        <v>42</v>
      </c>
      <c r="E281" s="25">
        <v>3</v>
      </c>
      <c r="F281" s="25">
        <v>5</v>
      </c>
      <c r="G281" s="25">
        <v>8</v>
      </c>
      <c r="H281" s="24">
        <v>14</v>
      </c>
      <c r="I281" s="24">
        <v>7</v>
      </c>
      <c r="J281" s="79">
        <v>9</v>
      </c>
      <c r="K281" s="79">
        <v>18</v>
      </c>
      <c r="L281" s="79">
        <v>25</v>
      </c>
      <c r="M281" s="79">
        <v>37</v>
      </c>
      <c r="N281" s="79">
        <v>40</v>
      </c>
      <c r="O281" s="168">
        <v>65</v>
      </c>
      <c r="P281">
        <f>J281-'data for JMP'!J281</f>
        <v>2</v>
      </c>
      <c r="Q281">
        <f t="shared" si="60"/>
        <v>9</v>
      </c>
      <c r="R281">
        <f t="shared" si="61"/>
        <v>7</v>
      </c>
      <c r="S281">
        <f t="shared" si="62"/>
        <v>12</v>
      </c>
      <c r="T281" s="116">
        <f t="shared" si="63"/>
        <v>3</v>
      </c>
      <c r="U281" s="116">
        <f t="shared" si="63"/>
        <v>25</v>
      </c>
      <c r="V281" s="24">
        <v>4</v>
      </c>
      <c r="W281" s="51">
        <f>3.14*(V281/2)^2*I281</f>
        <v>87.92</v>
      </c>
      <c r="X281" s="79">
        <v>2</v>
      </c>
      <c r="Y281">
        <f>3.14*(X281/2)^2*J281</f>
        <v>28.26</v>
      </c>
      <c r="Z281" s="79">
        <v>11</v>
      </c>
      <c r="AA281" s="79">
        <v>9</v>
      </c>
      <c r="AB281" s="5">
        <f xml:space="preserve"> AVERAGE(Z281:AA281)</f>
        <v>10</v>
      </c>
      <c r="AC281">
        <f>3.14*((Z281+AA281)/2)^2*K281</f>
        <v>5652</v>
      </c>
      <c r="AD281" s="79">
        <v>12</v>
      </c>
      <c r="AE281" s="79">
        <v>11</v>
      </c>
      <c r="AF281" s="5">
        <f xml:space="preserve"> AVERAGE(AD281:AE281)</f>
        <v>11.5</v>
      </c>
      <c r="AG281">
        <f>3.14*((AD281+AE281)/2)^2*L281</f>
        <v>10381.625000000002</v>
      </c>
      <c r="AH281" s="79">
        <v>21</v>
      </c>
      <c r="AI281" s="79">
        <v>19</v>
      </c>
      <c r="AJ281" s="5">
        <f xml:space="preserve"> AVERAGE(AH281:AI281)</f>
        <v>20</v>
      </c>
      <c r="AK281">
        <f>3.14*((AH281+AI281)/2)^2*M281</f>
        <v>46472</v>
      </c>
      <c r="AL281" s="79">
        <v>24</v>
      </c>
      <c r="AM281" s="79">
        <v>17</v>
      </c>
      <c r="AN281" s="168">
        <v>35</v>
      </c>
      <c r="AO281" s="168">
        <v>29</v>
      </c>
      <c r="AP281" s="116">
        <v>1</v>
      </c>
      <c r="AQ281" s="25" t="s">
        <v>15</v>
      </c>
      <c r="AR281" s="88">
        <v>1</v>
      </c>
      <c r="AS281" s="52" t="s">
        <v>15</v>
      </c>
      <c r="AT281" s="24" t="s">
        <v>13</v>
      </c>
      <c r="AU281" s="24">
        <v>1</v>
      </c>
      <c r="AV281" s="24" t="s">
        <v>18</v>
      </c>
      <c r="AW281" s="24">
        <v>1</v>
      </c>
      <c r="AX281" s="24" t="s">
        <v>17</v>
      </c>
      <c r="AY281" s="80" t="s">
        <v>490</v>
      </c>
      <c r="AZ281">
        <v>1</v>
      </c>
      <c r="BA281" s="77" t="s">
        <v>489</v>
      </c>
      <c r="BB281">
        <v>1</v>
      </c>
      <c r="BC281" s="77" t="s">
        <v>497</v>
      </c>
      <c r="BD281">
        <v>1</v>
      </c>
      <c r="BE281" s="77" t="s">
        <v>18</v>
      </c>
      <c r="BF281">
        <v>1</v>
      </c>
      <c r="BG281" s="77" t="s">
        <v>566</v>
      </c>
      <c r="BH281" s="175">
        <v>1</v>
      </c>
      <c r="BI281" s="171" t="s">
        <v>13</v>
      </c>
      <c r="BJ281" s="177">
        <v>1</v>
      </c>
      <c r="BK281" s="79">
        <v>0</v>
      </c>
      <c r="BL281" s="24">
        <v>1</v>
      </c>
      <c r="BM281" s="79">
        <v>3</v>
      </c>
      <c r="BN281" s="79">
        <v>5</v>
      </c>
      <c r="BO281" s="79">
        <v>12</v>
      </c>
      <c r="BP281" s="79">
        <v>15</v>
      </c>
      <c r="BQ281" s="79">
        <v>10</v>
      </c>
      <c r="BR281" s="168">
        <v>15</v>
      </c>
      <c r="BT281" s="150">
        <v>20</v>
      </c>
      <c r="BU281" s="150">
        <v>0</v>
      </c>
      <c r="BV281" s="150">
        <v>35</v>
      </c>
      <c r="BW281" s="150">
        <v>0</v>
      </c>
      <c r="BX281" s="132">
        <v>1</v>
      </c>
      <c r="BY281" s="150">
        <v>70</v>
      </c>
      <c r="BZ281" s="136" t="s">
        <v>160</v>
      </c>
      <c r="CA281" s="84"/>
      <c r="CB281" s="176" t="s">
        <v>577</v>
      </c>
      <c r="CC281" s="124" t="s">
        <v>29</v>
      </c>
      <c r="CD281" s="84">
        <v>5</v>
      </c>
      <c r="CE281" s="84">
        <v>3</v>
      </c>
      <c r="CF281" s="77">
        <v>0</v>
      </c>
    </row>
    <row r="282" spans="1:84" ht="28.8" x14ac:dyDescent="0.55000000000000004">
      <c r="A282" s="72">
        <v>5</v>
      </c>
      <c r="B282" s="49" t="s">
        <v>0</v>
      </c>
      <c r="C282" s="49">
        <v>65</v>
      </c>
      <c r="D282" s="25" t="s">
        <v>42</v>
      </c>
      <c r="E282" s="25">
        <v>3</v>
      </c>
      <c r="F282" s="25">
        <v>6</v>
      </c>
      <c r="G282" s="25">
        <v>13</v>
      </c>
      <c r="H282" s="24">
        <v>17.5</v>
      </c>
      <c r="I282" s="24">
        <v>8.5</v>
      </c>
      <c r="J282" s="79"/>
      <c r="K282" s="79"/>
      <c r="L282" s="79"/>
      <c r="M282" s="79"/>
      <c r="N282" s="79"/>
      <c r="O282" s="168"/>
      <c r="P282">
        <f>J282-'data for JMP'!J282</f>
        <v>-8.5</v>
      </c>
      <c r="Q282">
        <f t="shared" si="60"/>
        <v>0</v>
      </c>
      <c r="R282">
        <f t="shared" si="61"/>
        <v>0</v>
      </c>
      <c r="S282">
        <f t="shared" si="62"/>
        <v>0</v>
      </c>
      <c r="T282" s="116">
        <f t="shared" si="63"/>
        <v>0</v>
      </c>
      <c r="U282" s="116">
        <f t="shared" si="63"/>
        <v>0</v>
      </c>
      <c r="V282" s="24">
        <v>1.5</v>
      </c>
      <c r="W282" s="51">
        <f>3.14*(V282/2)^2*I282</f>
        <v>15.013125</v>
      </c>
      <c r="X282" s="79"/>
      <c r="Z282" s="79"/>
      <c r="AA282" s="79"/>
      <c r="AB282" s="5"/>
      <c r="AD282" s="79"/>
      <c r="AE282" s="79"/>
      <c r="AF282" s="5"/>
      <c r="AH282" s="79"/>
      <c r="AI282" s="79"/>
      <c r="AJ282" s="5"/>
      <c r="AL282" s="79"/>
      <c r="AM282" s="79"/>
      <c r="AN282" s="168"/>
      <c r="AO282" s="168"/>
      <c r="AP282" s="116">
        <v>1</v>
      </c>
      <c r="AQ282" s="25" t="s">
        <v>15</v>
      </c>
      <c r="AR282" s="88">
        <v>1</v>
      </c>
      <c r="AS282" s="52" t="s">
        <v>18</v>
      </c>
      <c r="AT282" s="24" t="s">
        <v>13</v>
      </c>
      <c r="AU282" s="24">
        <v>1</v>
      </c>
      <c r="AV282" s="24" t="s">
        <v>14</v>
      </c>
      <c r="AW282" s="24">
        <v>0</v>
      </c>
      <c r="AX282" s="24" t="s">
        <v>14</v>
      </c>
      <c r="AY282" s="80" t="s">
        <v>487</v>
      </c>
      <c r="AZ282">
        <v>0</v>
      </c>
      <c r="BA282" s="77" t="s">
        <v>512</v>
      </c>
      <c r="BB282">
        <v>0</v>
      </c>
      <c r="BC282" s="77" t="s">
        <v>512</v>
      </c>
      <c r="BD282">
        <v>0</v>
      </c>
      <c r="BE282" s="77" t="s">
        <v>512</v>
      </c>
      <c r="BF282">
        <v>0</v>
      </c>
      <c r="BG282" s="77"/>
      <c r="BH282" s="116">
        <v>0</v>
      </c>
      <c r="BI282" s="171"/>
      <c r="BJ282" s="116">
        <v>0</v>
      </c>
      <c r="BK282" s="79">
        <v>5</v>
      </c>
      <c r="BL282" s="24">
        <v>1</v>
      </c>
      <c r="BM282" s="24">
        <v>0</v>
      </c>
      <c r="BN282" s="24">
        <v>0</v>
      </c>
      <c r="BO282" s="24">
        <v>0</v>
      </c>
      <c r="BP282" s="24">
        <v>0</v>
      </c>
      <c r="BQ282" s="79"/>
      <c r="BR282" s="168"/>
      <c r="BT282" s="136">
        <v>18</v>
      </c>
      <c r="BU282" s="136">
        <v>0</v>
      </c>
      <c r="BV282" s="136">
        <v>43</v>
      </c>
      <c r="BW282" s="136">
        <v>0</v>
      </c>
      <c r="BX282" s="132">
        <v>1</v>
      </c>
      <c r="BY282" s="136">
        <v>65</v>
      </c>
      <c r="BZ282" s="150" t="s">
        <v>41</v>
      </c>
      <c r="CA282" s="84"/>
      <c r="CB282" s="176" t="s">
        <v>577</v>
      </c>
      <c r="CC282" s="124" t="s">
        <v>29</v>
      </c>
      <c r="CD282" s="84">
        <v>6</v>
      </c>
      <c r="CE282" s="84">
        <v>2</v>
      </c>
      <c r="CF282" s="84">
        <v>0</v>
      </c>
    </row>
    <row r="283" spans="1:84" ht="43.2" x14ac:dyDescent="0.55000000000000004">
      <c r="A283" s="72">
        <v>5</v>
      </c>
      <c r="B283" s="49" t="s">
        <v>0</v>
      </c>
      <c r="C283" s="49">
        <v>66</v>
      </c>
      <c r="D283" s="25" t="s">
        <v>42</v>
      </c>
      <c r="E283" s="25">
        <v>3</v>
      </c>
      <c r="F283" s="25">
        <v>4.5</v>
      </c>
      <c r="G283" s="25">
        <v>0</v>
      </c>
      <c r="H283" s="24"/>
      <c r="I283" s="24"/>
      <c r="J283" s="79"/>
      <c r="K283" s="79"/>
      <c r="L283" s="79"/>
      <c r="M283" s="79"/>
      <c r="N283" s="79"/>
      <c r="O283" s="168"/>
      <c r="P283">
        <f>J283-'data for JMP'!J283</f>
        <v>0</v>
      </c>
      <c r="Q283">
        <f t="shared" si="60"/>
        <v>0</v>
      </c>
      <c r="R283">
        <f t="shared" si="61"/>
        <v>0</v>
      </c>
      <c r="S283">
        <f t="shared" si="62"/>
        <v>0</v>
      </c>
      <c r="T283" s="116">
        <f t="shared" si="63"/>
        <v>0</v>
      </c>
      <c r="U283" s="116">
        <f t="shared" si="63"/>
        <v>0</v>
      </c>
      <c r="V283" s="24"/>
      <c r="W283" s="51"/>
      <c r="X283" s="79"/>
      <c r="Z283" s="79"/>
      <c r="AA283" s="79"/>
      <c r="AB283" s="5"/>
      <c r="AD283" s="79"/>
      <c r="AE283" s="79"/>
      <c r="AF283" s="5"/>
      <c r="AH283" s="79"/>
      <c r="AI283" s="79"/>
      <c r="AJ283" s="5"/>
      <c r="AL283" s="79"/>
      <c r="AM283" s="79"/>
      <c r="AN283" s="168"/>
      <c r="AO283" s="168"/>
      <c r="AP283" s="116">
        <v>1</v>
      </c>
      <c r="AQ283" s="25" t="s">
        <v>16</v>
      </c>
      <c r="AR283" s="25">
        <v>0</v>
      </c>
      <c r="AS283" s="25" t="s">
        <v>16</v>
      </c>
      <c r="AT283" s="24" t="s">
        <v>14</v>
      </c>
      <c r="AU283" s="24">
        <v>0</v>
      </c>
      <c r="AV283" s="24" t="s">
        <v>14</v>
      </c>
      <c r="AW283" s="24">
        <v>0</v>
      </c>
      <c r="AX283" s="24" t="s">
        <v>14</v>
      </c>
      <c r="AY283" s="77" t="s">
        <v>512</v>
      </c>
      <c r="AZ283">
        <v>0</v>
      </c>
      <c r="BA283" s="77" t="s">
        <v>512</v>
      </c>
      <c r="BB283">
        <v>0</v>
      </c>
      <c r="BC283" s="77" t="s">
        <v>512</v>
      </c>
      <c r="BD283">
        <v>0</v>
      </c>
      <c r="BE283" s="77" t="s">
        <v>512</v>
      </c>
      <c r="BF283">
        <v>0</v>
      </c>
      <c r="BG283" s="77"/>
      <c r="BH283" s="116">
        <v>0</v>
      </c>
      <c r="BI283" s="171"/>
      <c r="BJ283" s="116">
        <v>0</v>
      </c>
      <c r="BK283" s="79">
        <v>0</v>
      </c>
      <c r="BL283" s="79">
        <v>0</v>
      </c>
      <c r="BM283" s="24">
        <v>0</v>
      </c>
      <c r="BN283" s="24">
        <v>0</v>
      </c>
      <c r="BO283" s="24">
        <v>0</v>
      </c>
      <c r="BP283" s="24">
        <v>0</v>
      </c>
      <c r="BQ283" s="79"/>
      <c r="BR283" s="168"/>
      <c r="BT283" s="150">
        <v>25</v>
      </c>
      <c r="BU283" s="150">
        <v>0</v>
      </c>
      <c r="BV283" s="150">
        <v>50</v>
      </c>
      <c r="BW283" s="150">
        <v>0</v>
      </c>
      <c r="BX283" s="124"/>
      <c r="BY283" s="150">
        <v>100</v>
      </c>
      <c r="BZ283" s="136" t="s">
        <v>159</v>
      </c>
      <c r="CA283" s="84"/>
      <c r="CB283" s="175" t="s">
        <v>581</v>
      </c>
      <c r="CC283" s="124" t="s">
        <v>30</v>
      </c>
      <c r="CD283" s="84">
        <v>4.5</v>
      </c>
      <c r="CE283" s="84">
        <v>0</v>
      </c>
      <c r="CF283" s="77">
        <v>0</v>
      </c>
    </row>
    <row r="284" spans="1:84" ht="28.8" x14ac:dyDescent="0.55000000000000004">
      <c r="A284" s="72">
        <v>5</v>
      </c>
      <c r="B284" s="49" t="s">
        <v>0</v>
      </c>
      <c r="C284" s="49">
        <v>67</v>
      </c>
      <c r="D284" s="25" t="s">
        <v>42</v>
      </c>
      <c r="E284" s="25">
        <v>3</v>
      </c>
      <c r="F284" s="25">
        <v>6</v>
      </c>
      <c r="G284" s="25">
        <v>12</v>
      </c>
      <c r="H284" s="24">
        <v>17</v>
      </c>
      <c r="I284" s="24">
        <v>7</v>
      </c>
      <c r="J284" s="79">
        <v>6</v>
      </c>
      <c r="K284" s="79">
        <v>17</v>
      </c>
      <c r="L284" s="79">
        <v>19</v>
      </c>
      <c r="M284" s="79">
        <v>27</v>
      </c>
      <c r="N284" s="79">
        <v>32</v>
      </c>
      <c r="O284" s="168">
        <v>57</v>
      </c>
      <c r="P284">
        <f>J284-'data for JMP'!J284</f>
        <v>-1</v>
      </c>
      <c r="Q284">
        <f t="shared" si="60"/>
        <v>11</v>
      </c>
      <c r="R284">
        <f t="shared" si="61"/>
        <v>2</v>
      </c>
      <c r="S284">
        <f t="shared" si="62"/>
        <v>8</v>
      </c>
      <c r="T284" s="116">
        <f t="shared" si="63"/>
        <v>5</v>
      </c>
      <c r="U284" s="116">
        <f t="shared" si="63"/>
        <v>25</v>
      </c>
      <c r="V284" s="24">
        <v>2.5</v>
      </c>
      <c r="W284" s="51">
        <f>3.14*(V284/2)^2*I284</f>
        <v>34.34375</v>
      </c>
      <c r="X284" s="79">
        <v>3.5</v>
      </c>
      <c r="Y284">
        <f>3.14*(X284/2)^2*J284</f>
        <v>57.697500000000005</v>
      </c>
      <c r="Z284" s="79">
        <v>12</v>
      </c>
      <c r="AA284" s="79">
        <v>6</v>
      </c>
      <c r="AB284" s="5">
        <f xml:space="preserve"> AVERAGE(Z284:AA284)</f>
        <v>9</v>
      </c>
      <c r="AC284">
        <f>3.14*((Z284+AA284)/2)^2*K284</f>
        <v>4323.78</v>
      </c>
      <c r="AD284" s="79">
        <v>16</v>
      </c>
      <c r="AE284" s="79">
        <v>9.5</v>
      </c>
      <c r="AF284" s="5">
        <f xml:space="preserve"> AVERAGE(AD284:AE284)</f>
        <v>12.75</v>
      </c>
      <c r="AG284">
        <f>3.14*((AD284+AE284)/2)^2*L284</f>
        <v>9698.4787500000002</v>
      </c>
      <c r="AH284" s="79">
        <v>20</v>
      </c>
      <c r="AI284" s="79">
        <v>18</v>
      </c>
      <c r="AJ284" s="5">
        <f xml:space="preserve"> AVERAGE(AH284:AI284)</f>
        <v>19</v>
      </c>
      <c r="AK284">
        <f>3.14*((AH284+AI284)/2)^2*M284</f>
        <v>30605.579999999998</v>
      </c>
      <c r="AL284" s="79">
        <v>21</v>
      </c>
      <c r="AM284" s="79">
        <v>19</v>
      </c>
      <c r="AN284" s="168">
        <v>21</v>
      </c>
      <c r="AO284" s="168">
        <v>22</v>
      </c>
      <c r="AP284" s="116">
        <v>1</v>
      </c>
      <c r="AQ284" s="25" t="s">
        <v>15</v>
      </c>
      <c r="AR284" s="88">
        <v>1</v>
      </c>
      <c r="AS284" s="52" t="s">
        <v>15</v>
      </c>
      <c r="AT284" s="24" t="s">
        <v>13</v>
      </c>
      <c r="AU284" s="24">
        <v>1</v>
      </c>
      <c r="AV284" s="24" t="s">
        <v>18</v>
      </c>
      <c r="AW284" s="24">
        <v>1</v>
      </c>
      <c r="AX284" s="24" t="s">
        <v>18</v>
      </c>
      <c r="AY284" s="80" t="s">
        <v>490</v>
      </c>
      <c r="AZ284">
        <v>1</v>
      </c>
      <c r="BA284" s="77" t="s">
        <v>489</v>
      </c>
      <c r="BB284">
        <v>1</v>
      </c>
      <c r="BC284" s="77" t="s">
        <v>18</v>
      </c>
      <c r="BD284">
        <v>1</v>
      </c>
      <c r="BE284" s="77" t="s">
        <v>497</v>
      </c>
      <c r="BF284">
        <v>1</v>
      </c>
      <c r="BG284" s="77" t="s">
        <v>566</v>
      </c>
      <c r="BH284" s="175">
        <v>1</v>
      </c>
      <c r="BI284" s="171" t="s">
        <v>13</v>
      </c>
      <c r="BJ284" s="177">
        <v>1</v>
      </c>
      <c r="BK284" s="79">
        <v>1</v>
      </c>
      <c r="BL284" s="24">
        <v>5</v>
      </c>
      <c r="BM284" s="79">
        <v>5</v>
      </c>
      <c r="BN284" s="79">
        <v>3</v>
      </c>
      <c r="BO284" s="79">
        <v>8</v>
      </c>
      <c r="BP284" s="79">
        <v>30</v>
      </c>
      <c r="BQ284" s="79">
        <v>15</v>
      </c>
      <c r="BR284" s="168">
        <v>70</v>
      </c>
      <c r="BT284" s="136">
        <v>8</v>
      </c>
      <c r="BU284" s="136">
        <v>0</v>
      </c>
      <c r="BV284" s="136">
        <v>15</v>
      </c>
      <c r="BW284" s="136">
        <v>0</v>
      </c>
      <c r="BX284" s="132">
        <v>5</v>
      </c>
      <c r="BY284" s="136">
        <v>80</v>
      </c>
      <c r="BZ284" s="150" t="s">
        <v>41</v>
      </c>
      <c r="CA284" s="84"/>
      <c r="CB284" s="176" t="s">
        <v>577</v>
      </c>
      <c r="CC284" s="124" t="s">
        <v>29</v>
      </c>
      <c r="CD284" s="84">
        <v>6</v>
      </c>
      <c r="CE284" s="84">
        <v>2</v>
      </c>
      <c r="CF284" s="84" t="s">
        <v>52</v>
      </c>
    </row>
    <row r="285" spans="1:84" ht="43.2" x14ac:dyDescent="0.55000000000000004">
      <c r="A285" s="72">
        <v>5</v>
      </c>
      <c r="B285" s="49" t="s">
        <v>0</v>
      </c>
      <c r="C285" s="49">
        <v>68</v>
      </c>
      <c r="D285" s="25" t="s">
        <v>42</v>
      </c>
      <c r="E285" s="25">
        <v>4</v>
      </c>
      <c r="F285" s="25">
        <v>6</v>
      </c>
      <c r="G285" s="25">
        <v>15</v>
      </c>
      <c r="H285" s="24">
        <v>19</v>
      </c>
      <c r="I285" s="24">
        <v>11</v>
      </c>
      <c r="J285" s="79"/>
      <c r="K285" s="79"/>
      <c r="P285">
        <f>J285-'data for JMP'!J285</f>
        <v>-11</v>
      </c>
      <c r="Q285">
        <f t="shared" si="60"/>
        <v>0</v>
      </c>
      <c r="R285">
        <f t="shared" si="61"/>
        <v>0</v>
      </c>
      <c r="S285">
        <f t="shared" si="62"/>
        <v>0</v>
      </c>
      <c r="T285" s="116">
        <f t="shared" si="63"/>
        <v>0</v>
      </c>
      <c r="U285" s="116">
        <f t="shared" si="63"/>
        <v>0</v>
      </c>
      <c r="V285" s="24">
        <v>4</v>
      </c>
      <c r="W285" s="51">
        <f>3.14*(V285/2)^2*I285</f>
        <v>138.16</v>
      </c>
      <c r="X285" s="79"/>
      <c r="Z285" s="79"/>
      <c r="AA285" s="79"/>
      <c r="AB285" s="5"/>
      <c r="AP285" s="116">
        <v>1</v>
      </c>
      <c r="AQ285" s="25" t="s">
        <v>15</v>
      </c>
      <c r="AR285" s="88">
        <v>1</v>
      </c>
      <c r="AS285" s="52" t="s">
        <v>15</v>
      </c>
      <c r="AT285" s="24" t="s">
        <v>15</v>
      </c>
      <c r="AU285" s="24">
        <v>1</v>
      </c>
      <c r="AV285" s="24" t="s">
        <v>14</v>
      </c>
      <c r="AW285" s="24">
        <v>0</v>
      </c>
      <c r="AX285" s="24" t="s">
        <v>14</v>
      </c>
      <c r="AY285" s="80" t="s">
        <v>487</v>
      </c>
      <c r="AZ285">
        <v>0</v>
      </c>
      <c r="BA285" s="77" t="s">
        <v>512</v>
      </c>
      <c r="BB285">
        <v>0</v>
      </c>
      <c r="BC285" s="77" t="s">
        <v>512</v>
      </c>
      <c r="BD285">
        <v>0</v>
      </c>
      <c r="BE285" s="77" t="s">
        <v>512</v>
      </c>
      <c r="BF285">
        <v>0</v>
      </c>
      <c r="BH285" s="116">
        <v>0</v>
      </c>
      <c r="BJ285" s="116">
        <v>0</v>
      </c>
      <c r="BK285" s="79">
        <v>0</v>
      </c>
      <c r="BL285" s="24">
        <v>0</v>
      </c>
      <c r="BM285" s="24">
        <v>0</v>
      </c>
      <c r="BN285" s="24">
        <v>0</v>
      </c>
      <c r="BO285" s="24">
        <v>0</v>
      </c>
      <c r="BP285" s="24">
        <v>0</v>
      </c>
      <c r="BT285" s="136">
        <v>1</v>
      </c>
      <c r="BU285" s="136">
        <v>0.1</v>
      </c>
      <c r="BV285" s="136">
        <v>15</v>
      </c>
      <c r="BW285" s="136">
        <v>0</v>
      </c>
      <c r="BX285" s="132">
        <v>0</v>
      </c>
      <c r="BY285" s="136">
        <v>45</v>
      </c>
      <c r="BZ285" s="136" t="s">
        <v>69</v>
      </c>
      <c r="CA285" s="84"/>
      <c r="CB285" s="176" t="s">
        <v>577</v>
      </c>
      <c r="CC285" s="124" t="s">
        <v>29</v>
      </c>
      <c r="CD285" s="84">
        <v>6</v>
      </c>
      <c r="CE285" s="84">
        <v>3</v>
      </c>
      <c r="CF285" s="84" t="s">
        <v>52</v>
      </c>
    </row>
    <row r="286" spans="1:84" ht="28.8" x14ac:dyDescent="0.55000000000000004">
      <c r="A286" s="72">
        <v>5</v>
      </c>
      <c r="B286" s="49" t="s">
        <v>0</v>
      </c>
      <c r="C286" s="49">
        <v>69</v>
      </c>
      <c r="D286" s="25" t="s">
        <v>42</v>
      </c>
      <c r="E286" s="25">
        <v>3</v>
      </c>
      <c r="F286" s="25">
        <v>5</v>
      </c>
      <c r="G286" s="25">
        <v>11</v>
      </c>
      <c r="H286" s="24">
        <v>20</v>
      </c>
      <c r="I286" s="24"/>
      <c r="J286" s="79"/>
      <c r="K286" s="79"/>
      <c r="P286">
        <f>J286-'data for JMP'!J286</f>
        <v>0</v>
      </c>
      <c r="Q286">
        <f t="shared" si="60"/>
        <v>0</v>
      </c>
      <c r="R286">
        <f t="shared" si="61"/>
        <v>0</v>
      </c>
      <c r="S286">
        <f t="shared" si="62"/>
        <v>0</v>
      </c>
      <c r="T286" s="116">
        <f t="shared" si="63"/>
        <v>0</v>
      </c>
      <c r="U286" s="116">
        <f t="shared" si="63"/>
        <v>0</v>
      </c>
      <c r="V286" s="24"/>
      <c r="W286" s="51"/>
      <c r="X286" s="79"/>
      <c r="Z286" s="79"/>
      <c r="AA286" s="79"/>
      <c r="AB286" s="5"/>
      <c r="AP286" s="116">
        <v>1</v>
      </c>
      <c r="AQ286" s="25" t="s">
        <v>15</v>
      </c>
      <c r="AR286" s="88">
        <v>1</v>
      </c>
      <c r="AS286" s="52" t="s">
        <v>15</v>
      </c>
      <c r="AT286" s="24" t="s">
        <v>13</v>
      </c>
      <c r="AU286" s="24">
        <v>1</v>
      </c>
      <c r="AV286" s="24" t="s">
        <v>14</v>
      </c>
      <c r="AW286" s="24">
        <v>0</v>
      </c>
      <c r="AX286" s="24" t="s">
        <v>14</v>
      </c>
      <c r="AY286" s="77" t="s">
        <v>512</v>
      </c>
      <c r="AZ286">
        <v>0</v>
      </c>
      <c r="BA286" s="77" t="s">
        <v>512</v>
      </c>
      <c r="BB286">
        <v>0</v>
      </c>
      <c r="BC286" s="77" t="s">
        <v>512</v>
      </c>
      <c r="BD286">
        <v>0</v>
      </c>
      <c r="BE286" s="77" t="s">
        <v>512</v>
      </c>
      <c r="BF286">
        <v>0</v>
      </c>
      <c r="BH286" s="116">
        <v>0</v>
      </c>
      <c r="BJ286" s="116">
        <v>0</v>
      </c>
      <c r="BK286" s="79">
        <v>15</v>
      </c>
      <c r="BL286" s="24">
        <v>1</v>
      </c>
      <c r="BM286" s="24">
        <v>0</v>
      </c>
      <c r="BN286" s="24">
        <v>0</v>
      </c>
      <c r="BO286" s="24">
        <v>0</v>
      </c>
      <c r="BP286" s="24">
        <v>0</v>
      </c>
      <c r="BT286" s="136">
        <v>17</v>
      </c>
      <c r="BU286" s="136">
        <v>0</v>
      </c>
      <c r="BV286" s="136">
        <v>40</v>
      </c>
      <c r="BW286" s="136">
        <v>0</v>
      </c>
      <c r="BX286" s="132">
        <v>1</v>
      </c>
      <c r="BY286" s="136">
        <v>120</v>
      </c>
      <c r="BZ286" s="136" t="s">
        <v>72</v>
      </c>
      <c r="CA286" s="84"/>
      <c r="CB286" s="175" t="s">
        <v>581</v>
      </c>
      <c r="CC286" s="124" t="s">
        <v>30</v>
      </c>
      <c r="CD286" s="84">
        <v>5</v>
      </c>
      <c r="CE286" s="84">
        <v>0</v>
      </c>
      <c r="CF286" s="84">
        <v>0</v>
      </c>
    </row>
    <row r="287" spans="1:84" ht="28.8" x14ac:dyDescent="0.55000000000000004">
      <c r="A287" s="72">
        <v>5</v>
      </c>
      <c r="B287" s="49" t="s">
        <v>0</v>
      </c>
      <c r="C287" s="49">
        <v>70</v>
      </c>
      <c r="D287" s="25" t="s">
        <v>42</v>
      </c>
      <c r="E287" s="25">
        <v>2</v>
      </c>
      <c r="F287" s="25">
        <v>7</v>
      </c>
      <c r="G287" s="25">
        <v>15.5</v>
      </c>
      <c r="H287" s="24">
        <v>22.5</v>
      </c>
      <c r="I287" s="24">
        <v>10</v>
      </c>
      <c r="J287" s="79">
        <v>9</v>
      </c>
      <c r="K287" s="79"/>
      <c r="P287">
        <f>J287-'data for JMP'!J287</f>
        <v>-1</v>
      </c>
      <c r="Q287">
        <f t="shared" si="60"/>
        <v>-9</v>
      </c>
      <c r="R287">
        <f t="shared" si="61"/>
        <v>0</v>
      </c>
      <c r="S287">
        <f t="shared" si="62"/>
        <v>0</v>
      </c>
      <c r="T287" s="116">
        <f t="shared" si="63"/>
        <v>0</v>
      </c>
      <c r="U287" s="116">
        <f t="shared" si="63"/>
        <v>0</v>
      </c>
      <c r="V287" s="24">
        <v>3.5</v>
      </c>
      <c r="W287" s="51">
        <f>3.14*(V287/2)^2*I287</f>
        <v>96.162500000000009</v>
      </c>
      <c r="X287" s="79">
        <v>2</v>
      </c>
      <c r="Y287">
        <f>3.14*(X287/2)^2*J287</f>
        <v>28.26</v>
      </c>
      <c r="Z287" s="79"/>
      <c r="AA287" s="79"/>
      <c r="AB287" s="5"/>
      <c r="AP287" s="116">
        <v>1</v>
      </c>
      <c r="AQ287" s="25" t="s">
        <v>15</v>
      </c>
      <c r="AR287" s="88">
        <v>1</v>
      </c>
      <c r="AS287" s="52" t="s">
        <v>15</v>
      </c>
      <c r="AT287" s="24" t="s">
        <v>13</v>
      </c>
      <c r="AU287" s="24">
        <v>1</v>
      </c>
      <c r="AV287" s="24" t="s">
        <v>18</v>
      </c>
      <c r="AW287" s="24">
        <v>1</v>
      </c>
      <c r="AX287" s="24" t="s">
        <v>18</v>
      </c>
      <c r="AY287" s="80" t="s">
        <v>487</v>
      </c>
      <c r="AZ287">
        <v>0</v>
      </c>
      <c r="BA287" s="77" t="s">
        <v>512</v>
      </c>
      <c r="BB287">
        <v>0</v>
      </c>
      <c r="BC287" s="77" t="s">
        <v>512</v>
      </c>
      <c r="BD287">
        <v>0</v>
      </c>
      <c r="BE287" s="77" t="s">
        <v>512</v>
      </c>
      <c r="BF287">
        <v>0</v>
      </c>
      <c r="BH287" s="116">
        <v>0</v>
      </c>
      <c r="BJ287" s="116">
        <v>0</v>
      </c>
      <c r="BK287" s="79">
        <v>0</v>
      </c>
      <c r="BL287" s="24">
        <v>15</v>
      </c>
      <c r="BM287" s="79">
        <v>12</v>
      </c>
      <c r="BN287" s="24">
        <v>0</v>
      </c>
      <c r="BO287" s="24">
        <v>0</v>
      </c>
      <c r="BP287" s="24">
        <v>0</v>
      </c>
      <c r="BT287" s="136">
        <v>4</v>
      </c>
      <c r="BU287" s="136">
        <v>0</v>
      </c>
      <c r="BV287" s="136">
        <v>13</v>
      </c>
      <c r="BW287" s="136">
        <v>1</v>
      </c>
      <c r="BX287" s="132">
        <v>15</v>
      </c>
      <c r="BY287" s="136">
        <v>40</v>
      </c>
      <c r="BZ287" s="136" t="s">
        <v>158</v>
      </c>
      <c r="CA287" s="84"/>
      <c r="CB287" s="176" t="s">
        <v>577</v>
      </c>
      <c r="CC287" s="124" t="s">
        <v>29</v>
      </c>
      <c r="CD287" s="84">
        <v>7</v>
      </c>
      <c r="CE287" s="84">
        <v>5</v>
      </c>
      <c r="CF287" s="84">
        <v>0</v>
      </c>
    </row>
    <row r="288" spans="1:84" ht="28.8" x14ac:dyDescent="0.55000000000000004">
      <c r="A288" s="72">
        <v>5</v>
      </c>
      <c r="B288" s="49" t="s">
        <v>0</v>
      </c>
      <c r="C288" s="49">
        <v>71</v>
      </c>
      <c r="D288" s="25" t="s">
        <v>81</v>
      </c>
      <c r="E288" s="25">
        <v>3</v>
      </c>
      <c r="F288" s="25">
        <v>6</v>
      </c>
      <c r="G288" s="25">
        <v>11</v>
      </c>
      <c r="H288" s="24">
        <v>17</v>
      </c>
      <c r="I288" s="24"/>
      <c r="J288" s="79"/>
      <c r="K288" s="79"/>
      <c r="P288">
        <f>J288-'data for JMP'!J288</f>
        <v>0</v>
      </c>
      <c r="Q288">
        <f t="shared" si="60"/>
        <v>0</v>
      </c>
      <c r="R288">
        <f t="shared" si="61"/>
        <v>0</v>
      </c>
      <c r="S288">
        <f t="shared" si="62"/>
        <v>0</v>
      </c>
      <c r="T288" s="116">
        <f t="shared" si="63"/>
        <v>0</v>
      </c>
      <c r="U288" s="116">
        <f t="shared" si="63"/>
        <v>0</v>
      </c>
      <c r="V288" s="24"/>
      <c r="W288" s="51"/>
      <c r="X288" s="79"/>
      <c r="Z288" s="79"/>
      <c r="AA288" s="79"/>
      <c r="AB288" s="5"/>
      <c r="AP288" s="116">
        <v>1</v>
      </c>
      <c r="AQ288" s="25" t="s">
        <v>15</v>
      </c>
      <c r="AR288" s="88">
        <v>1</v>
      </c>
      <c r="AS288" s="52" t="s">
        <v>13</v>
      </c>
      <c r="AT288" s="24" t="s">
        <v>13</v>
      </c>
      <c r="AU288" s="24">
        <v>1</v>
      </c>
      <c r="AV288" s="24" t="s">
        <v>14</v>
      </c>
      <c r="AW288" s="24">
        <v>0</v>
      </c>
      <c r="AX288" s="24" t="s">
        <v>14</v>
      </c>
      <c r="AY288" s="77" t="s">
        <v>512</v>
      </c>
      <c r="AZ288">
        <v>0</v>
      </c>
      <c r="BA288" s="77" t="s">
        <v>512</v>
      </c>
      <c r="BB288">
        <v>0</v>
      </c>
      <c r="BC288" s="77" t="s">
        <v>512</v>
      </c>
      <c r="BD288">
        <v>0</v>
      </c>
      <c r="BE288" s="77" t="s">
        <v>512</v>
      </c>
      <c r="BF288">
        <v>0</v>
      </c>
      <c r="BH288" s="116">
        <v>0</v>
      </c>
      <c r="BJ288" s="116">
        <v>0</v>
      </c>
      <c r="BK288" s="79">
        <v>1</v>
      </c>
      <c r="BL288" s="24">
        <v>20</v>
      </c>
      <c r="BM288" s="24">
        <v>0</v>
      </c>
      <c r="BN288" s="24">
        <v>0</v>
      </c>
      <c r="BO288" s="24">
        <v>0</v>
      </c>
      <c r="BP288" s="24">
        <v>0</v>
      </c>
      <c r="BT288" s="136">
        <v>5</v>
      </c>
      <c r="BU288" s="136">
        <v>0</v>
      </c>
      <c r="BV288" s="136">
        <v>20</v>
      </c>
      <c r="BW288" s="136">
        <v>0</v>
      </c>
      <c r="BX288" s="132">
        <v>20</v>
      </c>
      <c r="BY288" s="136">
        <v>40</v>
      </c>
      <c r="BZ288" s="136" t="s">
        <v>83</v>
      </c>
      <c r="CA288" s="84"/>
      <c r="CB288" s="175" t="s">
        <v>581</v>
      </c>
      <c r="CC288" s="124" t="s">
        <v>30</v>
      </c>
      <c r="CD288" s="84">
        <v>6</v>
      </c>
      <c r="CE288" s="84">
        <v>5</v>
      </c>
      <c r="CF288" s="84">
        <v>0</v>
      </c>
    </row>
    <row r="289" spans="1:84" ht="28.8" x14ac:dyDescent="0.55000000000000004">
      <c r="A289" s="72">
        <v>5</v>
      </c>
      <c r="B289" s="49" t="s">
        <v>0</v>
      </c>
      <c r="C289" s="49">
        <v>72</v>
      </c>
      <c r="D289" s="25" t="s">
        <v>81</v>
      </c>
      <c r="E289" s="25">
        <v>2</v>
      </c>
      <c r="F289" s="25">
        <v>7</v>
      </c>
      <c r="G289" s="25">
        <v>10</v>
      </c>
      <c r="H289" s="24"/>
      <c r="I289" s="24"/>
      <c r="J289" s="79"/>
      <c r="K289" s="79"/>
      <c r="P289">
        <f>J289-'data for JMP'!J289</f>
        <v>0</v>
      </c>
      <c r="Q289">
        <f t="shared" si="60"/>
        <v>0</v>
      </c>
      <c r="R289">
        <f t="shared" si="61"/>
        <v>0</v>
      </c>
      <c r="S289">
        <f t="shared" si="62"/>
        <v>0</v>
      </c>
      <c r="T289" s="116">
        <f t="shared" si="63"/>
        <v>0</v>
      </c>
      <c r="U289" s="116">
        <f t="shared" si="63"/>
        <v>0</v>
      </c>
      <c r="V289" s="24"/>
      <c r="W289" s="51"/>
      <c r="X289" s="79"/>
      <c r="Z289" s="79"/>
      <c r="AA289" s="79"/>
      <c r="AB289" s="5"/>
      <c r="AP289" s="116">
        <v>1</v>
      </c>
      <c r="AQ289" s="25" t="s">
        <v>15</v>
      </c>
      <c r="AR289" s="88">
        <v>1</v>
      </c>
      <c r="AS289" s="52" t="s">
        <v>14</v>
      </c>
      <c r="AT289" s="24" t="s">
        <v>14</v>
      </c>
      <c r="AU289" s="24">
        <v>0</v>
      </c>
      <c r="AV289" s="24" t="s">
        <v>14</v>
      </c>
      <c r="AW289" s="24">
        <v>0</v>
      </c>
      <c r="AX289" s="24" t="s">
        <v>14</v>
      </c>
      <c r="AY289" s="77" t="s">
        <v>512</v>
      </c>
      <c r="AZ289">
        <v>0</v>
      </c>
      <c r="BA289" s="77" t="s">
        <v>512</v>
      </c>
      <c r="BB289">
        <v>0</v>
      </c>
      <c r="BC289" s="77" t="s">
        <v>512</v>
      </c>
      <c r="BD289">
        <v>0</v>
      </c>
      <c r="BE289" s="77" t="s">
        <v>512</v>
      </c>
      <c r="BF289">
        <v>0</v>
      </c>
      <c r="BH289" s="116">
        <v>0</v>
      </c>
      <c r="BJ289" s="116">
        <v>0</v>
      </c>
      <c r="BK289" s="79">
        <v>0</v>
      </c>
      <c r="BL289" s="79">
        <v>0</v>
      </c>
      <c r="BM289" s="24">
        <v>0</v>
      </c>
      <c r="BN289" s="24">
        <v>0</v>
      </c>
      <c r="BO289" s="24">
        <v>0</v>
      </c>
      <c r="BP289" s="24">
        <v>0</v>
      </c>
      <c r="BT289" s="136">
        <v>17</v>
      </c>
      <c r="BU289" s="136">
        <v>3</v>
      </c>
      <c r="BV289" s="136">
        <v>30</v>
      </c>
      <c r="BW289" s="136">
        <v>15</v>
      </c>
      <c r="BX289" s="132"/>
      <c r="BY289" s="136">
        <v>50</v>
      </c>
      <c r="BZ289" s="136" t="s">
        <v>157</v>
      </c>
      <c r="CA289" s="84"/>
      <c r="CB289" s="175" t="s">
        <v>581</v>
      </c>
      <c r="CC289" s="124" t="s">
        <v>30</v>
      </c>
      <c r="CD289" s="84">
        <v>7</v>
      </c>
      <c r="CE289" s="84">
        <v>3</v>
      </c>
      <c r="CF289" s="84">
        <v>0</v>
      </c>
    </row>
    <row r="290" spans="1:84" ht="57.6" x14ac:dyDescent="0.55000000000000004">
      <c r="A290" s="72">
        <v>5</v>
      </c>
      <c r="B290" s="49" t="s">
        <v>0</v>
      </c>
      <c r="C290" s="49">
        <v>73</v>
      </c>
      <c r="D290" s="25" t="s">
        <v>81</v>
      </c>
      <c r="E290" s="25">
        <v>3</v>
      </c>
      <c r="F290" s="25">
        <v>10</v>
      </c>
      <c r="G290" s="25">
        <v>18.5</v>
      </c>
      <c r="H290" s="24">
        <v>27</v>
      </c>
      <c r="I290" s="24">
        <v>12</v>
      </c>
      <c r="J290" s="79"/>
      <c r="K290" s="79"/>
      <c r="P290">
        <f>J290-'data for JMP'!J290</f>
        <v>-12</v>
      </c>
      <c r="Q290">
        <f t="shared" si="60"/>
        <v>0</v>
      </c>
      <c r="R290">
        <f t="shared" si="61"/>
        <v>0</v>
      </c>
      <c r="S290">
        <f t="shared" si="62"/>
        <v>0</v>
      </c>
      <c r="T290" s="116">
        <f t="shared" si="63"/>
        <v>0</v>
      </c>
      <c r="U290" s="116">
        <f t="shared" si="63"/>
        <v>0</v>
      </c>
      <c r="V290" s="24">
        <v>1.5</v>
      </c>
      <c r="W290" s="51">
        <f t="shared" ref="W290:W302" si="65">3.14*(V290/2)^2*I290</f>
        <v>21.195</v>
      </c>
      <c r="X290" s="79"/>
      <c r="Z290" s="79"/>
      <c r="AA290" s="79"/>
      <c r="AB290" s="5"/>
      <c r="AP290" s="116">
        <v>1</v>
      </c>
      <c r="AQ290" s="25" t="s">
        <v>13</v>
      </c>
      <c r="AR290" s="88">
        <v>1</v>
      </c>
      <c r="AS290" s="52" t="s">
        <v>13</v>
      </c>
      <c r="AT290" s="24" t="s">
        <v>13</v>
      </c>
      <c r="AU290" s="24">
        <v>1</v>
      </c>
      <c r="AV290" s="24" t="s">
        <v>14</v>
      </c>
      <c r="AW290" s="24">
        <v>0</v>
      </c>
      <c r="AX290" s="24" t="s">
        <v>14</v>
      </c>
      <c r="AY290" s="80" t="s">
        <v>487</v>
      </c>
      <c r="AZ290">
        <v>0</v>
      </c>
      <c r="BA290" s="77" t="s">
        <v>512</v>
      </c>
      <c r="BB290">
        <v>0</v>
      </c>
      <c r="BC290" s="77" t="s">
        <v>512</v>
      </c>
      <c r="BD290">
        <v>0</v>
      </c>
      <c r="BE290" s="77" t="s">
        <v>512</v>
      </c>
      <c r="BF290">
        <v>0</v>
      </c>
      <c r="BH290" s="116">
        <v>0</v>
      </c>
      <c r="BJ290" s="116">
        <v>0</v>
      </c>
      <c r="BK290" s="79">
        <v>5</v>
      </c>
      <c r="BL290" s="24">
        <v>0</v>
      </c>
      <c r="BM290" s="24">
        <v>0</v>
      </c>
      <c r="BN290" s="24">
        <v>0</v>
      </c>
      <c r="BO290" s="24">
        <v>0</v>
      </c>
      <c r="BP290" s="24">
        <v>0</v>
      </c>
      <c r="BT290" s="136">
        <v>15</v>
      </c>
      <c r="BU290" s="136">
        <v>0</v>
      </c>
      <c r="BV290" s="136">
        <v>60</v>
      </c>
      <c r="BW290" s="136">
        <v>0</v>
      </c>
      <c r="BX290" s="132">
        <v>0</v>
      </c>
      <c r="BY290" s="136">
        <v>80</v>
      </c>
      <c r="BZ290" s="136" t="s">
        <v>156</v>
      </c>
      <c r="CA290" s="84"/>
      <c r="CB290" s="176" t="s">
        <v>577</v>
      </c>
      <c r="CC290" s="124" t="s">
        <v>29</v>
      </c>
      <c r="CD290" s="84">
        <v>10</v>
      </c>
      <c r="CE290" s="84">
        <v>7</v>
      </c>
      <c r="CF290" s="84">
        <v>0</v>
      </c>
    </row>
    <row r="291" spans="1:84" ht="43.2" x14ac:dyDescent="0.55000000000000004">
      <c r="A291" s="72">
        <v>5</v>
      </c>
      <c r="B291" s="49" t="s">
        <v>0</v>
      </c>
      <c r="C291" s="49">
        <v>74</v>
      </c>
      <c r="D291" s="25" t="s">
        <v>42</v>
      </c>
      <c r="E291" s="25">
        <v>2</v>
      </c>
      <c r="F291" s="25">
        <v>5.5</v>
      </c>
      <c r="G291" s="25">
        <v>11</v>
      </c>
      <c r="H291" s="24">
        <v>19.5</v>
      </c>
      <c r="I291" s="24">
        <v>6</v>
      </c>
      <c r="J291" s="79">
        <v>6</v>
      </c>
      <c r="K291" s="79">
        <v>14</v>
      </c>
      <c r="L291" s="79">
        <v>19.5</v>
      </c>
      <c r="M291" s="79">
        <v>36</v>
      </c>
      <c r="N291" s="79">
        <v>41</v>
      </c>
      <c r="O291" s="168">
        <v>59</v>
      </c>
      <c r="P291">
        <f>J291-'data for JMP'!J291</f>
        <v>0</v>
      </c>
      <c r="Q291">
        <f t="shared" si="60"/>
        <v>8</v>
      </c>
      <c r="R291">
        <f t="shared" si="61"/>
        <v>5.5</v>
      </c>
      <c r="S291">
        <f t="shared" si="62"/>
        <v>16.5</v>
      </c>
      <c r="T291" s="116">
        <f t="shared" si="63"/>
        <v>5</v>
      </c>
      <c r="U291" s="116">
        <f t="shared" si="63"/>
        <v>18</v>
      </c>
      <c r="V291" s="24">
        <v>2.5</v>
      </c>
      <c r="W291" s="51">
        <f t="shared" si="65"/>
        <v>29.4375</v>
      </c>
      <c r="X291" s="79">
        <v>3.5</v>
      </c>
      <c r="Y291">
        <f>3.14*(X291/2)^2*J291</f>
        <v>57.697500000000005</v>
      </c>
      <c r="Z291" s="79">
        <v>10</v>
      </c>
      <c r="AA291" s="79">
        <v>7</v>
      </c>
      <c r="AB291" s="5">
        <f xml:space="preserve"> AVERAGE(Z291:AA291)</f>
        <v>8.5</v>
      </c>
      <c r="AC291">
        <f>3.14*((Z291+AA291)/2)^2*K291</f>
        <v>3176.11</v>
      </c>
      <c r="AD291" s="79">
        <v>12</v>
      </c>
      <c r="AE291" s="79">
        <v>5</v>
      </c>
      <c r="AF291" s="5">
        <f xml:space="preserve"> AVERAGE(AD291:AE291)</f>
        <v>8.5</v>
      </c>
      <c r="AG291">
        <f>3.14*((AD291+AE291)/2)^2*L291</f>
        <v>4423.8675000000003</v>
      </c>
      <c r="AH291" s="79">
        <v>20</v>
      </c>
      <c r="AI291" s="79">
        <v>17</v>
      </c>
      <c r="AJ291" s="5">
        <f xml:space="preserve"> AVERAGE(AH291:AI291)</f>
        <v>18.5</v>
      </c>
      <c r="AK291">
        <f>3.14*((AH291+AI291)/2)^2*M291</f>
        <v>38687.94</v>
      </c>
      <c r="AL291" s="79">
        <v>17</v>
      </c>
      <c r="AM291" s="79">
        <v>14</v>
      </c>
      <c r="AN291" s="168">
        <v>25</v>
      </c>
      <c r="AO291" s="168">
        <v>25</v>
      </c>
      <c r="AP291" s="116">
        <v>1</v>
      </c>
      <c r="AQ291" s="25" t="s">
        <v>15</v>
      </c>
      <c r="AR291" s="88">
        <v>1</v>
      </c>
      <c r="AS291" s="52" t="s">
        <v>15</v>
      </c>
      <c r="AT291" s="24" t="s">
        <v>13</v>
      </c>
      <c r="AU291" s="24">
        <v>1</v>
      </c>
      <c r="AV291" s="24" t="s">
        <v>18</v>
      </c>
      <c r="AW291" s="24">
        <v>1</v>
      </c>
      <c r="AX291" s="24" t="s">
        <v>18</v>
      </c>
      <c r="AY291" s="80" t="s">
        <v>489</v>
      </c>
      <c r="AZ291">
        <v>1</v>
      </c>
      <c r="BA291" s="77" t="s">
        <v>488</v>
      </c>
      <c r="BB291">
        <v>1</v>
      </c>
      <c r="BC291" s="77" t="s">
        <v>15</v>
      </c>
      <c r="BD291">
        <v>1</v>
      </c>
      <c r="BE291" s="77" t="s">
        <v>488</v>
      </c>
      <c r="BF291">
        <v>1</v>
      </c>
      <c r="BG291" s="77" t="s">
        <v>15</v>
      </c>
      <c r="BH291" s="175">
        <v>1</v>
      </c>
      <c r="BI291" s="171" t="s">
        <v>13</v>
      </c>
      <c r="BJ291" s="177">
        <v>1</v>
      </c>
      <c r="BK291" s="79">
        <v>20</v>
      </c>
      <c r="BL291" s="24">
        <v>1</v>
      </c>
      <c r="BM291" s="79">
        <v>5</v>
      </c>
      <c r="BN291" s="79">
        <v>30</v>
      </c>
      <c r="BO291" s="79">
        <v>35</v>
      </c>
      <c r="BP291" s="79">
        <v>30</v>
      </c>
      <c r="BQ291" s="79">
        <v>25</v>
      </c>
      <c r="BR291" s="168">
        <v>85</v>
      </c>
      <c r="BT291" s="136">
        <v>17</v>
      </c>
      <c r="BU291" s="136">
        <v>0</v>
      </c>
      <c r="BV291" s="136">
        <v>40</v>
      </c>
      <c r="BW291" s="136">
        <v>0</v>
      </c>
      <c r="BX291" s="132">
        <v>1</v>
      </c>
      <c r="BY291" s="136">
        <v>90</v>
      </c>
      <c r="BZ291" s="136" t="s">
        <v>70</v>
      </c>
      <c r="CA291" s="84"/>
      <c r="CB291" s="176" t="s">
        <v>577</v>
      </c>
      <c r="CC291" s="124" t="s">
        <v>29</v>
      </c>
      <c r="CD291" s="84">
        <v>5.5</v>
      </c>
      <c r="CE291" s="84">
        <v>3</v>
      </c>
      <c r="CF291" s="84">
        <v>0</v>
      </c>
    </row>
    <row r="292" spans="1:84" ht="57.6" x14ac:dyDescent="0.55000000000000004">
      <c r="A292" s="72">
        <v>5</v>
      </c>
      <c r="B292" s="49" t="s">
        <v>0</v>
      </c>
      <c r="C292" s="49">
        <v>75</v>
      </c>
      <c r="D292" s="25" t="s">
        <v>42</v>
      </c>
      <c r="E292" s="25">
        <v>3</v>
      </c>
      <c r="F292" s="25">
        <v>5</v>
      </c>
      <c r="G292" s="25">
        <v>14</v>
      </c>
      <c r="H292" s="24">
        <v>17</v>
      </c>
      <c r="I292" s="24">
        <v>10</v>
      </c>
      <c r="J292" s="79">
        <v>10</v>
      </c>
      <c r="K292" s="79"/>
      <c r="L292" s="79"/>
      <c r="M292" s="79"/>
      <c r="N292" s="79"/>
      <c r="O292" s="168"/>
      <c r="P292">
        <f>J292-'data for JMP'!J292</f>
        <v>0</v>
      </c>
      <c r="Q292">
        <f t="shared" si="60"/>
        <v>-10</v>
      </c>
      <c r="R292">
        <f t="shared" si="61"/>
        <v>0</v>
      </c>
      <c r="S292">
        <f t="shared" si="62"/>
        <v>0</v>
      </c>
      <c r="T292" s="116">
        <f t="shared" si="63"/>
        <v>0</v>
      </c>
      <c r="U292" s="116">
        <f t="shared" si="63"/>
        <v>0</v>
      </c>
      <c r="V292" s="24">
        <v>3.5</v>
      </c>
      <c r="W292" s="51">
        <f t="shared" si="65"/>
        <v>96.162500000000009</v>
      </c>
      <c r="X292" s="79">
        <v>1</v>
      </c>
      <c r="Y292">
        <f>3.14*(X292/2)^2*J292</f>
        <v>7.8500000000000005</v>
      </c>
      <c r="Z292" s="79"/>
      <c r="AA292" s="79"/>
      <c r="AB292" s="5"/>
      <c r="AD292" s="79"/>
      <c r="AE292" s="79"/>
      <c r="AF292" s="5"/>
      <c r="AH292" s="79"/>
      <c r="AI292" s="79"/>
      <c r="AJ292" s="5"/>
      <c r="AL292" s="79"/>
      <c r="AM292" s="79"/>
      <c r="AN292" s="168"/>
      <c r="AO292" s="168"/>
      <c r="AP292" s="116">
        <v>1</v>
      </c>
      <c r="AQ292" s="25" t="s">
        <v>15</v>
      </c>
      <c r="AR292" s="88">
        <v>1</v>
      </c>
      <c r="AS292" s="52" t="s">
        <v>15</v>
      </c>
      <c r="AT292" s="24" t="s">
        <v>13</v>
      </c>
      <c r="AU292" s="24">
        <v>1</v>
      </c>
      <c r="AV292" s="24" t="s">
        <v>18</v>
      </c>
      <c r="AW292" s="24">
        <v>1</v>
      </c>
      <c r="AX292" s="24" t="s">
        <v>18</v>
      </c>
      <c r="AY292" s="80" t="s">
        <v>487</v>
      </c>
      <c r="AZ292">
        <v>0</v>
      </c>
      <c r="BA292" s="77" t="s">
        <v>512</v>
      </c>
      <c r="BB292">
        <v>0</v>
      </c>
      <c r="BC292" s="77" t="s">
        <v>512</v>
      </c>
      <c r="BD292">
        <v>0</v>
      </c>
      <c r="BE292" s="77" t="s">
        <v>512</v>
      </c>
      <c r="BF292">
        <v>0</v>
      </c>
      <c r="BG292" s="77"/>
      <c r="BH292" s="116">
        <v>0</v>
      </c>
      <c r="BI292" s="171"/>
      <c r="BJ292" s="116">
        <v>0</v>
      </c>
      <c r="BK292" s="79">
        <v>10</v>
      </c>
      <c r="BL292" s="24">
        <v>1</v>
      </c>
      <c r="BM292" s="79">
        <v>10</v>
      </c>
      <c r="BN292" s="24">
        <v>0</v>
      </c>
      <c r="BO292" s="24">
        <v>0</v>
      </c>
      <c r="BP292" s="24">
        <v>0</v>
      </c>
      <c r="BQ292" s="79"/>
      <c r="BR292" s="168"/>
      <c r="BT292" s="136">
        <v>3</v>
      </c>
      <c r="BU292" s="136">
        <v>0</v>
      </c>
      <c r="BV292" s="136">
        <v>50</v>
      </c>
      <c r="BW292" s="136">
        <v>5</v>
      </c>
      <c r="BX292" s="132">
        <v>1</v>
      </c>
      <c r="BY292" s="136">
        <v>70</v>
      </c>
      <c r="BZ292" s="136" t="s">
        <v>155</v>
      </c>
      <c r="CA292" s="84"/>
      <c r="CB292" s="176" t="s">
        <v>577</v>
      </c>
      <c r="CC292" s="124" t="s">
        <v>29</v>
      </c>
      <c r="CD292" s="84">
        <v>5</v>
      </c>
      <c r="CE292" s="84">
        <v>2</v>
      </c>
      <c r="CF292" s="84" t="s">
        <v>40</v>
      </c>
    </row>
    <row r="293" spans="1:84" ht="57.6" x14ac:dyDescent="0.55000000000000004">
      <c r="A293" s="72">
        <v>5</v>
      </c>
      <c r="B293" s="49" t="s">
        <v>0</v>
      </c>
      <c r="C293" s="49">
        <v>76</v>
      </c>
      <c r="D293" s="25" t="s">
        <v>42</v>
      </c>
      <c r="E293" s="25">
        <v>2</v>
      </c>
      <c r="F293" s="25">
        <v>5</v>
      </c>
      <c r="G293" s="25">
        <v>11.5</v>
      </c>
      <c r="H293" s="24">
        <v>18</v>
      </c>
      <c r="I293" s="24">
        <v>9</v>
      </c>
      <c r="J293" s="79"/>
      <c r="K293" s="79"/>
      <c r="L293" s="79"/>
      <c r="M293" s="79"/>
      <c r="N293" s="79"/>
      <c r="O293" s="168"/>
      <c r="P293">
        <f>J293-'data for JMP'!J293</f>
        <v>-9</v>
      </c>
      <c r="Q293">
        <f t="shared" si="60"/>
        <v>0</v>
      </c>
      <c r="R293">
        <f t="shared" si="61"/>
        <v>0</v>
      </c>
      <c r="S293">
        <f t="shared" si="62"/>
        <v>0</v>
      </c>
      <c r="T293" s="116">
        <f t="shared" si="63"/>
        <v>0</v>
      </c>
      <c r="U293" s="116">
        <f t="shared" si="63"/>
        <v>0</v>
      </c>
      <c r="V293" s="24">
        <v>2.5</v>
      </c>
      <c r="W293" s="51">
        <f t="shared" si="65"/>
        <v>44.15625</v>
      </c>
      <c r="X293" s="79"/>
      <c r="Z293" s="79"/>
      <c r="AA293" s="79"/>
      <c r="AB293" s="5"/>
      <c r="AD293" s="79"/>
      <c r="AE293" s="79"/>
      <c r="AF293" s="5"/>
      <c r="AH293" s="79"/>
      <c r="AI293" s="79"/>
      <c r="AJ293" s="5"/>
      <c r="AL293" s="79"/>
      <c r="AM293" s="79"/>
      <c r="AN293" s="168"/>
      <c r="AO293" s="168"/>
      <c r="AP293" s="116">
        <v>1</v>
      </c>
      <c r="AQ293" s="25" t="s">
        <v>15</v>
      </c>
      <c r="AR293" s="88">
        <v>1</v>
      </c>
      <c r="AS293" s="52" t="s">
        <v>15</v>
      </c>
      <c r="AT293" s="24" t="s">
        <v>13</v>
      </c>
      <c r="AU293" s="24">
        <v>1</v>
      </c>
      <c r="AV293" s="24" t="s">
        <v>14</v>
      </c>
      <c r="AW293" s="24">
        <v>0</v>
      </c>
      <c r="AX293" s="24" t="s">
        <v>14</v>
      </c>
      <c r="AY293" s="80" t="s">
        <v>487</v>
      </c>
      <c r="AZ293">
        <v>0</v>
      </c>
      <c r="BA293" s="77" t="s">
        <v>512</v>
      </c>
      <c r="BB293">
        <v>0</v>
      </c>
      <c r="BC293" s="77" t="s">
        <v>512</v>
      </c>
      <c r="BD293">
        <v>0</v>
      </c>
      <c r="BE293" s="77" t="s">
        <v>512</v>
      </c>
      <c r="BF293">
        <v>0</v>
      </c>
      <c r="BG293" s="77"/>
      <c r="BH293" s="116">
        <v>0</v>
      </c>
      <c r="BI293" s="171"/>
      <c r="BJ293" s="116">
        <v>0</v>
      </c>
      <c r="BK293" s="79">
        <v>0</v>
      </c>
      <c r="BL293" s="24">
        <v>0</v>
      </c>
      <c r="BM293" s="24">
        <v>0</v>
      </c>
      <c r="BN293" s="24">
        <v>0</v>
      </c>
      <c r="BO293" s="24">
        <v>0</v>
      </c>
      <c r="BP293" s="24">
        <v>0</v>
      </c>
      <c r="BQ293" s="79"/>
      <c r="BR293" s="168"/>
      <c r="BT293" s="136">
        <v>18</v>
      </c>
      <c r="BU293" s="136">
        <v>0.1</v>
      </c>
      <c r="BV293" s="136">
        <v>38</v>
      </c>
      <c r="BW293" s="136">
        <v>1</v>
      </c>
      <c r="BX293" s="132">
        <v>0</v>
      </c>
      <c r="BY293" s="136">
        <v>50</v>
      </c>
      <c r="BZ293" s="122" t="s">
        <v>154</v>
      </c>
      <c r="CA293" s="84"/>
      <c r="CB293" s="176" t="s">
        <v>577</v>
      </c>
      <c r="CC293" s="124" t="s">
        <v>29</v>
      </c>
      <c r="CD293" s="84">
        <v>5</v>
      </c>
      <c r="CE293" s="84">
        <v>3</v>
      </c>
      <c r="CF293" s="84">
        <v>0</v>
      </c>
    </row>
    <row r="294" spans="1:84" ht="28.8" x14ac:dyDescent="0.55000000000000004">
      <c r="A294" s="72">
        <v>5</v>
      </c>
      <c r="B294" s="49" t="s">
        <v>0</v>
      </c>
      <c r="C294" s="49">
        <v>77</v>
      </c>
      <c r="D294" s="25" t="s">
        <v>42</v>
      </c>
      <c r="E294" s="25">
        <v>2</v>
      </c>
      <c r="F294" s="25">
        <v>6</v>
      </c>
      <c r="G294" s="25">
        <v>11</v>
      </c>
      <c r="H294" s="24">
        <v>19</v>
      </c>
      <c r="I294" s="24">
        <v>7</v>
      </c>
      <c r="J294" s="79">
        <v>9</v>
      </c>
      <c r="K294" s="79">
        <v>13</v>
      </c>
      <c r="L294" s="79">
        <v>16.5</v>
      </c>
      <c r="M294" s="79">
        <v>28</v>
      </c>
      <c r="N294" s="79">
        <v>32</v>
      </c>
      <c r="O294" s="168">
        <v>58</v>
      </c>
      <c r="P294">
        <f>J294-'data for JMP'!J294</f>
        <v>2</v>
      </c>
      <c r="Q294">
        <f t="shared" si="60"/>
        <v>4</v>
      </c>
      <c r="R294">
        <f t="shared" si="61"/>
        <v>3.5</v>
      </c>
      <c r="S294">
        <f t="shared" si="62"/>
        <v>11.5</v>
      </c>
      <c r="T294" s="116">
        <f t="shared" si="63"/>
        <v>4</v>
      </c>
      <c r="U294" s="116">
        <f t="shared" si="63"/>
        <v>26</v>
      </c>
      <c r="V294" s="24">
        <v>2.5</v>
      </c>
      <c r="W294" s="51">
        <f t="shared" si="65"/>
        <v>34.34375</v>
      </c>
      <c r="X294" s="79">
        <v>3</v>
      </c>
      <c r="Y294">
        <f>3.14*(X294/2)^2*J294</f>
        <v>63.585000000000001</v>
      </c>
      <c r="Z294" s="79">
        <v>7</v>
      </c>
      <c r="AA294" s="79">
        <v>5</v>
      </c>
      <c r="AB294" s="5">
        <f xml:space="preserve"> AVERAGE(Z294:AA294)</f>
        <v>6</v>
      </c>
      <c r="AC294">
        <f>3.14*((Z294+AA294)/2)^2*K294</f>
        <v>1469.52</v>
      </c>
      <c r="AD294" s="79">
        <v>7</v>
      </c>
      <c r="AE294" s="79">
        <v>7.5</v>
      </c>
      <c r="AF294" s="5">
        <f xml:space="preserve"> AVERAGE(AD294:AE294)</f>
        <v>7.25</v>
      </c>
      <c r="AG294">
        <f>3.14*((AD294+AE294)/2)^2*L294</f>
        <v>2723.2631250000004</v>
      </c>
      <c r="AH294" s="79">
        <v>17</v>
      </c>
      <c r="AI294" s="79">
        <v>19</v>
      </c>
      <c r="AJ294" s="5">
        <f xml:space="preserve"> AVERAGE(AH294:AI294)</f>
        <v>18</v>
      </c>
      <c r="AK294">
        <f>3.14*((AH294+AI294)/2)^2*M294</f>
        <v>28486.080000000002</v>
      </c>
      <c r="AL294" s="79">
        <v>12</v>
      </c>
      <c r="AM294" s="79">
        <v>7</v>
      </c>
      <c r="AN294" s="168">
        <v>18</v>
      </c>
      <c r="AO294" s="168">
        <v>18</v>
      </c>
      <c r="AP294" s="116">
        <v>1</v>
      </c>
      <c r="AQ294" s="25" t="s">
        <v>17</v>
      </c>
      <c r="AR294" s="88">
        <v>1</v>
      </c>
      <c r="AS294" s="52" t="s">
        <v>15</v>
      </c>
      <c r="AT294" s="24" t="s">
        <v>15</v>
      </c>
      <c r="AU294" s="24">
        <v>1</v>
      </c>
      <c r="AV294" s="24" t="s">
        <v>18</v>
      </c>
      <c r="AW294" s="24">
        <v>1</v>
      </c>
      <c r="AX294" s="24" t="s">
        <v>18</v>
      </c>
      <c r="AY294" s="80" t="s">
        <v>490</v>
      </c>
      <c r="AZ294">
        <v>1</v>
      </c>
      <c r="BA294" s="77" t="s">
        <v>489</v>
      </c>
      <c r="BB294">
        <v>1</v>
      </c>
      <c r="BC294" s="77" t="s">
        <v>497</v>
      </c>
      <c r="BD294">
        <v>1</v>
      </c>
      <c r="BE294" s="77" t="s">
        <v>497</v>
      </c>
      <c r="BF294">
        <v>1</v>
      </c>
      <c r="BG294" s="77" t="s">
        <v>566</v>
      </c>
      <c r="BH294" s="175">
        <v>1</v>
      </c>
      <c r="BI294" s="171" t="s">
        <v>13</v>
      </c>
      <c r="BJ294" s="177">
        <v>1</v>
      </c>
      <c r="BK294" s="79">
        <v>15</v>
      </c>
      <c r="BL294" s="24">
        <v>15</v>
      </c>
      <c r="BM294" s="79">
        <v>30</v>
      </c>
      <c r="BN294" s="79">
        <v>20</v>
      </c>
      <c r="BO294" s="79">
        <v>30</v>
      </c>
      <c r="BP294" s="79">
        <v>35</v>
      </c>
      <c r="BQ294" s="79">
        <v>25</v>
      </c>
      <c r="BR294" s="168">
        <v>45</v>
      </c>
      <c r="BT294" s="136">
        <v>1</v>
      </c>
      <c r="BU294" s="136">
        <v>0.1</v>
      </c>
      <c r="BV294" s="136">
        <v>5</v>
      </c>
      <c r="BW294" s="136">
        <v>1</v>
      </c>
      <c r="BX294" s="132">
        <v>15</v>
      </c>
      <c r="BY294" s="136">
        <v>15</v>
      </c>
      <c r="BZ294" s="155" t="s">
        <v>153</v>
      </c>
      <c r="CA294" s="84"/>
      <c r="CB294" s="176" t="s">
        <v>577</v>
      </c>
      <c r="CC294" s="124" t="s">
        <v>29</v>
      </c>
      <c r="CD294" s="84">
        <v>6</v>
      </c>
      <c r="CE294" s="84">
        <v>2</v>
      </c>
      <c r="CF294" s="84" t="s">
        <v>40</v>
      </c>
    </row>
    <row r="295" spans="1:84" ht="43.2" x14ac:dyDescent="0.55000000000000004">
      <c r="A295" s="72">
        <v>5</v>
      </c>
      <c r="B295" s="49" t="s">
        <v>0</v>
      </c>
      <c r="C295" s="49">
        <v>78</v>
      </c>
      <c r="D295" s="25" t="s">
        <v>42</v>
      </c>
      <c r="E295" s="25">
        <v>4</v>
      </c>
      <c r="F295" s="25">
        <v>4.5</v>
      </c>
      <c r="G295" s="25">
        <v>24</v>
      </c>
      <c r="H295" s="24">
        <v>49</v>
      </c>
      <c r="I295" s="24">
        <v>4</v>
      </c>
      <c r="J295" s="79">
        <v>13</v>
      </c>
      <c r="K295" s="79">
        <v>13</v>
      </c>
      <c r="L295" s="78">
        <v>17.5</v>
      </c>
      <c r="M295" s="78"/>
      <c r="P295">
        <f>J295-'data for JMP'!J295</f>
        <v>9</v>
      </c>
      <c r="Q295">
        <f t="shared" si="60"/>
        <v>0</v>
      </c>
      <c r="R295">
        <f t="shared" si="61"/>
        <v>4.5</v>
      </c>
      <c r="S295">
        <f t="shared" si="62"/>
        <v>-17.5</v>
      </c>
      <c r="T295" s="116">
        <f t="shared" si="63"/>
        <v>0</v>
      </c>
      <c r="U295" s="116">
        <f t="shared" si="63"/>
        <v>0</v>
      </c>
      <c r="V295" s="24">
        <v>3</v>
      </c>
      <c r="W295" s="51">
        <f t="shared" si="65"/>
        <v>28.26</v>
      </c>
      <c r="X295" s="79">
        <v>3</v>
      </c>
      <c r="Y295">
        <f>3.14*(X295/2)^2*J295</f>
        <v>91.844999999999999</v>
      </c>
      <c r="Z295" s="79"/>
      <c r="AA295" s="79"/>
      <c r="AB295" s="5"/>
      <c r="AD295" s="78"/>
      <c r="AE295" s="78"/>
      <c r="AF295" s="5"/>
      <c r="AH295" s="78"/>
      <c r="AI295" s="78"/>
      <c r="AJ295" s="5"/>
      <c r="AP295" s="116">
        <v>1</v>
      </c>
      <c r="AQ295" s="25" t="s">
        <v>13</v>
      </c>
      <c r="AR295" s="88">
        <v>1</v>
      </c>
      <c r="AS295" s="52" t="s">
        <v>13</v>
      </c>
      <c r="AT295" s="24" t="s">
        <v>13</v>
      </c>
      <c r="AU295" s="24">
        <v>1</v>
      </c>
      <c r="AV295" s="24" t="s">
        <v>18</v>
      </c>
      <c r="AW295" s="24">
        <v>1</v>
      </c>
      <c r="AX295" s="24" t="s">
        <v>18</v>
      </c>
      <c r="AY295" s="80" t="s">
        <v>487</v>
      </c>
      <c r="AZ295">
        <v>0</v>
      </c>
      <c r="BA295" s="77" t="s">
        <v>490</v>
      </c>
      <c r="BB295">
        <v>1</v>
      </c>
      <c r="BC295" s="77" t="s">
        <v>14</v>
      </c>
      <c r="BD295">
        <v>0</v>
      </c>
      <c r="BE295" s="77" t="s">
        <v>14</v>
      </c>
      <c r="BF295">
        <v>0</v>
      </c>
      <c r="BH295" s="116">
        <v>0</v>
      </c>
      <c r="BJ295" s="116">
        <v>0</v>
      </c>
      <c r="BK295" s="79">
        <v>0</v>
      </c>
      <c r="BL295" s="24">
        <v>10</v>
      </c>
      <c r="BM295" s="79">
        <v>0</v>
      </c>
      <c r="BN295" s="79">
        <v>0</v>
      </c>
      <c r="BO295" s="24">
        <v>0</v>
      </c>
      <c r="BP295" s="24">
        <v>0</v>
      </c>
      <c r="BT295" s="136">
        <v>1</v>
      </c>
      <c r="BU295" s="136">
        <v>1</v>
      </c>
      <c r="BV295" s="136">
        <v>12</v>
      </c>
      <c r="BW295" s="136">
        <v>1</v>
      </c>
      <c r="BX295" s="132">
        <v>10</v>
      </c>
      <c r="BY295" s="136">
        <v>25</v>
      </c>
      <c r="BZ295" s="136" t="s">
        <v>120</v>
      </c>
      <c r="CA295" s="84"/>
      <c r="CB295" s="176" t="s">
        <v>577</v>
      </c>
      <c r="CC295" s="124" t="s">
        <v>29</v>
      </c>
      <c r="CD295" s="84">
        <v>4.5</v>
      </c>
      <c r="CE295" s="84">
        <v>1</v>
      </c>
      <c r="CF295" s="84" t="s">
        <v>40</v>
      </c>
    </row>
    <row r="296" spans="1:84" ht="43.2" x14ac:dyDescent="0.55000000000000004">
      <c r="A296" s="72">
        <v>5</v>
      </c>
      <c r="B296" s="49" t="s">
        <v>0</v>
      </c>
      <c r="C296" s="49">
        <v>79</v>
      </c>
      <c r="D296" s="25" t="s">
        <v>42</v>
      </c>
      <c r="E296" s="25">
        <v>2</v>
      </c>
      <c r="F296" s="25">
        <v>5</v>
      </c>
      <c r="G296" s="25">
        <v>11</v>
      </c>
      <c r="H296" s="24">
        <v>18</v>
      </c>
      <c r="I296" s="24">
        <v>1</v>
      </c>
      <c r="J296" s="79"/>
      <c r="K296" s="79"/>
      <c r="L296" s="78"/>
      <c r="M296" s="78"/>
      <c r="P296">
        <f>J296-'data for JMP'!J296</f>
        <v>-1</v>
      </c>
      <c r="Q296">
        <f t="shared" si="60"/>
        <v>0</v>
      </c>
      <c r="R296">
        <f t="shared" si="61"/>
        <v>0</v>
      </c>
      <c r="S296">
        <f t="shared" si="62"/>
        <v>0</v>
      </c>
      <c r="T296" s="116">
        <f t="shared" si="63"/>
        <v>0</v>
      </c>
      <c r="U296" s="116">
        <f t="shared" si="63"/>
        <v>0</v>
      </c>
      <c r="V296" s="24">
        <v>1</v>
      </c>
      <c r="W296" s="51">
        <f t="shared" si="65"/>
        <v>0.78500000000000003</v>
      </c>
      <c r="X296" s="79"/>
      <c r="Z296" s="79"/>
      <c r="AA296" s="79"/>
      <c r="AB296" s="5"/>
      <c r="AD296" s="78"/>
      <c r="AE296" s="78"/>
      <c r="AF296" s="5"/>
      <c r="AH296" s="78"/>
      <c r="AI296" s="78"/>
      <c r="AJ296" s="5"/>
      <c r="AP296" s="116">
        <v>1</v>
      </c>
      <c r="AQ296" s="25" t="s">
        <v>15</v>
      </c>
      <c r="AR296" s="88">
        <v>1</v>
      </c>
      <c r="AS296" s="52" t="s">
        <v>15</v>
      </c>
      <c r="AT296" s="24" t="s">
        <v>13</v>
      </c>
      <c r="AU296" s="24">
        <v>1</v>
      </c>
      <c r="AV296" s="24" t="s">
        <v>14</v>
      </c>
      <c r="AW296" s="24">
        <v>0</v>
      </c>
      <c r="AX296" s="24" t="s">
        <v>14</v>
      </c>
      <c r="AY296" s="80" t="s">
        <v>487</v>
      </c>
      <c r="AZ296">
        <v>0</v>
      </c>
      <c r="BA296" s="77" t="s">
        <v>512</v>
      </c>
      <c r="BB296">
        <v>0</v>
      </c>
      <c r="BC296" s="77" t="s">
        <v>512</v>
      </c>
      <c r="BD296">
        <v>0</v>
      </c>
      <c r="BE296" s="77" t="s">
        <v>512</v>
      </c>
      <c r="BF296">
        <v>0</v>
      </c>
      <c r="BH296" s="116">
        <v>0</v>
      </c>
      <c r="BJ296" s="116">
        <v>0</v>
      </c>
      <c r="BK296" s="79">
        <v>25</v>
      </c>
      <c r="BL296" s="24">
        <v>25</v>
      </c>
      <c r="BM296" s="24">
        <v>0</v>
      </c>
      <c r="BN296" s="24">
        <v>0</v>
      </c>
      <c r="BO296" s="24">
        <v>0</v>
      </c>
      <c r="BP296" s="24">
        <v>0</v>
      </c>
      <c r="BT296" s="136">
        <v>7</v>
      </c>
      <c r="BU296" s="136">
        <v>2</v>
      </c>
      <c r="BV296" s="136">
        <v>45</v>
      </c>
      <c r="BW296" s="136">
        <v>0</v>
      </c>
      <c r="BX296" s="132">
        <v>25</v>
      </c>
      <c r="BY296" s="136">
        <v>85</v>
      </c>
      <c r="BZ296" s="136" t="s">
        <v>152</v>
      </c>
      <c r="CA296" s="84"/>
      <c r="CB296" s="176" t="s">
        <v>577</v>
      </c>
      <c r="CC296" s="124" t="s">
        <v>31</v>
      </c>
      <c r="CD296" s="84">
        <v>5</v>
      </c>
      <c r="CE296" s="84">
        <v>0</v>
      </c>
      <c r="CF296" s="84" t="s">
        <v>49</v>
      </c>
    </row>
    <row r="297" spans="1:84" ht="43.2" x14ac:dyDescent="0.55000000000000004">
      <c r="A297" s="72">
        <v>5</v>
      </c>
      <c r="B297" s="49" t="s">
        <v>0</v>
      </c>
      <c r="C297" s="49">
        <v>80</v>
      </c>
      <c r="D297" s="25" t="s">
        <v>42</v>
      </c>
      <c r="E297" s="25">
        <v>4</v>
      </c>
      <c r="F297" s="25">
        <v>4.5</v>
      </c>
      <c r="G297" s="25">
        <v>7</v>
      </c>
      <c r="H297" s="24">
        <v>6</v>
      </c>
      <c r="I297" s="24">
        <v>3</v>
      </c>
      <c r="J297" s="79"/>
      <c r="K297" s="79"/>
      <c r="L297" s="78"/>
      <c r="M297" s="78"/>
      <c r="P297">
        <f>J297-'data for JMP'!J297</f>
        <v>-3</v>
      </c>
      <c r="Q297">
        <f t="shared" si="60"/>
        <v>0</v>
      </c>
      <c r="R297">
        <f t="shared" si="61"/>
        <v>0</v>
      </c>
      <c r="S297">
        <f t="shared" si="62"/>
        <v>0</v>
      </c>
      <c r="T297" s="116">
        <f t="shared" si="63"/>
        <v>0</v>
      </c>
      <c r="U297" s="116">
        <f t="shared" si="63"/>
        <v>0</v>
      </c>
      <c r="V297" s="24">
        <v>2</v>
      </c>
      <c r="W297" s="51">
        <f t="shared" si="65"/>
        <v>9.42</v>
      </c>
      <c r="X297" s="79"/>
      <c r="Z297" s="79"/>
      <c r="AA297" s="79"/>
      <c r="AB297" s="5"/>
      <c r="AD297" s="78"/>
      <c r="AE297" s="78"/>
      <c r="AF297" s="5"/>
      <c r="AH297" s="78"/>
      <c r="AI297" s="78"/>
      <c r="AJ297" s="5"/>
      <c r="AP297" s="116">
        <v>1</v>
      </c>
      <c r="AQ297" s="25" t="s">
        <v>17</v>
      </c>
      <c r="AR297" s="88">
        <v>1</v>
      </c>
      <c r="AS297" s="52" t="s">
        <v>15</v>
      </c>
      <c r="AT297" s="24" t="s">
        <v>15</v>
      </c>
      <c r="AU297" s="24">
        <v>1</v>
      </c>
      <c r="AV297" s="24" t="s">
        <v>14</v>
      </c>
      <c r="AW297" s="24">
        <v>0</v>
      </c>
      <c r="AX297" s="24" t="s">
        <v>14</v>
      </c>
      <c r="AY297" s="80" t="s">
        <v>487</v>
      </c>
      <c r="AZ297">
        <v>0</v>
      </c>
      <c r="BA297" s="77" t="s">
        <v>512</v>
      </c>
      <c r="BB297">
        <v>0</v>
      </c>
      <c r="BC297" s="77" t="s">
        <v>512</v>
      </c>
      <c r="BD297">
        <v>0</v>
      </c>
      <c r="BE297" s="77" t="s">
        <v>512</v>
      </c>
      <c r="BF297">
        <v>0</v>
      </c>
      <c r="BH297" s="116">
        <v>0</v>
      </c>
      <c r="BJ297" s="116">
        <v>0</v>
      </c>
      <c r="BK297" s="79">
        <v>15</v>
      </c>
      <c r="BL297" s="24">
        <v>5</v>
      </c>
      <c r="BM297" s="24">
        <v>0</v>
      </c>
      <c r="BN297" s="24">
        <v>0</v>
      </c>
      <c r="BO297" s="24">
        <v>0</v>
      </c>
      <c r="BP297" s="24">
        <v>0</v>
      </c>
      <c r="BT297" s="136">
        <v>15</v>
      </c>
      <c r="BU297" s="136">
        <v>0</v>
      </c>
      <c r="BV297" s="136">
        <v>23</v>
      </c>
      <c r="BW297" s="136">
        <v>0</v>
      </c>
      <c r="BX297" s="132">
        <v>5</v>
      </c>
      <c r="BY297" s="136">
        <v>60</v>
      </c>
      <c r="BZ297" s="136" t="s">
        <v>151</v>
      </c>
      <c r="CA297" s="84"/>
      <c r="CB297" s="176" t="s">
        <v>577</v>
      </c>
      <c r="CC297" s="124" t="s">
        <v>29</v>
      </c>
      <c r="CD297" s="84">
        <v>4.5</v>
      </c>
      <c r="CE297" s="84">
        <v>0</v>
      </c>
      <c r="CF297" s="84" t="s">
        <v>40</v>
      </c>
    </row>
    <row r="298" spans="1:84" ht="57.6" x14ac:dyDescent="0.55000000000000004">
      <c r="A298" s="72">
        <v>5</v>
      </c>
      <c r="B298" s="49" t="s">
        <v>0</v>
      </c>
      <c r="C298" s="49">
        <v>81</v>
      </c>
      <c r="D298" s="25" t="s">
        <v>66</v>
      </c>
      <c r="E298" s="25">
        <v>1</v>
      </c>
      <c r="F298" s="25">
        <v>6</v>
      </c>
      <c r="G298" s="25">
        <v>17</v>
      </c>
      <c r="H298" s="24">
        <v>29</v>
      </c>
      <c r="I298" s="24">
        <v>18</v>
      </c>
      <c r="J298" s="79">
        <v>22</v>
      </c>
      <c r="K298" s="79">
        <v>20</v>
      </c>
      <c r="L298" s="79">
        <v>17.5</v>
      </c>
      <c r="M298" s="79"/>
      <c r="P298">
        <f>J298-'data for JMP'!J298</f>
        <v>4</v>
      </c>
      <c r="Q298">
        <f t="shared" si="60"/>
        <v>-2</v>
      </c>
      <c r="R298">
        <f t="shared" si="61"/>
        <v>-2.5</v>
      </c>
      <c r="S298">
        <f t="shared" si="62"/>
        <v>-17.5</v>
      </c>
      <c r="T298" s="116">
        <f t="shared" si="63"/>
        <v>0</v>
      </c>
      <c r="U298" s="116">
        <f t="shared" si="63"/>
        <v>0</v>
      </c>
      <c r="V298" s="24">
        <v>7.5</v>
      </c>
      <c r="W298" s="51">
        <f t="shared" si="65"/>
        <v>794.8125</v>
      </c>
      <c r="X298" s="79">
        <v>10</v>
      </c>
      <c r="Y298">
        <f>3.14*(X298/2)^2*J298</f>
        <v>1727</v>
      </c>
      <c r="Z298" s="79">
        <v>10</v>
      </c>
      <c r="AA298" s="79">
        <v>4</v>
      </c>
      <c r="AB298" s="5">
        <f xml:space="preserve"> AVERAGE(Z298:AA298)</f>
        <v>7</v>
      </c>
      <c r="AC298">
        <f>3.14*((Z298+AA298)/2)^2*K298</f>
        <v>3077.2000000000003</v>
      </c>
      <c r="AD298" s="79"/>
      <c r="AE298" s="79"/>
      <c r="AF298" s="5"/>
      <c r="AH298" s="79"/>
      <c r="AI298" s="79"/>
      <c r="AJ298" s="5"/>
      <c r="AP298" s="116">
        <v>1</v>
      </c>
      <c r="AQ298" s="25" t="s">
        <v>13</v>
      </c>
      <c r="AR298" s="88">
        <v>1</v>
      </c>
      <c r="AS298" s="52" t="s">
        <v>15</v>
      </c>
      <c r="AT298" s="24" t="s">
        <v>17</v>
      </c>
      <c r="AU298" s="24">
        <v>1</v>
      </c>
      <c r="AV298" s="24" t="s">
        <v>18</v>
      </c>
      <c r="AW298" s="24">
        <v>1</v>
      </c>
      <c r="AX298" s="24" t="s">
        <v>18</v>
      </c>
      <c r="AY298" s="80" t="s">
        <v>490</v>
      </c>
      <c r="AZ298">
        <v>1</v>
      </c>
      <c r="BA298" s="77" t="s">
        <v>490</v>
      </c>
      <c r="BB298">
        <v>1</v>
      </c>
      <c r="BC298" s="77" t="s">
        <v>14</v>
      </c>
      <c r="BD298">
        <v>0</v>
      </c>
      <c r="BE298" s="77" t="s">
        <v>14</v>
      </c>
      <c r="BF298">
        <v>0</v>
      </c>
      <c r="BH298" s="116">
        <v>0</v>
      </c>
      <c r="BJ298" s="116">
        <v>0</v>
      </c>
      <c r="BK298" s="79">
        <v>1</v>
      </c>
      <c r="BL298" s="24">
        <v>0</v>
      </c>
      <c r="BM298" s="79">
        <v>5</v>
      </c>
      <c r="BN298" s="79">
        <v>10</v>
      </c>
      <c r="BO298" s="24">
        <v>0</v>
      </c>
      <c r="BP298" s="24">
        <v>0</v>
      </c>
      <c r="BT298" s="136">
        <v>30</v>
      </c>
      <c r="BU298" s="136">
        <v>2</v>
      </c>
      <c r="BV298" s="136">
        <v>60</v>
      </c>
      <c r="BW298" s="136">
        <v>0</v>
      </c>
      <c r="BX298" s="132">
        <v>0</v>
      </c>
      <c r="BY298" s="136">
        <v>90</v>
      </c>
      <c r="BZ298" s="136" t="s">
        <v>150</v>
      </c>
      <c r="CA298" s="84"/>
      <c r="CB298" s="176" t="s">
        <v>577</v>
      </c>
      <c r="CC298" s="124" t="s">
        <v>29</v>
      </c>
      <c r="CD298" s="84">
        <v>6</v>
      </c>
      <c r="CE298" s="84">
        <v>6</v>
      </c>
      <c r="CF298" s="84">
        <v>0</v>
      </c>
    </row>
    <row r="299" spans="1:84" ht="28.8" x14ac:dyDescent="0.55000000000000004">
      <c r="A299" s="72">
        <v>5</v>
      </c>
      <c r="B299" s="49" t="s">
        <v>0</v>
      </c>
      <c r="C299" s="49">
        <v>82</v>
      </c>
      <c r="D299" s="25" t="s">
        <v>66</v>
      </c>
      <c r="E299" s="25">
        <v>1</v>
      </c>
      <c r="F299" s="25">
        <v>6</v>
      </c>
      <c r="G299" s="25">
        <v>13</v>
      </c>
      <c r="H299" s="24">
        <v>22</v>
      </c>
      <c r="I299" s="24">
        <v>10</v>
      </c>
      <c r="J299" s="79"/>
      <c r="K299" s="79"/>
      <c r="L299" s="79"/>
      <c r="M299" s="79"/>
      <c r="P299">
        <f>J299-'data for JMP'!J299</f>
        <v>-10</v>
      </c>
      <c r="Q299">
        <f t="shared" si="60"/>
        <v>0</v>
      </c>
      <c r="R299">
        <f t="shared" si="61"/>
        <v>0</v>
      </c>
      <c r="S299">
        <f t="shared" si="62"/>
        <v>0</v>
      </c>
      <c r="T299" s="116">
        <f t="shared" si="63"/>
        <v>0</v>
      </c>
      <c r="U299" s="116">
        <f t="shared" si="63"/>
        <v>0</v>
      </c>
      <c r="V299" s="24">
        <v>2</v>
      </c>
      <c r="W299" s="51">
        <f t="shared" si="65"/>
        <v>31.400000000000002</v>
      </c>
      <c r="X299" s="79"/>
      <c r="Z299" s="79"/>
      <c r="AA299" s="79"/>
      <c r="AB299" s="5"/>
      <c r="AD299" s="79"/>
      <c r="AE299" s="79"/>
      <c r="AF299" s="5"/>
      <c r="AH299" s="79"/>
      <c r="AI299" s="79"/>
      <c r="AJ299" s="5"/>
      <c r="AP299" s="116">
        <v>1</v>
      </c>
      <c r="AQ299" s="25" t="s">
        <v>15</v>
      </c>
      <c r="AR299" s="88">
        <v>1</v>
      </c>
      <c r="AS299" s="52" t="s">
        <v>15</v>
      </c>
      <c r="AT299" s="24" t="s">
        <v>17</v>
      </c>
      <c r="AU299" s="24">
        <v>1</v>
      </c>
      <c r="AV299" s="24" t="s">
        <v>14</v>
      </c>
      <c r="AW299" s="24">
        <v>0</v>
      </c>
      <c r="AX299" s="24" t="s">
        <v>14</v>
      </c>
      <c r="AY299" s="80" t="s">
        <v>487</v>
      </c>
      <c r="AZ299">
        <v>0</v>
      </c>
      <c r="BA299" s="77" t="s">
        <v>512</v>
      </c>
      <c r="BB299">
        <v>0</v>
      </c>
      <c r="BC299" s="77" t="s">
        <v>512</v>
      </c>
      <c r="BD299">
        <v>0</v>
      </c>
      <c r="BE299" s="77" t="s">
        <v>512</v>
      </c>
      <c r="BF299">
        <v>0</v>
      </c>
      <c r="BH299" s="116">
        <v>0</v>
      </c>
      <c r="BJ299" s="116">
        <v>0</v>
      </c>
      <c r="BK299" s="79">
        <v>2</v>
      </c>
      <c r="BL299" s="24">
        <v>5</v>
      </c>
      <c r="BM299" s="24">
        <v>0</v>
      </c>
      <c r="BN299" s="24">
        <v>0</v>
      </c>
      <c r="BO299" s="24">
        <v>0</v>
      </c>
      <c r="BP299" s="24">
        <v>0</v>
      </c>
      <c r="BT299" s="136">
        <v>33</v>
      </c>
      <c r="BU299" s="136">
        <v>0</v>
      </c>
      <c r="BV299" s="136">
        <v>40</v>
      </c>
      <c r="BW299" s="136">
        <v>0</v>
      </c>
      <c r="BX299" s="132">
        <v>5</v>
      </c>
      <c r="BY299" s="136">
        <v>100</v>
      </c>
      <c r="BZ299" s="136" t="s">
        <v>83</v>
      </c>
      <c r="CA299" s="84"/>
      <c r="CB299" s="176" t="s">
        <v>577</v>
      </c>
      <c r="CC299" s="124" t="s">
        <v>29</v>
      </c>
      <c r="CD299" s="84">
        <v>6</v>
      </c>
      <c r="CE299" s="84">
        <v>6</v>
      </c>
      <c r="CF299" s="84">
        <v>0</v>
      </c>
    </row>
    <row r="300" spans="1:84" ht="57.6" x14ac:dyDescent="0.55000000000000004">
      <c r="A300" s="72">
        <v>5</v>
      </c>
      <c r="B300" s="49" t="s">
        <v>0</v>
      </c>
      <c r="C300" s="49">
        <v>83</v>
      </c>
      <c r="D300" s="25" t="s">
        <v>66</v>
      </c>
      <c r="E300" s="25">
        <v>2</v>
      </c>
      <c r="F300" s="25">
        <v>5</v>
      </c>
      <c r="G300" s="25">
        <v>8</v>
      </c>
      <c r="H300" s="24">
        <v>22</v>
      </c>
      <c r="I300" s="24">
        <v>2</v>
      </c>
      <c r="J300" s="79"/>
      <c r="K300" s="79"/>
      <c r="L300" s="79"/>
      <c r="M300" s="79"/>
      <c r="P300">
        <f>J300-'data for JMP'!J300</f>
        <v>-2</v>
      </c>
      <c r="Q300">
        <f t="shared" si="60"/>
        <v>0</v>
      </c>
      <c r="R300">
        <f t="shared" si="61"/>
        <v>0</v>
      </c>
      <c r="S300">
        <f t="shared" si="62"/>
        <v>0</v>
      </c>
      <c r="T300" s="116">
        <f t="shared" si="63"/>
        <v>0</v>
      </c>
      <c r="U300" s="116">
        <f t="shared" si="63"/>
        <v>0</v>
      </c>
      <c r="V300" s="24">
        <v>2</v>
      </c>
      <c r="W300" s="51">
        <f t="shared" si="65"/>
        <v>6.28</v>
      </c>
      <c r="X300" s="79"/>
      <c r="Z300" s="79"/>
      <c r="AA300" s="79"/>
      <c r="AB300" s="5"/>
      <c r="AD300" s="79"/>
      <c r="AE300" s="79"/>
      <c r="AF300" s="5"/>
      <c r="AH300" s="79"/>
      <c r="AI300" s="79"/>
      <c r="AJ300" s="5"/>
      <c r="AP300" s="116">
        <v>1</v>
      </c>
      <c r="AQ300" s="25" t="s">
        <v>17</v>
      </c>
      <c r="AR300" s="88">
        <v>1</v>
      </c>
      <c r="AS300" s="52" t="s">
        <v>15</v>
      </c>
      <c r="AT300" s="24" t="s">
        <v>13</v>
      </c>
      <c r="AU300" s="24">
        <v>1</v>
      </c>
      <c r="AV300" s="24" t="s">
        <v>14</v>
      </c>
      <c r="AW300" s="24">
        <v>0</v>
      </c>
      <c r="AX300" s="24" t="s">
        <v>14</v>
      </c>
      <c r="AY300" s="80" t="s">
        <v>487</v>
      </c>
      <c r="AZ300">
        <v>0</v>
      </c>
      <c r="BA300" s="77" t="s">
        <v>512</v>
      </c>
      <c r="BB300">
        <v>0</v>
      </c>
      <c r="BC300" s="77" t="s">
        <v>512</v>
      </c>
      <c r="BD300">
        <v>0</v>
      </c>
      <c r="BE300" s="77" t="s">
        <v>512</v>
      </c>
      <c r="BF300">
        <v>0</v>
      </c>
      <c r="BH300" s="116">
        <v>0</v>
      </c>
      <c r="BJ300" s="116">
        <v>0</v>
      </c>
      <c r="BK300" s="79">
        <v>2</v>
      </c>
      <c r="BL300" s="24">
        <v>2</v>
      </c>
      <c r="BM300" s="24">
        <v>0</v>
      </c>
      <c r="BN300" s="24">
        <v>0</v>
      </c>
      <c r="BO300" s="24">
        <v>0</v>
      </c>
      <c r="BP300" s="24">
        <v>0</v>
      </c>
      <c r="BT300" s="136">
        <v>4</v>
      </c>
      <c r="BU300" s="136">
        <v>5</v>
      </c>
      <c r="BV300" s="136">
        <v>30</v>
      </c>
      <c r="BW300" s="136">
        <v>30</v>
      </c>
      <c r="BX300" s="132">
        <v>2</v>
      </c>
      <c r="BY300" s="136">
        <v>85</v>
      </c>
      <c r="BZ300" s="136" t="s">
        <v>149</v>
      </c>
      <c r="CA300" s="84"/>
      <c r="CB300" s="176" t="s">
        <v>577</v>
      </c>
      <c r="CC300" s="124" t="s">
        <v>29</v>
      </c>
      <c r="CD300" s="84">
        <v>5</v>
      </c>
      <c r="CE300" s="84">
        <v>2</v>
      </c>
      <c r="CF300" s="84">
        <v>0</v>
      </c>
    </row>
    <row r="301" spans="1:84" ht="43.2" x14ac:dyDescent="0.55000000000000004">
      <c r="A301" s="72">
        <v>5</v>
      </c>
      <c r="B301" s="49" t="s">
        <v>0</v>
      </c>
      <c r="C301" s="49">
        <v>83.5</v>
      </c>
      <c r="D301" s="25" t="s">
        <v>66</v>
      </c>
      <c r="E301" s="25">
        <v>1</v>
      </c>
      <c r="F301" s="25">
        <v>4</v>
      </c>
      <c r="G301" s="25">
        <v>13</v>
      </c>
      <c r="H301" s="57">
        <v>25</v>
      </c>
      <c r="I301" s="57">
        <v>2</v>
      </c>
      <c r="L301" s="79"/>
      <c r="P301">
        <f>J301-'data for JMP'!J301</f>
        <v>-2</v>
      </c>
      <c r="Q301">
        <f t="shared" si="60"/>
        <v>0</v>
      </c>
      <c r="R301">
        <f t="shared" si="61"/>
        <v>0</v>
      </c>
      <c r="S301">
        <f t="shared" si="62"/>
        <v>0</v>
      </c>
      <c r="T301" s="116">
        <f t="shared" si="63"/>
        <v>0</v>
      </c>
      <c r="U301" s="116">
        <f t="shared" si="63"/>
        <v>0</v>
      </c>
      <c r="V301" s="57">
        <v>1</v>
      </c>
      <c r="W301" s="51">
        <f t="shared" si="65"/>
        <v>1.57</v>
      </c>
      <c r="AD301" s="79"/>
      <c r="AE301" s="79"/>
      <c r="AF301" s="5"/>
      <c r="AP301" s="116">
        <v>1</v>
      </c>
      <c r="AQ301" s="25" t="s">
        <v>15</v>
      </c>
      <c r="AR301" s="88">
        <v>1</v>
      </c>
      <c r="AS301" s="52" t="s">
        <v>15</v>
      </c>
      <c r="AT301" s="24" t="s">
        <v>18</v>
      </c>
      <c r="AU301" s="24">
        <v>1</v>
      </c>
      <c r="AV301" s="24" t="s">
        <v>14</v>
      </c>
      <c r="AW301" s="24">
        <v>0</v>
      </c>
      <c r="AX301" s="24" t="s">
        <v>14</v>
      </c>
      <c r="AY301" s="80" t="s">
        <v>487</v>
      </c>
      <c r="AZ301">
        <v>0</v>
      </c>
      <c r="BA301" s="77" t="s">
        <v>512</v>
      </c>
      <c r="BB301">
        <v>0</v>
      </c>
      <c r="BC301" s="77" t="s">
        <v>512</v>
      </c>
      <c r="BD301">
        <v>0</v>
      </c>
      <c r="BE301" s="77" t="s">
        <v>512</v>
      </c>
      <c r="BF301">
        <v>0</v>
      </c>
      <c r="BH301" s="116">
        <v>0</v>
      </c>
      <c r="BJ301" s="116">
        <v>0</v>
      </c>
      <c r="BK301" s="79">
        <v>2</v>
      </c>
      <c r="BL301" s="57">
        <v>0</v>
      </c>
      <c r="BM301" s="24">
        <v>0</v>
      </c>
      <c r="BN301" s="24">
        <v>0</v>
      </c>
      <c r="BO301" s="24">
        <v>0</v>
      </c>
      <c r="BP301" s="24">
        <v>0</v>
      </c>
      <c r="BT301" s="136">
        <v>15</v>
      </c>
      <c r="BU301" s="136">
        <v>0</v>
      </c>
      <c r="BV301" s="136">
        <v>70</v>
      </c>
      <c r="BW301" s="136">
        <v>0</v>
      </c>
      <c r="BX301" s="132">
        <v>0</v>
      </c>
      <c r="BY301" s="136">
        <v>120</v>
      </c>
      <c r="BZ301" s="136" t="s">
        <v>148</v>
      </c>
      <c r="CA301" s="84"/>
      <c r="CB301" s="176" t="s">
        <v>577</v>
      </c>
      <c r="CC301" s="124" t="s">
        <v>31</v>
      </c>
      <c r="CD301" s="84">
        <v>4</v>
      </c>
      <c r="CE301" s="142">
        <v>2</v>
      </c>
      <c r="CF301" s="84">
        <v>0</v>
      </c>
    </row>
    <row r="302" spans="1:84" ht="43.2" x14ac:dyDescent="0.55000000000000004">
      <c r="A302" s="72">
        <v>5</v>
      </c>
      <c r="B302" s="49" t="s">
        <v>0</v>
      </c>
      <c r="C302" s="49">
        <v>84</v>
      </c>
      <c r="D302" s="25" t="s">
        <v>66</v>
      </c>
      <c r="E302" s="25">
        <v>2</v>
      </c>
      <c r="F302" s="25">
        <v>5.5</v>
      </c>
      <c r="G302" s="25">
        <v>9</v>
      </c>
      <c r="H302" s="24">
        <v>20</v>
      </c>
      <c r="I302" s="24">
        <v>1</v>
      </c>
      <c r="J302" s="79"/>
      <c r="K302" s="79"/>
      <c r="L302" s="79"/>
      <c r="M302" s="79"/>
      <c r="P302">
        <f>J302-'data for JMP'!J302</f>
        <v>-1</v>
      </c>
      <c r="Q302">
        <f t="shared" si="60"/>
        <v>0</v>
      </c>
      <c r="R302">
        <f t="shared" si="61"/>
        <v>0</v>
      </c>
      <c r="S302">
        <f t="shared" si="62"/>
        <v>0</v>
      </c>
      <c r="T302" s="116">
        <f t="shared" si="63"/>
        <v>0</v>
      </c>
      <c r="U302" s="116">
        <f t="shared" si="63"/>
        <v>0</v>
      </c>
      <c r="V302" s="24">
        <v>1</v>
      </c>
      <c r="W302" s="51">
        <f t="shared" si="65"/>
        <v>0.78500000000000003</v>
      </c>
      <c r="X302" s="79"/>
      <c r="Z302" s="79"/>
      <c r="AA302" s="79"/>
      <c r="AB302" s="5"/>
      <c r="AD302" s="79"/>
      <c r="AE302" s="79"/>
      <c r="AF302" s="5"/>
      <c r="AH302" s="79"/>
      <c r="AI302" s="79"/>
      <c r="AJ302" s="5"/>
      <c r="AP302" s="116">
        <v>1</v>
      </c>
      <c r="AQ302" s="25" t="s">
        <v>15</v>
      </c>
      <c r="AR302" s="88">
        <v>1</v>
      </c>
      <c r="AS302" s="52" t="s">
        <v>15</v>
      </c>
      <c r="AT302" s="24" t="s">
        <v>15</v>
      </c>
      <c r="AU302" s="24">
        <v>1</v>
      </c>
      <c r="AV302" s="24" t="s">
        <v>14</v>
      </c>
      <c r="AW302" s="24">
        <v>0</v>
      </c>
      <c r="AX302" s="24" t="s">
        <v>14</v>
      </c>
      <c r="AY302" s="80" t="s">
        <v>487</v>
      </c>
      <c r="AZ302">
        <v>0</v>
      </c>
      <c r="BA302" s="77" t="s">
        <v>512</v>
      </c>
      <c r="BB302">
        <v>0</v>
      </c>
      <c r="BC302" s="77" t="s">
        <v>512</v>
      </c>
      <c r="BD302">
        <v>0</v>
      </c>
      <c r="BE302" s="77" t="s">
        <v>512</v>
      </c>
      <c r="BF302">
        <v>0</v>
      </c>
      <c r="BH302" s="116">
        <v>0</v>
      </c>
      <c r="BJ302" s="116">
        <v>0</v>
      </c>
      <c r="BK302" s="79">
        <v>4</v>
      </c>
      <c r="BL302" s="24">
        <v>0</v>
      </c>
      <c r="BM302" s="24">
        <v>0</v>
      </c>
      <c r="BN302" s="24">
        <v>0</v>
      </c>
      <c r="BO302" s="24">
        <v>0</v>
      </c>
      <c r="BP302" s="24">
        <v>0</v>
      </c>
      <c r="BT302" s="136">
        <v>30</v>
      </c>
      <c r="BU302" s="136">
        <v>0</v>
      </c>
      <c r="BV302" s="136">
        <v>70</v>
      </c>
      <c r="BW302" s="136">
        <v>0</v>
      </c>
      <c r="BX302" s="132">
        <v>0</v>
      </c>
      <c r="BY302" s="136">
        <v>90</v>
      </c>
      <c r="BZ302" s="136" t="s">
        <v>147</v>
      </c>
      <c r="CA302" s="84"/>
      <c r="CB302" s="176" t="s">
        <v>577</v>
      </c>
      <c r="CC302" s="124" t="s">
        <v>31</v>
      </c>
      <c r="CD302" s="84">
        <v>5.5</v>
      </c>
      <c r="CE302" s="154">
        <v>5</v>
      </c>
      <c r="CF302" s="84">
        <v>0</v>
      </c>
    </row>
    <row r="303" spans="1:84" ht="28.8" x14ac:dyDescent="0.55000000000000004">
      <c r="A303" s="72">
        <v>5</v>
      </c>
      <c r="B303" s="49" t="s">
        <v>0</v>
      </c>
      <c r="C303" s="49">
        <v>85</v>
      </c>
      <c r="D303" s="25" t="s">
        <v>66</v>
      </c>
      <c r="E303" s="25">
        <v>1</v>
      </c>
      <c r="F303" s="25">
        <v>6</v>
      </c>
      <c r="G303" s="25">
        <v>11</v>
      </c>
      <c r="H303" s="24">
        <v>36</v>
      </c>
      <c r="I303" s="24">
        <v>1</v>
      </c>
      <c r="J303" s="79"/>
      <c r="K303" s="79"/>
      <c r="L303" s="79"/>
      <c r="M303" s="79"/>
      <c r="P303">
        <f>J303-'data for JMP'!J303</f>
        <v>-1</v>
      </c>
      <c r="Q303">
        <f t="shared" si="60"/>
        <v>0</v>
      </c>
      <c r="R303">
        <f t="shared" si="61"/>
        <v>0</v>
      </c>
      <c r="S303">
        <f t="shared" si="62"/>
        <v>0</v>
      </c>
      <c r="T303" s="116">
        <f t="shared" si="63"/>
        <v>0</v>
      </c>
      <c r="U303" s="116">
        <f t="shared" si="63"/>
        <v>0</v>
      </c>
      <c r="V303" s="24"/>
      <c r="W303" s="51"/>
      <c r="X303" s="79"/>
      <c r="Z303" s="79"/>
      <c r="AA303" s="79"/>
      <c r="AB303" s="5"/>
      <c r="AD303" s="79"/>
      <c r="AE303" s="79"/>
      <c r="AF303" s="5"/>
      <c r="AH303" s="79"/>
      <c r="AI303" s="79"/>
      <c r="AJ303" s="5"/>
      <c r="AP303" s="116">
        <v>1</v>
      </c>
      <c r="AQ303" s="25" t="s">
        <v>15</v>
      </c>
      <c r="AR303" s="88">
        <v>1</v>
      </c>
      <c r="AS303" s="52" t="s">
        <v>15</v>
      </c>
      <c r="AT303" s="24" t="s">
        <v>15</v>
      </c>
      <c r="AU303" s="24">
        <v>1</v>
      </c>
      <c r="AV303" s="24" t="s">
        <v>14</v>
      </c>
      <c r="AW303" s="24">
        <v>1</v>
      </c>
      <c r="AX303" s="24" t="s">
        <v>15</v>
      </c>
      <c r="AY303" s="80" t="s">
        <v>487</v>
      </c>
      <c r="AZ303">
        <v>0</v>
      </c>
      <c r="BA303" s="77" t="s">
        <v>512</v>
      </c>
      <c r="BB303">
        <v>0</v>
      </c>
      <c r="BC303" s="77" t="s">
        <v>512</v>
      </c>
      <c r="BD303">
        <v>0</v>
      </c>
      <c r="BE303" s="77" t="s">
        <v>512</v>
      </c>
      <c r="BF303">
        <v>0</v>
      </c>
      <c r="BH303" s="116">
        <v>0</v>
      </c>
      <c r="BJ303" s="116">
        <v>0</v>
      </c>
      <c r="BK303" s="79">
        <v>0</v>
      </c>
      <c r="BL303" s="24">
        <v>0</v>
      </c>
      <c r="BM303" s="24">
        <v>0</v>
      </c>
      <c r="BN303" s="24">
        <v>0</v>
      </c>
      <c r="BO303" s="24">
        <v>0</v>
      </c>
      <c r="BP303" s="24">
        <v>0</v>
      </c>
      <c r="BS303" t="s">
        <v>31</v>
      </c>
      <c r="BT303" s="136">
        <v>3</v>
      </c>
      <c r="BU303" s="136">
        <v>0</v>
      </c>
      <c r="BV303" s="136">
        <v>15</v>
      </c>
      <c r="BW303" s="136">
        <v>0</v>
      </c>
      <c r="BX303" s="132">
        <v>5</v>
      </c>
      <c r="BY303" s="136">
        <v>80</v>
      </c>
      <c r="BZ303" s="136" t="s">
        <v>146</v>
      </c>
      <c r="CA303" s="84"/>
      <c r="CB303" s="176" t="s">
        <v>577</v>
      </c>
      <c r="CC303" s="124" t="s">
        <v>29</v>
      </c>
      <c r="CD303" s="84">
        <v>6</v>
      </c>
      <c r="CE303" s="84">
        <v>5</v>
      </c>
      <c r="CF303" s="84">
        <v>0</v>
      </c>
    </row>
    <row r="304" spans="1:84" ht="57.6" x14ac:dyDescent="0.55000000000000004">
      <c r="A304" s="72">
        <v>5</v>
      </c>
      <c r="B304" s="49" t="s">
        <v>0</v>
      </c>
      <c r="C304" s="49">
        <v>86</v>
      </c>
      <c r="D304" s="25" t="s">
        <v>66</v>
      </c>
      <c r="E304" s="25">
        <v>2</v>
      </c>
      <c r="F304" s="25">
        <v>10</v>
      </c>
      <c r="G304" s="25">
        <v>17.5</v>
      </c>
      <c r="H304" s="24">
        <v>33</v>
      </c>
      <c r="I304" s="24">
        <v>21.5</v>
      </c>
      <c r="J304" s="79">
        <v>28</v>
      </c>
      <c r="K304" s="79">
        <v>41</v>
      </c>
      <c r="L304" s="79">
        <v>57.5</v>
      </c>
      <c r="M304" s="79">
        <v>74</v>
      </c>
      <c r="N304" s="79">
        <v>23</v>
      </c>
      <c r="O304" s="168">
        <v>74</v>
      </c>
      <c r="P304">
        <f>J304-'data for JMP'!J304</f>
        <v>6.5</v>
      </c>
      <c r="Q304">
        <f t="shared" si="60"/>
        <v>13</v>
      </c>
      <c r="R304">
        <f t="shared" si="61"/>
        <v>16.5</v>
      </c>
      <c r="S304">
        <f t="shared" si="62"/>
        <v>16.5</v>
      </c>
      <c r="T304" s="116">
        <f t="shared" si="63"/>
        <v>-51</v>
      </c>
      <c r="U304" s="116">
        <f t="shared" si="63"/>
        <v>51</v>
      </c>
      <c r="V304" s="24">
        <v>9.5</v>
      </c>
      <c r="W304" s="51">
        <f>3.14*(V304/2)^2*I304</f>
        <v>1523.194375</v>
      </c>
      <c r="X304" s="79">
        <v>12</v>
      </c>
      <c r="Y304">
        <f>3.14*(X304/2)^2*J304</f>
        <v>3165.1200000000003</v>
      </c>
      <c r="Z304" s="79">
        <v>20</v>
      </c>
      <c r="AA304" s="79">
        <v>16</v>
      </c>
      <c r="AB304" s="5">
        <f xml:space="preserve"> AVERAGE(Z304:AA304)</f>
        <v>18</v>
      </c>
      <c r="AC304">
        <f>3.14*((Z304+AA304)/2)^2*K304</f>
        <v>41711.760000000002</v>
      </c>
      <c r="AD304" s="79">
        <v>23</v>
      </c>
      <c r="AE304" s="79">
        <v>16</v>
      </c>
      <c r="AF304" s="5">
        <f xml:space="preserve"> AVERAGE(AD304:AE304)</f>
        <v>19.5</v>
      </c>
      <c r="AG304">
        <f>3.14*((AD304+AE304)/2)^2*L304</f>
        <v>68654.137500000012</v>
      </c>
      <c r="AH304" s="79">
        <v>37</v>
      </c>
      <c r="AI304" s="79">
        <v>29</v>
      </c>
      <c r="AJ304" s="5">
        <f xml:space="preserve"> AVERAGE(AH304:AI304)</f>
        <v>33</v>
      </c>
      <c r="AK304">
        <f>3.14*((AH304+AI304)/2)^2*M304</f>
        <v>253040.04</v>
      </c>
      <c r="AL304" s="79">
        <v>33</v>
      </c>
      <c r="AM304" s="79">
        <v>26</v>
      </c>
      <c r="AN304" s="168">
        <v>34</v>
      </c>
      <c r="AO304" s="168">
        <v>25</v>
      </c>
      <c r="AP304" s="116">
        <v>1</v>
      </c>
      <c r="AQ304" s="25" t="s">
        <v>13</v>
      </c>
      <c r="AR304" s="88">
        <v>1</v>
      </c>
      <c r="AS304" s="52" t="s">
        <v>15</v>
      </c>
      <c r="AT304" s="24" t="s">
        <v>15</v>
      </c>
      <c r="AU304" s="24">
        <v>1</v>
      </c>
      <c r="AV304" s="24" t="s">
        <v>18</v>
      </c>
      <c r="AW304" s="24">
        <v>1</v>
      </c>
      <c r="AX304" s="24" t="s">
        <v>17</v>
      </c>
      <c r="AY304" s="80" t="s">
        <v>489</v>
      </c>
      <c r="AZ304">
        <v>1</v>
      </c>
      <c r="BA304" s="77" t="s">
        <v>488</v>
      </c>
      <c r="BB304">
        <v>1</v>
      </c>
      <c r="BC304" s="77" t="s">
        <v>15</v>
      </c>
      <c r="BD304">
        <v>1</v>
      </c>
      <c r="BE304" s="77" t="s">
        <v>488</v>
      </c>
      <c r="BF304">
        <v>1</v>
      </c>
      <c r="BG304" s="77" t="s">
        <v>566</v>
      </c>
      <c r="BH304" s="175">
        <v>1</v>
      </c>
      <c r="BI304" s="171" t="s">
        <v>17</v>
      </c>
      <c r="BJ304" s="177">
        <v>1</v>
      </c>
      <c r="BK304" s="79">
        <v>2</v>
      </c>
      <c r="BL304" s="24">
        <v>5</v>
      </c>
      <c r="BM304" s="79">
        <v>12</v>
      </c>
      <c r="BN304" s="79">
        <v>20</v>
      </c>
      <c r="BO304" s="79">
        <v>65</v>
      </c>
      <c r="BP304" s="79">
        <v>75</v>
      </c>
      <c r="BQ304" s="79">
        <v>65</v>
      </c>
      <c r="BR304" s="168">
        <v>90</v>
      </c>
      <c r="BT304" s="136">
        <v>20</v>
      </c>
      <c r="BU304" s="136">
        <v>0</v>
      </c>
      <c r="BV304" s="136">
        <v>55</v>
      </c>
      <c r="BW304" s="136">
        <v>0</v>
      </c>
      <c r="BX304" s="132">
        <v>0</v>
      </c>
      <c r="BY304" s="136">
        <v>130</v>
      </c>
      <c r="BZ304" s="136" t="s">
        <v>145</v>
      </c>
      <c r="CA304" s="84" t="s">
        <v>144</v>
      </c>
      <c r="CB304" s="176" t="s">
        <v>577</v>
      </c>
      <c r="CC304" s="124" t="s">
        <v>29</v>
      </c>
      <c r="CD304" s="84">
        <v>10</v>
      </c>
      <c r="CE304" s="84">
        <v>7</v>
      </c>
      <c r="CF304" s="84" t="s">
        <v>49</v>
      </c>
    </row>
    <row r="305" spans="1:84" ht="28.8" x14ac:dyDescent="0.55000000000000004">
      <c r="A305" s="72">
        <v>5</v>
      </c>
      <c r="B305" s="49" t="s">
        <v>0</v>
      </c>
      <c r="C305" s="49">
        <v>87</v>
      </c>
      <c r="D305" s="25" t="s">
        <v>66</v>
      </c>
      <c r="E305" s="25">
        <v>2</v>
      </c>
      <c r="F305" s="25">
        <v>6</v>
      </c>
      <c r="G305" s="25">
        <v>15.5</v>
      </c>
      <c r="H305" s="24">
        <v>21</v>
      </c>
      <c r="I305" s="24">
        <v>15.5</v>
      </c>
      <c r="J305" s="79">
        <v>12</v>
      </c>
      <c r="K305" s="79"/>
      <c r="M305" s="79"/>
      <c r="P305">
        <f>J305-'data for JMP'!J305</f>
        <v>-3.5</v>
      </c>
      <c r="Q305">
        <f t="shared" si="60"/>
        <v>-12</v>
      </c>
      <c r="R305">
        <f t="shared" si="61"/>
        <v>0</v>
      </c>
      <c r="S305">
        <f t="shared" si="62"/>
        <v>0</v>
      </c>
      <c r="T305" s="116">
        <f t="shared" si="63"/>
        <v>0</v>
      </c>
      <c r="U305" s="116">
        <f t="shared" si="63"/>
        <v>0</v>
      </c>
      <c r="V305" s="24">
        <v>3.5</v>
      </c>
      <c r="W305" s="51">
        <f>3.14*(V305/2)^2*I305</f>
        <v>149.05187500000002</v>
      </c>
      <c r="X305" s="79">
        <v>2</v>
      </c>
      <c r="Y305">
        <f>3.14*(X305/2)^2*J305</f>
        <v>37.68</v>
      </c>
      <c r="Z305" s="79"/>
      <c r="AA305" s="79"/>
      <c r="AB305" s="5"/>
      <c r="AH305" s="79"/>
      <c r="AI305" s="79"/>
      <c r="AJ305" s="5"/>
      <c r="AP305" s="116">
        <v>1</v>
      </c>
      <c r="AQ305" s="25" t="s">
        <v>15</v>
      </c>
      <c r="AR305" s="88">
        <v>1</v>
      </c>
      <c r="AS305" s="52" t="s">
        <v>15</v>
      </c>
      <c r="AT305" s="24" t="s">
        <v>15</v>
      </c>
      <c r="AU305" s="24">
        <v>1</v>
      </c>
      <c r="AV305" s="24" t="s">
        <v>18</v>
      </c>
      <c r="AW305" s="24">
        <v>0</v>
      </c>
      <c r="AX305" s="24" t="s">
        <v>14</v>
      </c>
      <c r="AY305" s="80" t="s">
        <v>487</v>
      </c>
      <c r="AZ305">
        <v>0</v>
      </c>
      <c r="BA305" s="77" t="s">
        <v>512</v>
      </c>
      <c r="BB305">
        <v>0</v>
      </c>
      <c r="BC305" s="77" t="s">
        <v>512</v>
      </c>
      <c r="BD305">
        <v>0</v>
      </c>
      <c r="BE305" s="77" t="s">
        <v>512</v>
      </c>
      <c r="BF305">
        <v>0</v>
      </c>
      <c r="BH305" s="116">
        <v>0</v>
      </c>
      <c r="BJ305" s="116">
        <v>0</v>
      </c>
      <c r="BK305" s="79">
        <v>10</v>
      </c>
      <c r="BL305" s="24">
        <v>0</v>
      </c>
      <c r="BM305" s="79">
        <v>2</v>
      </c>
      <c r="BN305" s="24">
        <v>0</v>
      </c>
      <c r="BO305" s="24">
        <v>0</v>
      </c>
      <c r="BP305" s="24">
        <v>0</v>
      </c>
      <c r="BT305" s="136">
        <v>3</v>
      </c>
      <c r="BU305" s="136">
        <v>5</v>
      </c>
      <c r="BV305" s="136">
        <v>25</v>
      </c>
      <c r="BW305" s="136">
        <v>40</v>
      </c>
      <c r="BX305" s="132">
        <v>10</v>
      </c>
      <c r="BY305" s="136">
        <v>90</v>
      </c>
      <c r="BZ305" s="136" t="s">
        <v>82</v>
      </c>
      <c r="CA305" s="84"/>
      <c r="CB305" s="176" t="s">
        <v>577</v>
      </c>
      <c r="CC305" s="124" t="s">
        <v>29</v>
      </c>
      <c r="CD305" s="84">
        <v>6</v>
      </c>
      <c r="CE305" s="84">
        <v>7</v>
      </c>
      <c r="CF305" s="84">
        <v>0</v>
      </c>
    </row>
    <row r="306" spans="1:84" ht="28.8" x14ac:dyDescent="0.55000000000000004">
      <c r="A306" s="72">
        <v>5</v>
      </c>
      <c r="B306" s="49" t="s">
        <v>0</v>
      </c>
      <c r="C306" s="49">
        <v>88</v>
      </c>
      <c r="D306" s="25" t="s">
        <v>66</v>
      </c>
      <c r="E306" s="25">
        <v>1</v>
      </c>
      <c r="F306" s="25">
        <v>5</v>
      </c>
      <c r="G306" s="25">
        <v>12.5</v>
      </c>
      <c r="H306" s="24">
        <v>33</v>
      </c>
      <c r="I306" s="24">
        <v>17</v>
      </c>
      <c r="J306" s="79"/>
      <c r="K306" s="79"/>
      <c r="M306" s="79"/>
      <c r="P306">
        <f>J306-'data for JMP'!J306</f>
        <v>-17</v>
      </c>
      <c r="Q306">
        <f t="shared" si="60"/>
        <v>0</v>
      </c>
      <c r="R306">
        <f t="shared" si="61"/>
        <v>0</v>
      </c>
      <c r="S306">
        <f t="shared" si="62"/>
        <v>0</v>
      </c>
      <c r="T306" s="116">
        <f t="shared" si="63"/>
        <v>0</v>
      </c>
      <c r="U306" s="116">
        <f t="shared" si="63"/>
        <v>0</v>
      </c>
      <c r="V306" s="24">
        <v>4.5</v>
      </c>
      <c r="W306" s="51">
        <f>3.14*(V306/2)^2*I306</f>
        <v>270.23624999999998</v>
      </c>
      <c r="X306" s="79"/>
      <c r="Z306" s="79"/>
      <c r="AA306" s="79"/>
      <c r="AB306" s="5"/>
      <c r="AH306" s="79"/>
      <c r="AI306" s="79"/>
      <c r="AJ306" s="5"/>
      <c r="AP306" s="116">
        <v>1</v>
      </c>
      <c r="AQ306" s="25" t="s">
        <v>15</v>
      </c>
      <c r="AR306" s="88">
        <v>1</v>
      </c>
      <c r="AS306" s="52" t="s">
        <v>15</v>
      </c>
      <c r="AT306" s="24" t="s">
        <v>15</v>
      </c>
      <c r="AU306" s="24">
        <v>1</v>
      </c>
      <c r="AV306" s="24" t="s">
        <v>14</v>
      </c>
      <c r="AW306" s="24">
        <v>0</v>
      </c>
      <c r="AX306" s="24" t="s">
        <v>14</v>
      </c>
      <c r="AY306" s="80" t="s">
        <v>487</v>
      </c>
      <c r="AZ306">
        <v>0</v>
      </c>
      <c r="BA306" s="77" t="s">
        <v>512</v>
      </c>
      <c r="BB306">
        <v>0</v>
      </c>
      <c r="BC306" s="77" t="s">
        <v>512</v>
      </c>
      <c r="BD306">
        <v>0</v>
      </c>
      <c r="BE306" s="77" t="s">
        <v>512</v>
      </c>
      <c r="BF306">
        <v>0</v>
      </c>
      <c r="BH306" s="116">
        <v>0</v>
      </c>
      <c r="BJ306" s="116">
        <v>0</v>
      </c>
      <c r="BK306" s="79">
        <v>30</v>
      </c>
      <c r="BL306" s="24">
        <v>10</v>
      </c>
      <c r="BM306" s="24">
        <v>0</v>
      </c>
      <c r="BN306" s="24">
        <v>0</v>
      </c>
      <c r="BO306" s="24">
        <v>0</v>
      </c>
      <c r="BP306" s="24">
        <v>0</v>
      </c>
      <c r="BT306" s="136">
        <v>60</v>
      </c>
      <c r="BU306" s="136">
        <v>0</v>
      </c>
      <c r="BV306" s="136">
        <v>90</v>
      </c>
      <c r="BW306" s="136">
        <v>0</v>
      </c>
      <c r="BX306" s="132">
        <v>2</v>
      </c>
      <c r="BY306" s="136">
        <v>100</v>
      </c>
      <c r="BZ306" s="136" t="s">
        <v>143</v>
      </c>
      <c r="CA306" s="84"/>
      <c r="CB306" s="176" t="s">
        <v>577</v>
      </c>
      <c r="CC306" s="124" t="s">
        <v>29</v>
      </c>
      <c r="CD306" s="84">
        <v>5</v>
      </c>
      <c r="CE306" s="84">
        <v>5</v>
      </c>
      <c r="CF306" s="84">
        <v>0</v>
      </c>
    </row>
    <row r="307" spans="1:84" ht="57.6" x14ac:dyDescent="0.55000000000000004">
      <c r="A307" s="72">
        <v>5</v>
      </c>
      <c r="B307" s="49" t="s">
        <v>0</v>
      </c>
      <c r="C307" s="49">
        <v>89</v>
      </c>
      <c r="D307" s="25" t="s">
        <v>42</v>
      </c>
      <c r="E307" s="25">
        <v>2</v>
      </c>
      <c r="F307" s="25">
        <v>4</v>
      </c>
      <c r="G307" s="25">
        <v>7.5</v>
      </c>
      <c r="H307" s="24">
        <v>19.5</v>
      </c>
      <c r="I307" s="24">
        <v>8</v>
      </c>
      <c r="J307" s="79"/>
      <c r="K307" s="79"/>
      <c r="M307" s="79"/>
      <c r="P307">
        <f>J307-'data for JMP'!J307</f>
        <v>-8</v>
      </c>
      <c r="Q307">
        <f t="shared" si="60"/>
        <v>0</v>
      </c>
      <c r="R307">
        <f t="shared" si="61"/>
        <v>0</v>
      </c>
      <c r="S307">
        <f t="shared" si="62"/>
        <v>0</v>
      </c>
      <c r="T307" s="116">
        <f t="shared" si="63"/>
        <v>0</v>
      </c>
      <c r="U307" s="116">
        <f t="shared" si="63"/>
        <v>0</v>
      </c>
      <c r="V307" s="24">
        <v>4.5</v>
      </c>
      <c r="W307" s="51">
        <f>3.14*(V307/2)^2*I307</f>
        <v>127.17</v>
      </c>
      <c r="X307" s="79"/>
      <c r="Z307" s="79"/>
      <c r="AA307" s="79"/>
      <c r="AB307" s="5"/>
      <c r="AH307" s="79"/>
      <c r="AI307" s="79"/>
      <c r="AJ307" s="5"/>
      <c r="AP307" s="116">
        <v>1</v>
      </c>
      <c r="AQ307" s="25" t="s">
        <v>17</v>
      </c>
      <c r="AR307" s="88">
        <v>1</v>
      </c>
      <c r="AS307" s="52" t="s">
        <v>15</v>
      </c>
      <c r="AT307" s="24" t="s">
        <v>15</v>
      </c>
      <c r="AU307" s="24">
        <v>1</v>
      </c>
      <c r="AV307" s="24" t="s">
        <v>14</v>
      </c>
      <c r="AW307" s="24">
        <v>0</v>
      </c>
      <c r="AX307" s="24" t="s">
        <v>14</v>
      </c>
      <c r="AY307" s="80" t="s">
        <v>487</v>
      </c>
      <c r="AZ307">
        <v>0</v>
      </c>
      <c r="BA307" s="77" t="s">
        <v>512</v>
      </c>
      <c r="BB307">
        <v>0</v>
      </c>
      <c r="BC307" s="77" t="s">
        <v>512</v>
      </c>
      <c r="BD307">
        <v>0</v>
      </c>
      <c r="BE307" s="77" t="s">
        <v>512</v>
      </c>
      <c r="BF307">
        <v>0</v>
      </c>
      <c r="BH307" s="116">
        <v>0</v>
      </c>
      <c r="BJ307" s="116">
        <v>0</v>
      </c>
      <c r="BK307" s="79">
        <v>10</v>
      </c>
      <c r="BL307" s="24">
        <v>2</v>
      </c>
      <c r="BM307" s="24">
        <v>0</v>
      </c>
      <c r="BN307" s="24">
        <v>0</v>
      </c>
      <c r="BO307" s="24">
        <v>0</v>
      </c>
      <c r="BP307" s="24">
        <v>0</v>
      </c>
      <c r="BT307" s="136">
        <v>6</v>
      </c>
      <c r="BU307" s="136">
        <v>0.1</v>
      </c>
      <c r="BV307" s="136">
        <v>50</v>
      </c>
      <c r="BW307" s="136">
        <v>10</v>
      </c>
      <c r="BX307" s="132">
        <v>15</v>
      </c>
      <c r="BY307" s="136">
        <v>50</v>
      </c>
      <c r="BZ307" s="136" t="s">
        <v>142</v>
      </c>
      <c r="CA307" s="84"/>
      <c r="CB307" s="176" t="s">
        <v>577</v>
      </c>
      <c r="CC307" s="124" t="s">
        <v>29</v>
      </c>
      <c r="CD307" s="84">
        <v>4</v>
      </c>
      <c r="CE307" s="84">
        <v>0</v>
      </c>
      <c r="CF307" s="84" t="s">
        <v>40</v>
      </c>
    </row>
    <row r="308" spans="1:84" ht="43.2" x14ac:dyDescent="0.55000000000000004">
      <c r="A308" s="72">
        <v>5</v>
      </c>
      <c r="B308" s="49" t="s">
        <v>0</v>
      </c>
      <c r="C308" s="49">
        <v>90</v>
      </c>
      <c r="D308" s="26" t="s">
        <v>42</v>
      </c>
      <c r="E308" s="26">
        <v>2</v>
      </c>
      <c r="F308" s="25">
        <v>5</v>
      </c>
      <c r="G308" s="25">
        <v>14</v>
      </c>
      <c r="H308" s="24">
        <v>31</v>
      </c>
      <c r="I308" s="24">
        <v>18</v>
      </c>
      <c r="J308" s="79">
        <v>15</v>
      </c>
      <c r="K308" s="79"/>
      <c r="M308" s="79"/>
      <c r="P308">
        <f>J308-'data for JMP'!J308</f>
        <v>-3</v>
      </c>
      <c r="Q308">
        <f t="shared" si="60"/>
        <v>-15</v>
      </c>
      <c r="R308">
        <f t="shared" si="61"/>
        <v>0</v>
      </c>
      <c r="S308">
        <f t="shared" si="62"/>
        <v>0</v>
      </c>
      <c r="T308" s="116">
        <f t="shared" si="63"/>
        <v>0</v>
      </c>
      <c r="U308" s="116">
        <f t="shared" si="63"/>
        <v>0</v>
      </c>
      <c r="V308" s="24">
        <v>4.5</v>
      </c>
      <c r="W308" s="51">
        <f>3.14*(V308/2)^2*I308</f>
        <v>286.13249999999999</v>
      </c>
      <c r="X308" s="79">
        <v>3</v>
      </c>
      <c r="Y308">
        <f>3.14*(X308/2)^2*J308</f>
        <v>105.97500000000001</v>
      </c>
      <c r="Z308" s="79"/>
      <c r="AA308" s="79"/>
      <c r="AB308" s="5"/>
      <c r="AH308" s="79"/>
      <c r="AI308" s="79"/>
      <c r="AJ308" s="5"/>
      <c r="AP308" s="116">
        <v>1</v>
      </c>
      <c r="AQ308" s="26" t="s">
        <v>15</v>
      </c>
      <c r="AR308" s="88">
        <v>1</v>
      </c>
      <c r="AS308" s="52" t="s">
        <v>15</v>
      </c>
      <c r="AT308" s="24" t="s">
        <v>15</v>
      </c>
      <c r="AU308" s="24">
        <v>1</v>
      </c>
      <c r="AV308" s="24" t="s">
        <v>18</v>
      </c>
      <c r="AW308" s="24">
        <v>1</v>
      </c>
      <c r="AX308" s="24" t="s">
        <v>18</v>
      </c>
      <c r="AY308" s="80" t="s">
        <v>487</v>
      </c>
      <c r="AZ308">
        <v>0</v>
      </c>
      <c r="BA308" s="77" t="s">
        <v>512</v>
      </c>
      <c r="BB308">
        <v>0</v>
      </c>
      <c r="BC308" s="77" t="s">
        <v>512</v>
      </c>
      <c r="BD308">
        <v>0</v>
      </c>
      <c r="BE308" s="77" t="s">
        <v>512</v>
      </c>
      <c r="BF308">
        <v>0</v>
      </c>
      <c r="BH308" s="116">
        <v>0</v>
      </c>
      <c r="BJ308" s="116">
        <v>0</v>
      </c>
      <c r="BK308" s="79">
        <v>5</v>
      </c>
      <c r="BL308" s="24">
        <v>15</v>
      </c>
      <c r="BM308" s="79">
        <v>15</v>
      </c>
      <c r="BN308" s="24">
        <v>0</v>
      </c>
      <c r="BO308" s="24">
        <v>0</v>
      </c>
      <c r="BP308" s="24">
        <v>0</v>
      </c>
      <c r="BT308" s="136">
        <v>30</v>
      </c>
      <c r="BU308" s="136">
        <v>0</v>
      </c>
      <c r="BV308" s="136">
        <v>40</v>
      </c>
      <c r="BW308" s="136">
        <v>1</v>
      </c>
      <c r="BX308" s="132">
        <v>1</v>
      </c>
      <c r="BY308" s="136">
        <v>80</v>
      </c>
      <c r="BZ308" s="136" t="s">
        <v>141</v>
      </c>
      <c r="CA308" s="84"/>
      <c r="CB308" s="176" t="s">
        <v>577</v>
      </c>
      <c r="CC308" s="124" t="s">
        <v>29</v>
      </c>
      <c r="CD308" s="84">
        <v>5</v>
      </c>
      <c r="CE308" s="84">
        <v>5</v>
      </c>
      <c r="CF308" s="84" t="s">
        <v>49</v>
      </c>
    </row>
    <row r="309" spans="1:84" ht="57.6" x14ac:dyDescent="0.55000000000000004">
      <c r="A309" s="72">
        <v>5</v>
      </c>
      <c r="B309" s="49" t="s">
        <v>0</v>
      </c>
      <c r="C309" s="49">
        <v>91</v>
      </c>
      <c r="D309" s="25" t="s">
        <v>66</v>
      </c>
      <c r="E309" s="25">
        <v>2</v>
      </c>
      <c r="F309" s="25">
        <v>6</v>
      </c>
      <c r="G309" s="25">
        <v>11</v>
      </c>
      <c r="H309" s="24">
        <v>18</v>
      </c>
      <c r="I309" s="24">
        <v>1</v>
      </c>
      <c r="J309" s="79"/>
      <c r="K309" s="79"/>
      <c r="M309" s="79"/>
      <c r="P309">
        <f>J309-'data for JMP'!J309</f>
        <v>-1</v>
      </c>
      <c r="Q309">
        <f t="shared" si="60"/>
        <v>0</v>
      </c>
      <c r="R309">
        <f t="shared" si="61"/>
        <v>0</v>
      </c>
      <c r="S309">
        <f t="shared" si="62"/>
        <v>0</v>
      </c>
      <c r="T309" s="116">
        <f t="shared" si="63"/>
        <v>0</v>
      </c>
      <c r="U309" s="116">
        <f t="shared" si="63"/>
        <v>0</v>
      </c>
      <c r="V309" s="24"/>
      <c r="W309" s="51"/>
      <c r="X309" s="79"/>
      <c r="Z309" s="79"/>
      <c r="AA309" s="79"/>
      <c r="AB309" s="5"/>
      <c r="AH309" s="79"/>
      <c r="AI309" s="79"/>
      <c r="AJ309" s="5"/>
      <c r="AP309" s="116">
        <v>1</v>
      </c>
      <c r="AQ309" s="25" t="s">
        <v>13</v>
      </c>
      <c r="AR309" s="88">
        <v>1</v>
      </c>
      <c r="AS309" s="52" t="s">
        <v>15</v>
      </c>
      <c r="AT309" s="24" t="s">
        <v>13</v>
      </c>
      <c r="AU309" s="24">
        <v>1</v>
      </c>
      <c r="AV309" s="24" t="s">
        <v>14</v>
      </c>
      <c r="AW309" s="24">
        <v>0</v>
      </c>
      <c r="AX309" s="24" t="s">
        <v>14</v>
      </c>
      <c r="AY309" s="80" t="s">
        <v>487</v>
      </c>
      <c r="AZ309">
        <v>0</v>
      </c>
      <c r="BA309" s="77" t="s">
        <v>512</v>
      </c>
      <c r="BB309">
        <v>0</v>
      </c>
      <c r="BC309" s="77" t="s">
        <v>512</v>
      </c>
      <c r="BD309">
        <v>0</v>
      </c>
      <c r="BE309" s="77" t="s">
        <v>512</v>
      </c>
      <c r="BF309">
        <v>0</v>
      </c>
      <c r="BH309" s="116">
        <v>0</v>
      </c>
      <c r="BJ309" s="116">
        <v>0</v>
      </c>
      <c r="BK309" s="79">
        <v>4</v>
      </c>
      <c r="BL309" s="24">
        <v>1</v>
      </c>
      <c r="BM309" s="24">
        <v>0</v>
      </c>
      <c r="BN309" s="24">
        <v>0</v>
      </c>
      <c r="BO309" s="24">
        <v>0</v>
      </c>
      <c r="BP309" s="24">
        <v>0</v>
      </c>
      <c r="BT309" s="136">
        <v>17</v>
      </c>
      <c r="BU309" s="136">
        <v>1</v>
      </c>
      <c r="BV309" s="136">
        <v>50</v>
      </c>
      <c r="BW309" s="136">
        <v>30</v>
      </c>
      <c r="BX309" s="132">
        <v>15</v>
      </c>
      <c r="BY309" s="136">
        <v>85</v>
      </c>
      <c r="BZ309" s="136" t="s">
        <v>140</v>
      </c>
      <c r="CA309" s="84"/>
      <c r="CB309" s="176" t="s">
        <v>577</v>
      </c>
      <c r="CC309" s="124" t="s">
        <v>31</v>
      </c>
      <c r="CD309" s="84">
        <v>6</v>
      </c>
      <c r="CE309" s="84">
        <v>2</v>
      </c>
      <c r="CF309" s="84">
        <v>0</v>
      </c>
    </row>
    <row r="310" spans="1:84" ht="43.2" x14ac:dyDescent="0.55000000000000004">
      <c r="A310" s="72">
        <v>5</v>
      </c>
      <c r="B310" s="49" t="s">
        <v>0</v>
      </c>
      <c r="C310" s="49">
        <v>92</v>
      </c>
      <c r="D310" s="25" t="s">
        <v>81</v>
      </c>
      <c r="E310" s="25">
        <v>2</v>
      </c>
      <c r="F310" s="25">
        <v>9</v>
      </c>
      <c r="G310" s="25">
        <v>17</v>
      </c>
      <c r="H310" s="24">
        <v>40</v>
      </c>
      <c r="I310" s="24">
        <v>36</v>
      </c>
      <c r="J310" s="79">
        <v>36</v>
      </c>
      <c r="K310" s="79">
        <v>43</v>
      </c>
      <c r="L310" s="79">
        <v>45</v>
      </c>
      <c r="M310" s="79">
        <v>81</v>
      </c>
      <c r="N310" s="79">
        <v>53</v>
      </c>
      <c r="O310" s="168">
        <v>68</v>
      </c>
      <c r="P310">
        <f>J310-'data for JMP'!J310</f>
        <v>0</v>
      </c>
      <c r="Q310">
        <f t="shared" si="60"/>
        <v>7</v>
      </c>
      <c r="R310">
        <f t="shared" si="61"/>
        <v>2</v>
      </c>
      <c r="S310">
        <f t="shared" si="62"/>
        <v>36</v>
      </c>
      <c r="T310" s="116">
        <f t="shared" si="63"/>
        <v>-28</v>
      </c>
      <c r="U310" s="116">
        <f t="shared" si="63"/>
        <v>15</v>
      </c>
      <c r="V310" s="24">
        <v>9.5</v>
      </c>
      <c r="W310" s="51">
        <f>3.14*(V310/2)^2*I310</f>
        <v>2550.4650000000001</v>
      </c>
      <c r="X310" s="79">
        <v>7</v>
      </c>
      <c r="Y310">
        <f>3.14*(X310/2)^2*J310</f>
        <v>1384.7400000000002</v>
      </c>
      <c r="Z310" s="79">
        <v>12</v>
      </c>
      <c r="AA310" s="79">
        <v>14</v>
      </c>
      <c r="AB310" s="5">
        <f xml:space="preserve"> AVERAGE(Z310:AA310)</f>
        <v>13</v>
      </c>
      <c r="AC310">
        <f>3.14*((Z310+AA310)/2)^2*K310</f>
        <v>22818.379999999997</v>
      </c>
      <c r="AD310" s="79">
        <v>20</v>
      </c>
      <c r="AE310" s="79">
        <v>16</v>
      </c>
      <c r="AF310" s="5">
        <f xml:space="preserve"> AVERAGE(AD310:AE310)</f>
        <v>18</v>
      </c>
      <c r="AG310">
        <f>3.14*((AD310+AE310)/2)^2*L310</f>
        <v>45781.2</v>
      </c>
      <c r="AH310" s="79">
        <v>26</v>
      </c>
      <c r="AI310" s="79">
        <v>22</v>
      </c>
      <c r="AJ310" s="5">
        <f xml:space="preserve"> AVERAGE(AH310:AI310)</f>
        <v>24</v>
      </c>
      <c r="AK310">
        <f>3.14*((AH310+AI310)/2)^2*M310</f>
        <v>146499.84</v>
      </c>
      <c r="AL310" s="79">
        <v>21</v>
      </c>
      <c r="AM310" s="79">
        <v>19</v>
      </c>
      <c r="AN310" s="168">
        <v>29</v>
      </c>
      <c r="AO310" s="168">
        <v>20</v>
      </c>
      <c r="AP310" s="116">
        <v>1</v>
      </c>
      <c r="AQ310" s="25" t="s">
        <v>13</v>
      </c>
      <c r="AR310" s="88">
        <v>1</v>
      </c>
      <c r="AS310" s="52" t="s">
        <v>13</v>
      </c>
      <c r="AT310" s="24" t="s">
        <v>13</v>
      </c>
      <c r="AU310" s="24">
        <v>1</v>
      </c>
      <c r="AV310" s="24" t="s">
        <v>17</v>
      </c>
      <c r="AW310" s="24">
        <v>1</v>
      </c>
      <c r="AX310" s="24" t="s">
        <v>15</v>
      </c>
      <c r="AY310" s="80" t="s">
        <v>489</v>
      </c>
      <c r="AZ310">
        <v>1</v>
      </c>
      <c r="BA310" s="77" t="s">
        <v>488</v>
      </c>
      <c r="BB310">
        <v>1</v>
      </c>
      <c r="BC310" s="77" t="s">
        <v>15</v>
      </c>
      <c r="BD310">
        <v>1</v>
      </c>
      <c r="BE310" s="77" t="s">
        <v>488</v>
      </c>
      <c r="BF310">
        <v>1</v>
      </c>
      <c r="BG310" s="77" t="s">
        <v>566</v>
      </c>
      <c r="BH310" s="175">
        <v>1</v>
      </c>
      <c r="BI310" s="171" t="s">
        <v>13</v>
      </c>
      <c r="BJ310" s="177">
        <v>1</v>
      </c>
      <c r="BK310" s="79">
        <v>5</v>
      </c>
      <c r="BL310" s="24">
        <v>15</v>
      </c>
      <c r="BM310" s="79">
        <v>10</v>
      </c>
      <c r="BN310" s="79">
        <v>25</v>
      </c>
      <c r="BO310" s="79">
        <v>18</v>
      </c>
      <c r="BP310" s="79">
        <v>10</v>
      </c>
      <c r="BQ310" s="79">
        <v>7</v>
      </c>
      <c r="BR310" s="168">
        <v>10</v>
      </c>
      <c r="BT310" s="136">
        <v>6</v>
      </c>
      <c r="BU310" s="136">
        <v>1</v>
      </c>
      <c r="BV310" s="136">
        <v>20</v>
      </c>
      <c r="BW310" s="136">
        <v>60</v>
      </c>
      <c r="BX310" s="132">
        <v>0</v>
      </c>
      <c r="BY310" s="136">
        <v>55</v>
      </c>
      <c r="BZ310" s="136" t="s">
        <v>139</v>
      </c>
      <c r="CA310" s="84"/>
      <c r="CB310" s="175" t="s">
        <v>581</v>
      </c>
      <c r="CC310" s="124" t="s">
        <v>30</v>
      </c>
      <c r="CD310" s="84">
        <v>9</v>
      </c>
      <c r="CE310" s="84">
        <v>4</v>
      </c>
      <c r="CF310" s="84" t="s">
        <v>49</v>
      </c>
    </row>
    <row r="311" spans="1:84" ht="43.2" x14ac:dyDescent="0.55000000000000004">
      <c r="A311" s="72">
        <v>5</v>
      </c>
      <c r="B311" s="49" t="s">
        <v>0</v>
      </c>
      <c r="C311" s="49">
        <v>93</v>
      </c>
      <c r="D311" s="25" t="s">
        <v>81</v>
      </c>
      <c r="E311" s="25">
        <v>3</v>
      </c>
      <c r="F311" s="25">
        <v>9</v>
      </c>
      <c r="G311" s="25">
        <v>25</v>
      </c>
      <c r="H311" s="24">
        <v>38</v>
      </c>
      <c r="I311" s="24">
        <v>20</v>
      </c>
      <c r="J311" s="79"/>
      <c r="K311" s="79"/>
      <c r="L311" s="79"/>
      <c r="M311" s="79"/>
      <c r="N311" s="79"/>
      <c r="O311" s="168"/>
      <c r="P311">
        <f>J311-'data for JMP'!J311</f>
        <v>-20</v>
      </c>
      <c r="Q311">
        <f t="shared" si="60"/>
        <v>0</v>
      </c>
      <c r="R311">
        <f t="shared" si="61"/>
        <v>0</v>
      </c>
      <c r="S311">
        <f t="shared" si="62"/>
        <v>0</v>
      </c>
      <c r="T311" s="116">
        <f t="shared" si="63"/>
        <v>0</v>
      </c>
      <c r="U311" s="116">
        <f t="shared" si="63"/>
        <v>0</v>
      </c>
      <c r="V311" s="24">
        <v>2.5</v>
      </c>
      <c r="W311" s="51">
        <f>3.14*(V311/2)^2*I311</f>
        <v>98.125</v>
      </c>
      <c r="X311" s="79"/>
      <c r="Z311" s="79"/>
      <c r="AA311" s="79"/>
      <c r="AB311" s="5"/>
      <c r="AD311" s="79"/>
      <c r="AE311" s="79"/>
      <c r="AF311" s="5"/>
      <c r="AH311" s="79"/>
      <c r="AI311" s="79"/>
      <c r="AJ311" s="5"/>
      <c r="AL311" s="79"/>
      <c r="AM311" s="79"/>
      <c r="AN311" s="168"/>
      <c r="AO311" s="168"/>
      <c r="AP311" s="116">
        <v>1</v>
      </c>
      <c r="AQ311" s="25" t="s">
        <v>15</v>
      </c>
      <c r="AR311" s="88">
        <v>1</v>
      </c>
      <c r="AS311" s="52" t="s">
        <v>13</v>
      </c>
      <c r="AT311" s="24" t="s">
        <v>13</v>
      </c>
      <c r="AU311" s="24">
        <v>1</v>
      </c>
      <c r="AV311" s="24" t="s">
        <v>14</v>
      </c>
      <c r="AW311" s="24">
        <v>0</v>
      </c>
      <c r="AX311" s="24" t="s">
        <v>14</v>
      </c>
      <c r="AY311" s="80" t="s">
        <v>487</v>
      </c>
      <c r="AZ311">
        <v>0</v>
      </c>
      <c r="BA311" s="77" t="s">
        <v>512</v>
      </c>
      <c r="BB311">
        <v>0</v>
      </c>
      <c r="BC311" s="77" t="s">
        <v>512</v>
      </c>
      <c r="BD311">
        <v>0</v>
      </c>
      <c r="BE311" s="77" t="s">
        <v>512</v>
      </c>
      <c r="BF311">
        <v>0</v>
      </c>
      <c r="BG311" s="77"/>
      <c r="BH311" s="116">
        <v>0</v>
      </c>
      <c r="BI311" s="171"/>
      <c r="BJ311" s="116">
        <v>0</v>
      </c>
      <c r="BK311" s="79">
        <v>1</v>
      </c>
      <c r="BL311" s="24">
        <v>0</v>
      </c>
      <c r="BM311" s="24">
        <v>0</v>
      </c>
      <c r="BN311" s="24">
        <v>0</v>
      </c>
      <c r="BO311" s="24">
        <v>0</v>
      </c>
      <c r="BP311" s="24">
        <v>0</v>
      </c>
      <c r="BQ311" s="79"/>
      <c r="BR311" s="168"/>
      <c r="BT311" s="136">
        <v>18</v>
      </c>
      <c r="BU311" s="136">
        <v>2</v>
      </c>
      <c r="BV311" s="136">
        <v>37</v>
      </c>
      <c r="BW311" s="136">
        <v>0</v>
      </c>
      <c r="BX311" s="132">
        <v>0</v>
      </c>
      <c r="BY311" s="136">
        <v>90</v>
      </c>
      <c r="BZ311" s="136" t="s">
        <v>138</v>
      </c>
      <c r="CA311" s="84"/>
      <c r="CB311" s="176" t="s">
        <v>577</v>
      </c>
      <c r="CC311" s="124" t="s">
        <v>29</v>
      </c>
      <c r="CD311" s="84">
        <v>9</v>
      </c>
      <c r="CE311" s="84">
        <v>7</v>
      </c>
      <c r="CF311" s="84">
        <v>0</v>
      </c>
    </row>
    <row r="312" spans="1:84" ht="28.8" x14ac:dyDescent="0.55000000000000004">
      <c r="A312" s="72">
        <v>5</v>
      </c>
      <c r="B312" s="49" t="s">
        <v>0</v>
      </c>
      <c r="C312" s="49">
        <v>94</v>
      </c>
      <c r="D312" s="25" t="s">
        <v>81</v>
      </c>
      <c r="E312" s="25">
        <v>2</v>
      </c>
      <c r="F312" s="25">
        <v>11</v>
      </c>
      <c r="G312" s="25">
        <v>26</v>
      </c>
      <c r="H312" s="24"/>
      <c r="I312" s="24"/>
      <c r="J312" s="79"/>
      <c r="K312" s="79"/>
      <c r="L312" s="79"/>
      <c r="M312" s="79"/>
      <c r="N312" s="79"/>
      <c r="O312" s="168"/>
      <c r="P312">
        <f>J312-'data for JMP'!J312</f>
        <v>0</v>
      </c>
      <c r="Q312">
        <f t="shared" si="60"/>
        <v>0</v>
      </c>
      <c r="R312">
        <f t="shared" si="61"/>
        <v>0</v>
      </c>
      <c r="S312">
        <f t="shared" si="62"/>
        <v>0</v>
      </c>
      <c r="T312" s="116">
        <f t="shared" si="63"/>
        <v>0</v>
      </c>
      <c r="U312" s="116">
        <f t="shared" si="63"/>
        <v>0</v>
      </c>
      <c r="V312" s="24"/>
      <c r="W312" s="51"/>
      <c r="X312" s="79"/>
      <c r="Z312" s="79"/>
      <c r="AA312" s="79"/>
      <c r="AB312" s="5"/>
      <c r="AD312" s="79"/>
      <c r="AE312" s="79"/>
      <c r="AF312" s="5"/>
      <c r="AH312" s="79"/>
      <c r="AI312" s="79"/>
      <c r="AJ312" s="5"/>
      <c r="AL312" s="79"/>
      <c r="AM312" s="79"/>
      <c r="AN312" s="168"/>
      <c r="AO312" s="168"/>
      <c r="AP312" s="116">
        <v>1</v>
      </c>
      <c r="AQ312" s="25" t="s">
        <v>13</v>
      </c>
      <c r="AR312" s="88">
        <v>1</v>
      </c>
      <c r="AS312" s="52" t="s">
        <v>16</v>
      </c>
      <c r="AT312" s="24" t="s">
        <v>14</v>
      </c>
      <c r="AU312" s="24">
        <v>0</v>
      </c>
      <c r="AV312" s="24" t="s">
        <v>14</v>
      </c>
      <c r="AW312" s="24">
        <v>0</v>
      </c>
      <c r="AX312" s="24" t="s">
        <v>14</v>
      </c>
      <c r="AY312" s="77" t="s">
        <v>512</v>
      </c>
      <c r="AZ312">
        <v>0</v>
      </c>
      <c r="BA312" s="77" t="s">
        <v>512</v>
      </c>
      <c r="BB312">
        <v>0</v>
      </c>
      <c r="BC312" s="77" t="s">
        <v>512</v>
      </c>
      <c r="BD312">
        <v>0</v>
      </c>
      <c r="BE312" s="77" t="s">
        <v>512</v>
      </c>
      <c r="BF312">
        <v>0</v>
      </c>
      <c r="BG312" s="77"/>
      <c r="BH312" s="116">
        <v>0</v>
      </c>
      <c r="BI312" s="171"/>
      <c r="BJ312" s="116">
        <v>0</v>
      </c>
      <c r="BK312" s="79">
        <v>0</v>
      </c>
      <c r="BL312" s="24">
        <v>0</v>
      </c>
      <c r="BM312" s="24">
        <v>0</v>
      </c>
      <c r="BN312" s="24">
        <v>0</v>
      </c>
      <c r="BO312" s="24">
        <v>0</v>
      </c>
      <c r="BP312" s="24">
        <v>0</v>
      </c>
      <c r="BQ312" s="79"/>
      <c r="BR312" s="168"/>
      <c r="BT312" s="136">
        <v>30</v>
      </c>
      <c r="BU312" s="136">
        <v>0</v>
      </c>
      <c r="BV312" s="136">
        <v>25</v>
      </c>
      <c r="BW312" s="136">
        <v>0</v>
      </c>
      <c r="BX312" s="132">
        <v>0</v>
      </c>
      <c r="BY312" s="136">
        <v>50</v>
      </c>
      <c r="BZ312" s="136" t="s">
        <v>72</v>
      </c>
      <c r="CA312" s="84"/>
      <c r="CB312" s="175" t="s">
        <v>581</v>
      </c>
      <c r="CC312" s="124" t="s">
        <v>30</v>
      </c>
      <c r="CD312" s="84">
        <v>11</v>
      </c>
      <c r="CE312" s="84">
        <v>9</v>
      </c>
      <c r="CF312" s="84"/>
    </row>
    <row r="313" spans="1:84" ht="43.2" x14ac:dyDescent="0.55000000000000004">
      <c r="A313" s="72">
        <v>5</v>
      </c>
      <c r="B313" s="49" t="s">
        <v>0</v>
      </c>
      <c r="C313" s="49">
        <v>95</v>
      </c>
      <c r="D313" s="25" t="s">
        <v>47</v>
      </c>
      <c r="E313" s="25">
        <v>2</v>
      </c>
      <c r="F313" s="25">
        <v>7</v>
      </c>
      <c r="G313" s="25">
        <v>16</v>
      </c>
      <c r="H313" s="24">
        <v>20</v>
      </c>
      <c r="I313" s="24">
        <v>16</v>
      </c>
      <c r="J313" s="79">
        <v>19.5</v>
      </c>
      <c r="K313" s="79">
        <v>22</v>
      </c>
      <c r="L313" s="79">
        <v>24.5</v>
      </c>
      <c r="M313" s="79">
        <v>33</v>
      </c>
      <c r="N313" s="79">
        <v>34</v>
      </c>
      <c r="O313" s="168">
        <v>48</v>
      </c>
      <c r="P313">
        <f>J313-'data for JMP'!J313</f>
        <v>3.5</v>
      </c>
      <c r="Q313">
        <f t="shared" si="60"/>
        <v>2.5</v>
      </c>
      <c r="R313">
        <f t="shared" si="61"/>
        <v>2.5</v>
      </c>
      <c r="S313">
        <f t="shared" si="62"/>
        <v>8.5</v>
      </c>
      <c r="T313" s="116">
        <f t="shared" si="63"/>
        <v>1</v>
      </c>
      <c r="U313" s="116">
        <f t="shared" si="63"/>
        <v>14</v>
      </c>
      <c r="V313" s="24">
        <v>5.5</v>
      </c>
      <c r="W313" s="51">
        <f>3.14*(V313/2)^2*I313</f>
        <v>379.94</v>
      </c>
      <c r="X313" s="79">
        <v>4</v>
      </c>
      <c r="Y313">
        <f>3.14*(X313/2)^2*J313</f>
        <v>244.92000000000002</v>
      </c>
      <c r="Z313" s="79">
        <v>7</v>
      </c>
      <c r="AA313" s="79">
        <v>7</v>
      </c>
      <c r="AB313" s="5">
        <f xml:space="preserve"> AVERAGE(Z313:AA313)</f>
        <v>7</v>
      </c>
      <c r="AC313">
        <f>3.14*((Z313+AA313)/2)^2*K313</f>
        <v>3384.92</v>
      </c>
      <c r="AD313" s="79">
        <v>9</v>
      </c>
      <c r="AE313" s="79">
        <v>6.5</v>
      </c>
      <c r="AF313" s="5">
        <f xml:space="preserve"> AVERAGE(AD313:AE313)</f>
        <v>7.75</v>
      </c>
      <c r="AG313">
        <f>3.14*((AD313+AE313)/2)^2*L313</f>
        <v>4620.6081249999997</v>
      </c>
      <c r="AH313" s="79">
        <v>17</v>
      </c>
      <c r="AI313" s="79">
        <v>12</v>
      </c>
      <c r="AJ313" s="5">
        <f xml:space="preserve"> AVERAGE(AH313:AI313)</f>
        <v>14.5</v>
      </c>
      <c r="AK313">
        <f>3.14*((AH313+AI313)/2)^2*M313</f>
        <v>21786.105000000003</v>
      </c>
      <c r="AL313" s="79">
        <v>14</v>
      </c>
      <c r="AM313" s="79">
        <v>11</v>
      </c>
      <c r="AN313" s="168">
        <v>14</v>
      </c>
      <c r="AO313" s="168">
        <v>15</v>
      </c>
      <c r="AP313" s="116">
        <v>1</v>
      </c>
      <c r="AQ313" s="25" t="s">
        <v>15</v>
      </c>
      <c r="AR313" s="88">
        <v>1</v>
      </c>
      <c r="AS313" s="52" t="s">
        <v>15</v>
      </c>
      <c r="AT313" s="24" t="s">
        <v>15</v>
      </c>
      <c r="AU313" s="24">
        <v>1</v>
      </c>
      <c r="AV313" s="24" t="s">
        <v>18</v>
      </c>
      <c r="AW313" s="24">
        <v>1</v>
      </c>
      <c r="AX313" s="24" t="s">
        <v>17</v>
      </c>
      <c r="AY313" s="80" t="s">
        <v>488</v>
      </c>
      <c r="AZ313">
        <v>1</v>
      </c>
      <c r="BA313" s="77" t="s">
        <v>488</v>
      </c>
      <c r="BB313">
        <v>1</v>
      </c>
      <c r="BC313" s="77" t="s">
        <v>497</v>
      </c>
      <c r="BD313">
        <v>1</v>
      </c>
      <c r="BE313" s="77" t="s">
        <v>488</v>
      </c>
      <c r="BF313">
        <v>1</v>
      </c>
      <c r="BG313" s="77" t="s">
        <v>15</v>
      </c>
      <c r="BH313" s="175">
        <v>1</v>
      </c>
      <c r="BI313" s="171" t="s">
        <v>13</v>
      </c>
      <c r="BJ313" s="177">
        <v>1</v>
      </c>
      <c r="BK313" s="79">
        <v>0</v>
      </c>
      <c r="BL313" s="24">
        <v>0</v>
      </c>
      <c r="BM313" s="79">
        <v>3</v>
      </c>
      <c r="BN313" s="79">
        <v>12</v>
      </c>
      <c r="BO313" s="79">
        <v>75</v>
      </c>
      <c r="BP313" s="79">
        <v>25</v>
      </c>
      <c r="BQ313" s="79">
        <v>20</v>
      </c>
      <c r="BR313" s="168">
        <v>85</v>
      </c>
      <c r="BT313" s="136">
        <v>23</v>
      </c>
      <c r="BU313" s="136">
        <v>0</v>
      </c>
      <c r="BV313" s="136">
        <v>45</v>
      </c>
      <c r="BW313" s="136">
        <v>0</v>
      </c>
      <c r="BX313" s="132">
        <v>0</v>
      </c>
      <c r="BY313" s="136">
        <v>70</v>
      </c>
      <c r="BZ313" s="136" t="s">
        <v>137</v>
      </c>
      <c r="CA313" s="84"/>
      <c r="CB313" s="176" t="s">
        <v>577</v>
      </c>
      <c r="CC313" s="124" t="s">
        <v>29</v>
      </c>
      <c r="CD313" s="84">
        <v>7</v>
      </c>
      <c r="CE313" s="84">
        <v>6</v>
      </c>
      <c r="CF313" s="84">
        <v>0</v>
      </c>
    </row>
    <row r="314" spans="1:84" ht="43.2" x14ac:dyDescent="0.55000000000000004">
      <c r="A314" s="72">
        <v>5</v>
      </c>
      <c r="B314" s="49" t="s">
        <v>0</v>
      </c>
      <c r="C314" s="49">
        <v>96</v>
      </c>
      <c r="D314" s="25" t="s">
        <v>81</v>
      </c>
      <c r="E314" s="25">
        <v>2</v>
      </c>
      <c r="F314" s="25">
        <v>9</v>
      </c>
      <c r="G314" s="25">
        <v>10</v>
      </c>
      <c r="H314" s="24"/>
      <c r="I314" s="24"/>
      <c r="J314" s="79"/>
      <c r="K314" s="79"/>
      <c r="L314" s="79"/>
      <c r="P314">
        <f>J314-'data for JMP'!J314</f>
        <v>0</v>
      </c>
      <c r="Q314">
        <f t="shared" si="60"/>
        <v>0</v>
      </c>
      <c r="R314">
        <f t="shared" si="61"/>
        <v>0</v>
      </c>
      <c r="S314">
        <f t="shared" si="62"/>
        <v>0</v>
      </c>
      <c r="T314" s="116">
        <f t="shared" si="63"/>
        <v>0</v>
      </c>
      <c r="U314" s="116">
        <f t="shared" si="63"/>
        <v>0</v>
      </c>
      <c r="V314" s="24"/>
      <c r="W314" s="51"/>
      <c r="X314" s="79"/>
      <c r="Z314" s="79"/>
      <c r="AA314" s="79"/>
      <c r="AB314" s="5"/>
      <c r="AD314" s="79"/>
      <c r="AE314" s="79"/>
      <c r="AF314" s="5"/>
      <c r="AP314" s="116">
        <v>1</v>
      </c>
      <c r="AQ314" s="25" t="s">
        <v>15</v>
      </c>
      <c r="AR314" s="88">
        <v>1</v>
      </c>
      <c r="AS314" s="52" t="s">
        <v>14</v>
      </c>
      <c r="AT314" s="24" t="s">
        <v>14</v>
      </c>
      <c r="AU314" s="24">
        <v>0</v>
      </c>
      <c r="AV314" s="24" t="s">
        <v>14</v>
      </c>
      <c r="AW314" s="24">
        <v>0</v>
      </c>
      <c r="AX314" s="24" t="s">
        <v>14</v>
      </c>
      <c r="AY314" s="77" t="s">
        <v>512</v>
      </c>
      <c r="AZ314">
        <v>0</v>
      </c>
      <c r="BA314" s="77" t="s">
        <v>512</v>
      </c>
      <c r="BB314">
        <v>0</v>
      </c>
      <c r="BC314" s="77" t="s">
        <v>512</v>
      </c>
      <c r="BD314">
        <v>0</v>
      </c>
      <c r="BE314" s="77" t="s">
        <v>512</v>
      </c>
      <c r="BF314">
        <v>0</v>
      </c>
      <c r="BH314" s="116">
        <v>0</v>
      </c>
      <c r="BJ314" s="116">
        <v>0</v>
      </c>
      <c r="BK314" s="79">
        <v>0</v>
      </c>
      <c r="BL314" s="24">
        <v>0</v>
      </c>
      <c r="BM314" s="24">
        <v>0</v>
      </c>
      <c r="BN314" s="24">
        <v>0</v>
      </c>
      <c r="BO314" s="24">
        <v>0</v>
      </c>
      <c r="BP314" s="24">
        <v>0</v>
      </c>
      <c r="BT314" s="136">
        <v>10</v>
      </c>
      <c r="BU314" s="136">
        <v>2</v>
      </c>
      <c r="BV314" s="136">
        <v>45</v>
      </c>
      <c r="BW314" s="136">
        <v>45</v>
      </c>
      <c r="BX314" s="132">
        <v>0</v>
      </c>
      <c r="BY314" s="136">
        <v>60</v>
      </c>
      <c r="BZ314" s="136" t="s">
        <v>132</v>
      </c>
      <c r="CA314" s="84"/>
      <c r="CB314" s="175" t="s">
        <v>581</v>
      </c>
      <c r="CC314" s="124" t="s">
        <v>30</v>
      </c>
      <c r="CD314" s="84">
        <v>9</v>
      </c>
      <c r="CE314" s="84">
        <v>10</v>
      </c>
      <c r="CF314" s="84">
        <v>0</v>
      </c>
    </row>
    <row r="315" spans="1:84" ht="28.8" x14ac:dyDescent="0.55000000000000004">
      <c r="A315" s="72">
        <v>5</v>
      </c>
      <c r="B315" s="49" t="s">
        <v>0</v>
      </c>
      <c r="C315" s="49">
        <v>97</v>
      </c>
      <c r="D315" s="25" t="s">
        <v>47</v>
      </c>
      <c r="E315" s="25">
        <v>2</v>
      </c>
      <c r="F315" s="25">
        <v>4</v>
      </c>
      <c r="G315" s="25">
        <v>11</v>
      </c>
      <c r="H315" s="24"/>
      <c r="I315" s="24"/>
      <c r="J315" s="79"/>
      <c r="K315" s="79"/>
      <c r="L315" s="79"/>
      <c r="P315">
        <f>J315-'data for JMP'!J315</f>
        <v>0</v>
      </c>
      <c r="Q315">
        <f t="shared" si="60"/>
        <v>0</v>
      </c>
      <c r="R315">
        <f t="shared" si="61"/>
        <v>0</v>
      </c>
      <c r="S315">
        <f t="shared" si="62"/>
        <v>0</v>
      </c>
      <c r="T315" s="116">
        <f t="shared" si="63"/>
        <v>0</v>
      </c>
      <c r="U315" s="116">
        <f t="shared" si="63"/>
        <v>0</v>
      </c>
      <c r="V315" s="24"/>
      <c r="W315" s="51"/>
      <c r="X315" s="79"/>
      <c r="Z315" s="79"/>
      <c r="AA315" s="79"/>
      <c r="AB315" s="5"/>
      <c r="AD315" s="79"/>
      <c r="AE315" s="79"/>
      <c r="AF315" s="5"/>
      <c r="AP315" s="116">
        <v>1</v>
      </c>
      <c r="AQ315" s="25" t="s">
        <v>15</v>
      </c>
      <c r="AR315" s="88">
        <v>1</v>
      </c>
      <c r="AS315" s="52" t="s">
        <v>14</v>
      </c>
      <c r="AT315" s="24" t="s">
        <v>14</v>
      </c>
      <c r="AU315" s="24">
        <v>0</v>
      </c>
      <c r="AV315" s="24" t="s">
        <v>14</v>
      </c>
      <c r="AW315" s="24">
        <v>0</v>
      </c>
      <c r="AX315" s="24" t="s">
        <v>14</v>
      </c>
      <c r="AY315" s="77" t="s">
        <v>512</v>
      </c>
      <c r="AZ315">
        <v>0</v>
      </c>
      <c r="BA315" s="77" t="s">
        <v>512</v>
      </c>
      <c r="BB315">
        <v>0</v>
      </c>
      <c r="BC315" s="77" t="s">
        <v>512</v>
      </c>
      <c r="BD315">
        <v>0</v>
      </c>
      <c r="BE315" s="77" t="s">
        <v>512</v>
      </c>
      <c r="BF315">
        <v>0</v>
      </c>
      <c r="BH315" s="116">
        <v>0</v>
      </c>
      <c r="BJ315" s="116">
        <v>0</v>
      </c>
      <c r="BK315" s="79">
        <v>0</v>
      </c>
      <c r="BL315" s="24">
        <v>0</v>
      </c>
      <c r="BM315" s="24">
        <v>0</v>
      </c>
      <c r="BN315" s="24">
        <v>0</v>
      </c>
      <c r="BO315" s="24">
        <v>0</v>
      </c>
      <c r="BP315" s="24">
        <v>0</v>
      </c>
      <c r="BT315" s="136">
        <v>8</v>
      </c>
      <c r="BU315" s="136">
        <v>0</v>
      </c>
      <c r="BV315" s="136">
        <v>20</v>
      </c>
      <c r="BW315" s="136">
        <v>0</v>
      </c>
      <c r="BX315" s="132">
        <v>1</v>
      </c>
      <c r="BY315" s="136">
        <v>65</v>
      </c>
      <c r="BZ315" s="136" t="s">
        <v>72</v>
      </c>
      <c r="CA315" s="84"/>
      <c r="CB315" s="175" t="s">
        <v>581</v>
      </c>
      <c r="CC315" s="124" t="s">
        <v>30</v>
      </c>
      <c r="CD315" s="84">
        <v>4</v>
      </c>
      <c r="CE315" s="84">
        <v>1</v>
      </c>
      <c r="CF315" s="84">
        <v>0</v>
      </c>
    </row>
    <row r="316" spans="1:84" ht="43.2" x14ac:dyDescent="0.55000000000000004">
      <c r="A316" s="72">
        <v>5</v>
      </c>
      <c r="B316" s="49" t="s">
        <v>0</v>
      </c>
      <c r="C316" s="49">
        <v>98</v>
      </c>
      <c r="D316" s="25" t="s">
        <v>81</v>
      </c>
      <c r="E316" s="25">
        <v>2</v>
      </c>
      <c r="F316" s="25">
        <v>9</v>
      </c>
      <c r="G316" s="25">
        <v>18</v>
      </c>
      <c r="H316" s="24">
        <v>31</v>
      </c>
      <c r="I316" s="24">
        <v>13</v>
      </c>
      <c r="J316" s="79"/>
      <c r="K316" s="79"/>
      <c r="L316" s="79"/>
      <c r="P316">
        <f>J316-'data for JMP'!J316</f>
        <v>-13</v>
      </c>
      <c r="Q316">
        <f t="shared" si="60"/>
        <v>0</v>
      </c>
      <c r="R316">
        <f t="shared" si="61"/>
        <v>0</v>
      </c>
      <c r="S316">
        <f t="shared" si="62"/>
        <v>0</v>
      </c>
      <c r="T316" s="116">
        <f t="shared" si="63"/>
        <v>0</v>
      </c>
      <c r="U316" s="116">
        <f t="shared" si="63"/>
        <v>0</v>
      </c>
      <c r="V316" s="24">
        <v>2</v>
      </c>
      <c r="W316" s="51">
        <f>3.14*(V316/2)^2*I316</f>
        <v>40.82</v>
      </c>
      <c r="X316" s="79"/>
      <c r="Z316" s="79"/>
      <c r="AA316" s="79"/>
      <c r="AB316" s="5"/>
      <c r="AD316" s="79"/>
      <c r="AE316" s="79"/>
      <c r="AF316" s="5"/>
      <c r="AP316" s="116">
        <v>1</v>
      </c>
      <c r="AQ316" s="25" t="s">
        <v>13</v>
      </c>
      <c r="AR316" s="88">
        <v>1</v>
      </c>
      <c r="AS316" s="52" t="s">
        <v>13</v>
      </c>
      <c r="AT316" s="24" t="s">
        <v>13</v>
      </c>
      <c r="AU316" s="24">
        <v>1</v>
      </c>
      <c r="AV316" s="24" t="s">
        <v>14</v>
      </c>
      <c r="AW316" s="24">
        <v>0</v>
      </c>
      <c r="AX316" s="24" t="s">
        <v>14</v>
      </c>
      <c r="AY316" s="80" t="s">
        <v>487</v>
      </c>
      <c r="AZ316">
        <v>0</v>
      </c>
      <c r="BA316" s="77" t="s">
        <v>512</v>
      </c>
      <c r="BB316">
        <v>0</v>
      </c>
      <c r="BC316" s="77" t="s">
        <v>512</v>
      </c>
      <c r="BD316">
        <v>0</v>
      </c>
      <c r="BE316" s="77" t="s">
        <v>512</v>
      </c>
      <c r="BF316">
        <v>0</v>
      </c>
      <c r="BH316" s="116">
        <v>0</v>
      </c>
      <c r="BJ316" s="116">
        <v>0</v>
      </c>
      <c r="BK316" s="79">
        <v>0</v>
      </c>
      <c r="BL316" s="24">
        <v>1</v>
      </c>
      <c r="BM316" s="24">
        <v>0</v>
      </c>
      <c r="BN316" s="24">
        <v>0</v>
      </c>
      <c r="BO316" s="24">
        <v>0</v>
      </c>
      <c r="BP316" s="24">
        <v>0</v>
      </c>
      <c r="BT316" s="136">
        <v>4</v>
      </c>
      <c r="BU316" s="136">
        <v>0</v>
      </c>
      <c r="BV316" s="136">
        <v>15</v>
      </c>
      <c r="BW316" s="136">
        <v>0</v>
      </c>
      <c r="BX316" s="132">
        <v>0</v>
      </c>
      <c r="BY316" s="136">
        <v>95</v>
      </c>
      <c r="BZ316" s="136" t="s">
        <v>136</v>
      </c>
      <c r="CA316" s="84"/>
      <c r="CB316" s="176" t="s">
        <v>577</v>
      </c>
      <c r="CC316" s="124" t="s">
        <v>29</v>
      </c>
      <c r="CD316" s="84">
        <v>9</v>
      </c>
      <c r="CE316" s="84">
        <v>6</v>
      </c>
      <c r="CF316" s="84">
        <v>0</v>
      </c>
    </row>
    <row r="317" spans="1:84" ht="28.8" x14ac:dyDescent="0.55000000000000004">
      <c r="A317" s="72">
        <v>5</v>
      </c>
      <c r="B317" s="49" t="s">
        <v>0</v>
      </c>
      <c r="C317" s="49">
        <v>99</v>
      </c>
      <c r="D317" s="25" t="s">
        <v>81</v>
      </c>
      <c r="E317" s="25">
        <v>2</v>
      </c>
      <c r="F317" s="25">
        <v>9</v>
      </c>
      <c r="G317" s="25">
        <v>12</v>
      </c>
      <c r="H317" s="24"/>
      <c r="I317" s="24"/>
      <c r="J317" s="79"/>
      <c r="K317" s="79"/>
      <c r="L317" s="79"/>
      <c r="P317">
        <f>J317-'data for JMP'!J317</f>
        <v>0</v>
      </c>
      <c r="Q317">
        <f t="shared" si="60"/>
        <v>0</v>
      </c>
      <c r="R317">
        <f t="shared" si="61"/>
        <v>0</v>
      </c>
      <c r="S317">
        <f t="shared" si="62"/>
        <v>0</v>
      </c>
      <c r="T317" s="116">
        <f t="shared" si="63"/>
        <v>0</v>
      </c>
      <c r="U317" s="116">
        <f t="shared" si="63"/>
        <v>0</v>
      </c>
      <c r="V317" s="24"/>
      <c r="W317" s="51"/>
      <c r="X317" s="79"/>
      <c r="Z317" s="79"/>
      <c r="AA317" s="79"/>
      <c r="AB317" s="5"/>
      <c r="AD317" s="79"/>
      <c r="AE317" s="79"/>
      <c r="AF317" s="5"/>
      <c r="AP317" s="116">
        <v>1</v>
      </c>
      <c r="AQ317" s="25" t="s">
        <v>15</v>
      </c>
      <c r="AR317" s="88">
        <v>1</v>
      </c>
      <c r="AS317" s="52" t="s">
        <v>14</v>
      </c>
      <c r="AT317" s="24" t="s">
        <v>14</v>
      </c>
      <c r="AU317" s="24">
        <v>0</v>
      </c>
      <c r="AV317" s="57" t="s">
        <v>14</v>
      </c>
      <c r="AW317" s="24">
        <v>0</v>
      </c>
      <c r="AX317" s="24" t="s">
        <v>14</v>
      </c>
      <c r="AY317" s="77" t="s">
        <v>512</v>
      </c>
      <c r="AZ317">
        <v>0</v>
      </c>
      <c r="BA317" s="77" t="s">
        <v>512</v>
      </c>
      <c r="BB317">
        <v>0</v>
      </c>
      <c r="BC317" s="77" t="s">
        <v>512</v>
      </c>
      <c r="BD317">
        <v>0</v>
      </c>
      <c r="BE317" s="77" t="s">
        <v>512</v>
      </c>
      <c r="BF317">
        <v>0</v>
      </c>
      <c r="BH317" s="116">
        <v>0</v>
      </c>
      <c r="BJ317" s="116">
        <v>0</v>
      </c>
      <c r="BK317" s="79">
        <v>0</v>
      </c>
      <c r="BL317" s="24">
        <v>0</v>
      </c>
      <c r="BM317" s="24">
        <v>0</v>
      </c>
      <c r="BN317" s="24">
        <v>0</v>
      </c>
      <c r="BO317" s="24">
        <v>0</v>
      </c>
      <c r="BP317" s="24">
        <v>0</v>
      </c>
      <c r="BT317" s="136">
        <v>2</v>
      </c>
      <c r="BU317" s="136">
        <v>0</v>
      </c>
      <c r="BV317" s="136">
        <v>10</v>
      </c>
      <c r="BW317" s="136">
        <v>0</v>
      </c>
      <c r="BX317" s="132">
        <v>2</v>
      </c>
      <c r="BY317" s="136">
        <v>80</v>
      </c>
      <c r="BZ317" s="136" t="s">
        <v>88</v>
      </c>
      <c r="CA317" s="84"/>
      <c r="CB317" s="175" t="s">
        <v>581</v>
      </c>
      <c r="CC317" s="124" t="s">
        <v>30</v>
      </c>
      <c r="CD317" s="84">
        <v>9</v>
      </c>
      <c r="CE317" s="84">
        <v>6</v>
      </c>
      <c r="CF317" s="84">
        <v>0</v>
      </c>
    </row>
    <row r="318" spans="1:84" ht="72" x14ac:dyDescent="0.55000000000000004">
      <c r="A318" s="72">
        <v>5</v>
      </c>
      <c r="B318" s="49" t="s">
        <v>0</v>
      </c>
      <c r="C318" s="49">
        <v>100</v>
      </c>
      <c r="D318" s="25" t="s">
        <v>47</v>
      </c>
      <c r="E318" s="25">
        <v>3</v>
      </c>
      <c r="F318" s="25">
        <v>6</v>
      </c>
      <c r="G318" s="25">
        <v>13</v>
      </c>
      <c r="H318" s="24">
        <v>18</v>
      </c>
      <c r="I318" s="24">
        <v>5</v>
      </c>
      <c r="J318" s="79"/>
      <c r="K318" s="79"/>
      <c r="L318" s="79"/>
      <c r="P318">
        <f>J318-'data for JMP'!J318</f>
        <v>-5</v>
      </c>
      <c r="Q318">
        <f t="shared" si="60"/>
        <v>0</v>
      </c>
      <c r="R318">
        <f t="shared" si="61"/>
        <v>0</v>
      </c>
      <c r="S318">
        <f t="shared" si="62"/>
        <v>0</v>
      </c>
      <c r="T318" s="116">
        <f t="shared" si="63"/>
        <v>0</v>
      </c>
      <c r="U318" s="116">
        <f t="shared" si="63"/>
        <v>0</v>
      </c>
      <c r="V318" s="24">
        <v>2.5</v>
      </c>
      <c r="W318" s="51">
        <f t="shared" ref="W318:W328" si="66">3.14*(V318/2)^2*I318</f>
        <v>24.53125</v>
      </c>
      <c r="X318" s="79"/>
      <c r="Z318" s="79"/>
      <c r="AA318" s="79"/>
      <c r="AB318" s="5"/>
      <c r="AD318" s="79"/>
      <c r="AE318" s="79"/>
      <c r="AF318" s="5"/>
      <c r="AP318" s="116">
        <v>1</v>
      </c>
      <c r="AQ318" s="25" t="s">
        <v>15</v>
      </c>
      <c r="AR318" s="88">
        <v>1</v>
      </c>
      <c r="AS318" s="52" t="s">
        <v>13</v>
      </c>
      <c r="AT318" s="24" t="s">
        <v>15</v>
      </c>
      <c r="AU318" s="24">
        <v>1</v>
      </c>
      <c r="AV318" s="24" t="s">
        <v>14</v>
      </c>
      <c r="AW318" s="24">
        <v>0</v>
      </c>
      <c r="AX318" s="24" t="s">
        <v>14</v>
      </c>
      <c r="AY318" s="80" t="s">
        <v>487</v>
      </c>
      <c r="AZ318">
        <v>0</v>
      </c>
      <c r="BA318" s="77" t="s">
        <v>512</v>
      </c>
      <c r="BB318">
        <v>0</v>
      </c>
      <c r="BC318" s="77" t="s">
        <v>512</v>
      </c>
      <c r="BD318">
        <v>0</v>
      </c>
      <c r="BE318" s="77" t="s">
        <v>512</v>
      </c>
      <c r="BF318">
        <v>0</v>
      </c>
      <c r="BH318" s="116">
        <v>0</v>
      </c>
      <c r="BJ318" s="116">
        <v>0</v>
      </c>
      <c r="BK318" s="79">
        <v>5</v>
      </c>
      <c r="BL318" s="24">
        <v>2</v>
      </c>
      <c r="BM318" s="24">
        <v>0</v>
      </c>
      <c r="BN318" s="24">
        <v>0</v>
      </c>
      <c r="BO318" s="24">
        <v>0</v>
      </c>
      <c r="BP318" s="24">
        <v>0</v>
      </c>
      <c r="BT318" s="136">
        <v>3</v>
      </c>
      <c r="BU318" s="136">
        <v>1</v>
      </c>
      <c r="BV318" s="136">
        <v>20</v>
      </c>
      <c r="BW318" s="136">
        <v>60</v>
      </c>
      <c r="BX318" s="132">
        <v>0</v>
      </c>
      <c r="BY318" s="136">
        <v>50</v>
      </c>
      <c r="BZ318" s="136" t="s">
        <v>135</v>
      </c>
      <c r="CA318" s="84"/>
      <c r="CB318" s="176" t="s">
        <v>577</v>
      </c>
      <c r="CC318" s="124" t="s">
        <v>29</v>
      </c>
      <c r="CD318" s="84">
        <v>6</v>
      </c>
      <c r="CE318" s="84">
        <v>4</v>
      </c>
      <c r="CF318" s="84">
        <v>0</v>
      </c>
    </row>
    <row r="319" spans="1:84" ht="43.2" x14ac:dyDescent="0.55000000000000004">
      <c r="A319" s="72">
        <v>5</v>
      </c>
      <c r="B319" s="49" t="s">
        <v>1</v>
      </c>
      <c r="C319" s="49">
        <v>1</v>
      </c>
      <c r="D319" s="25" t="s">
        <v>42</v>
      </c>
      <c r="E319" s="25">
        <v>3</v>
      </c>
      <c r="F319" s="49">
        <v>3</v>
      </c>
      <c r="G319" s="25">
        <v>11</v>
      </c>
      <c r="H319" s="50">
        <v>19</v>
      </c>
      <c r="I319" s="50">
        <v>1</v>
      </c>
      <c r="J319" s="78"/>
      <c r="K319" s="78"/>
      <c r="L319" s="79"/>
      <c r="P319">
        <f>J319-'data for JMP'!J319</f>
        <v>-1</v>
      </c>
      <c r="Q319">
        <f t="shared" si="60"/>
        <v>0</v>
      </c>
      <c r="R319">
        <f t="shared" si="61"/>
        <v>0</v>
      </c>
      <c r="S319">
        <f t="shared" si="62"/>
        <v>0</v>
      </c>
      <c r="T319" s="116">
        <f t="shared" si="63"/>
        <v>0</v>
      </c>
      <c r="U319" s="116">
        <f t="shared" si="63"/>
        <v>0</v>
      </c>
      <c r="V319" s="57">
        <v>1</v>
      </c>
      <c r="W319" s="51">
        <f t="shared" si="66"/>
        <v>0.78500000000000003</v>
      </c>
      <c r="X319" s="78"/>
      <c r="Z319" s="78"/>
      <c r="AA319" s="78"/>
      <c r="AB319" s="5"/>
      <c r="AD319" s="79"/>
      <c r="AE319" s="79"/>
      <c r="AF319" s="5"/>
      <c r="AP319" s="116">
        <v>1</v>
      </c>
      <c r="AQ319" s="25" t="s">
        <v>13</v>
      </c>
      <c r="AR319" s="88">
        <v>1</v>
      </c>
      <c r="AS319" s="52" t="s">
        <v>15</v>
      </c>
      <c r="AT319" s="24" t="s">
        <v>13</v>
      </c>
      <c r="AU319" s="50">
        <v>1</v>
      </c>
      <c r="AV319" s="24" t="s">
        <v>14</v>
      </c>
      <c r="AW319" s="24">
        <v>0</v>
      </c>
      <c r="AX319" s="24" t="s">
        <v>14</v>
      </c>
      <c r="AY319" s="80" t="s">
        <v>487</v>
      </c>
      <c r="AZ319">
        <v>0</v>
      </c>
      <c r="BA319" s="77" t="s">
        <v>512</v>
      </c>
      <c r="BB319">
        <v>0</v>
      </c>
      <c r="BC319" s="77" t="s">
        <v>512</v>
      </c>
      <c r="BD319">
        <v>0</v>
      </c>
      <c r="BE319" s="77" t="s">
        <v>512</v>
      </c>
      <c r="BF319">
        <v>0</v>
      </c>
      <c r="BH319" s="116">
        <v>0</v>
      </c>
      <c r="BJ319" s="116">
        <v>0</v>
      </c>
      <c r="BK319" s="78">
        <v>40</v>
      </c>
      <c r="BL319" s="50">
        <v>30</v>
      </c>
      <c r="BM319" s="24">
        <v>0</v>
      </c>
      <c r="BN319" s="24">
        <v>0</v>
      </c>
      <c r="BO319" s="24">
        <v>0</v>
      </c>
      <c r="BP319" s="24">
        <v>0</v>
      </c>
      <c r="BT319" s="136">
        <v>15</v>
      </c>
      <c r="BU319" s="136">
        <v>10</v>
      </c>
      <c r="BV319" s="136">
        <v>50</v>
      </c>
      <c r="BW319" s="136">
        <v>15</v>
      </c>
      <c r="BX319" s="127">
        <v>30</v>
      </c>
      <c r="BY319" s="136">
        <v>60</v>
      </c>
      <c r="BZ319" s="136" t="s">
        <v>132</v>
      </c>
      <c r="CA319" s="84"/>
      <c r="CB319" s="176" t="s">
        <v>577</v>
      </c>
      <c r="CC319" s="124" t="s">
        <v>31</v>
      </c>
      <c r="CD319" s="84">
        <v>3</v>
      </c>
      <c r="CE319" s="84">
        <v>2</v>
      </c>
      <c r="CF319" s="84" t="s">
        <v>40</v>
      </c>
    </row>
    <row r="320" spans="1:84" ht="43.2" x14ac:dyDescent="0.55000000000000004">
      <c r="A320" s="72">
        <v>5</v>
      </c>
      <c r="B320" s="49" t="s">
        <v>1</v>
      </c>
      <c r="C320" s="49">
        <v>2</v>
      </c>
      <c r="D320" s="26" t="s">
        <v>42</v>
      </c>
      <c r="E320" s="26">
        <v>3</v>
      </c>
      <c r="F320" s="25">
        <v>3</v>
      </c>
      <c r="G320" s="25">
        <v>10</v>
      </c>
      <c r="H320" s="24">
        <v>26</v>
      </c>
      <c r="I320" s="24">
        <v>37.5</v>
      </c>
      <c r="J320" s="79">
        <v>37</v>
      </c>
      <c r="K320" s="79">
        <v>47</v>
      </c>
      <c r="L320" s="79">
        <v>50</v>
      </c>
      <c r="M320" s="79">
        <v>70</v>
      </c>
      <c r="N320" s="79">
        <v>74</v>
      </c>
      <c r="O320" s="169">
        <v>115</v>
      </c>
      <c r="P320">
        <f>J320-'data for JMP'!J320</f>
        <v>-0.5</v>
      </c>
      <c r="Q320">
        <f t="shared" si="60"/>
        <v>10</v>
      </c>
      <c r="R320">
        <f t="shared" si="61"/>
        <v>3</v>
      </c>
      <c r="S320">
        <f t="shared" si="62"/>
        <v>20</v>
      </c>
      <c r="T320" s="116">
        <f t="shared" si="63"/>
        <v>4</v>
      </c>
      <c r="U320" s="116">
        <f t="shared" si="63"/>
        <v>41</v>
      </c>
      <c r="V320" s="57">
        <v>8</v>
      </c>
      <c r="W320" s="51">
        <f t="shared" si="66"/>
        <v>1884</v>
      </c>
      <c r="X320" s="79">
        <v>10</v>
      </c>
      <c r="Y320">
        <f>3.14*(X320/2)^2*J320</f>
        <v>2904.5</v>
      </c>
      <c r="Z320" s="79">
        <v>23</v>
      </c>
      <c r="AA320" s="79">
        <v>23</v>
      </c>
      <c r="AB320" s="5">
        <f xml:space="preserve"> AVERAGE(Z320:AA320)</f>
        <v>23</v>
      </c>
      <c r="AC320">
        <f>3.14*((Z320+AA320)/2)^2*K320</f>
        <v>78069.820000000007</v>
      </c>
      <c r="AD320" s="79">
        <v>24</v>
      </c>
      <c r="AE320" s="79">
        <v>22</v>
      </c>
      <c r="AF320" s="5">
        <f xml:space="preserve"> AVERAGE(AD320:AE320)</f>
        <v>23</v>
      </c>
      <c r="AG320">
        <f>3.14*((AD320+AE320)/2)^2*L320</f>
        <v>83053.000000000015</v>
      </c>
      <c r="AH320" s="79">
        <v>32</v>
      </c>
      <c r="AI320" s="79">
        <v>30</v>
      </c>
      <c r="AJ320" s="5">
        <f xml:space="preserve"> AVERAGE(AH320:AI320)</f>
        <v>31</v>
      </c>
      <c r="AK320">
        <f>3.14*((AH320+AI320)/2)^2*M320</f>
        <v>211227.8</v>
      </c>
      <c r="AL320" s="79">
        <v>40</v>
      </c>
      <c r="AM320" s="79">
        <v>37</v>
      </c>
      <c r="AN320" s="168">
        <v>55</v>
      </c>
      <c r="AO320" s="168">
        <v>48</v>
      </c>
      <c r="AP320" s="116">
        <v>1</v>
      </c>
      <c r="AQ320" s="26" t="s">
        <v>15</v>
      </c>
      <c r="AR320" s="88">
        <v>1</v>
      </c>
      <c r="AS320" s="52" t="s">
        <v>15</v>
      </c>
      <c r="AT320" s="24" t="s">
        <v>15</v>
      </c>
      <c r="AU320" s="24">
        <v>1</v>
      </c>
      <c r="AV320" s="24" t="s">
        <v>17</v>
      </c>
      <c r="AW320" s="24">
        <v>1</v>
      </c>
      <c r="AX320" s="24" t="s">
        <v>15</v>
      </c>
      <c r="AY320" s="80" t="s">
        <v>488</v>
      </c>
      <c r="AZ320">
        <v>1</v>
      </c>
      <c r="BA320" s="77" t="s">
        <v>488</v>
      </c>
      <c r="BB320">
        <v>1</v>
      </c>
      <c r="BC320" s="77" t="s">
        <v>15</v>
      </c>
      <c r="BD320">
        <v>1</v>
      </c>
      <c r="BE320" s="77" t="s">
        <v>13</v>
      </c>
      <c r="BF320">
        <v>1</v>
      </c>
      <c r="BG320" s="77" t="s">
        <v>15</v>
      </c>
      <c r="BH320" s="175">
        <v>1</v>
      </c>
      <c r="BI320" s="171" t="s">
        <v>13</v>
      </c>
      <c r="BJ320" s="177">
        <v>1</v>
      </c>
      <c r="BK320" s="79">
        <v>5</v>
      </c>
      <c r="BL320" s="24">
        <v>25</v>
      </c>
      <c r="BM320" s="79">
        <v>2</v>
      </c>
      <c r="BN320" s="79">
        <v>8</v>
      </c>
      <c r="BO320" s="79">
        <v>10</v>
      </c>
      <c r="BP320" s="79">
        <v>2</v>
      </c>
      <c r="BQ320" s="79">
        <v>3</v>
      </c>
      <c r="BR320" s="168">
        <v>12</v>
      </c>
      <c r="BT320" s="150">
        <v>1</v>
      </c>
      <c r="BU320" s="150">
        <v>15</v>
      </c>
      <c r="BV320" s="150">
        <v>15</v>
      </c>
      <c r="BW320" s="150">
        <v>35</v>
      </c>
      <c r="BX320" s="132">
        <v>25</v>
      </c>
      <c r="BY320" s="150">
        <v>25</v>
      </c>
      <c r="BZ320" s="136" t="s">
        <v>91</v>
      </c>
      <c r="CA320" s="77"/>
      <c r="CB320" s="176" t="s">
        <v>577</v>
      </c>
      <c r="CC320" s="124" t="s">
        <v>29</v>
      </c>
      <c r="CD320" s="77">
        <v>3</v>
      </c>
      <c r="CE320" s="77">
        <v>0</v>
      </c>
      <c r="CF320" s="77" t="s">
        <v>49</v>
      </c>
    </row>
    <row r="321" spans="1:84" ht="28.8" x14ac:dyDescent="0.55000000000000004">
      <c r="A321" s="72">
        <v>5</v>
      </c>
      <c r="B321" s="49" t="s">
        <v>1</v>
      </c>
      <c r="C321" s="49">
        <v>3</v>
      </c>
      <c r="D321" s="25" t="s">
        <v>42</v>
      </c>
      <c r="E321" s="25">
        <v>4</v>
      </c>
      <c r="F321" s="25">
        <v>4</v>
      </c>
      <c r="G321" s="49">
        <v>12</v>
      </c>
      <c r="H321" s="24">
        <v>16</v>
      </c>
      <c r="I321" s="24">
        <v>7</v>
      </c>
      <c r="J321" s="79">
        <v>4</v>
      </c>
      <c r="K321" s="79">
        <v>6</v>
      </c>
      <c r="L321" s="79">
        <v>4</v>
      </c>
      <c r="M321" s="79">
        <v>5</v>
      </c>
      <c r="P321">
        <f>J321-'data for JMP'!J321</f>
        <v>-3</v>
      </c>
      <c r="Q321">
        <f t="shared" si="60"/>
        <v>2</v>
      </c>
      <c r="R321">
        <f t="shared" si="61"/>
        <v>-2</v>
      </c>
      <c r="S321">
        <f t="shared" si="62"/>
        <v>1</v>
      </c>
      <c r="T321" s="116">
        <f t="shared" si="63"/>
        <v>-5</v>
      </c>
      <c r="U321" s="116">
        <f t="shared" si="63"/>
        <v>0</v>
      </c>
      <c r="V321" s="57">
        <v>1.5</v>
      </c>
      <c r="W321" s="51">
        <f t="shared" si="66"/>
        <v>12.363750000000001</v>
      </c>
      <c r="X321" s="79">
        <v>2</v>
      </c>
      <c r="Y321">
        <f>3.14*(X321/2)^2*J321</f>
        <v>12.56</v>
      </c>
      <c r="Z321" s="79">
        <v>1</v>
      </c>
      <c r="AA321" s="79">
        <v>1</v>
      </c>
      <c r="AB321" s="5">
        <f xml:space="preserve"> AVERAGE(Z321:AA321)</f>
        <v>1</v>
      </c>
      <c r="AC321">
        <f>3.14*((Z321+AA321)/2)^2*K321</f>
        <v>18.84</v>
      </c>
      <c r="AD321" s="79"/>
      <c r="AE321" s="79"/>
      <c r="AF321" s="5"/>
      <c r="AH321" s="79">
        <v>1</v>
      </c>
      <c r="AI321" s="79">
        <v>1</v>
      </c>
      <c r="AJ321" s="5">
        <f xml:space="preserve"> AVERAGE(AH321:AI321)</f>
        <v>1</v>
      </c>
      <c r="AK321">
        <f>3.14*((AH321+AI321)/2)^2*M321</f>
        <v>15.700000000000001</v>
      </c>
      <c r="AP321" s="116">
        <v>1</v>
      </c>
      <c r="AQ321" s="25" t="s">
        <v>15</v>
      </c>
      <c r="AR321" s="88">
        <v>1</v>
      </c>
      <c r="AS321" s="52" t="s">
        <v>15</v>
      </c>
      <c r="AT321" s="24" t="s">
        <v>15</v>
      </c>
      <c r="AU321" s="24">
        <v>1</v>
      </c>
      <c r="AV321" s="24" t="s">
        <v>14</v>
      </c>
      <c r="AW321" s="24">
        <v>0</v>
      </c>
      <c r="AX321" s="24" t="s">
        <v>14</v>
      </c>
      <c r="AY321" s="80" t="s">
        <v>490</v>
      </c>
      <c r="AZ321">
        <v>1</v>
      </c>
      <c r="BA321" s="77" t="s">
        <v>490</v>
      </c>
      <c r="BB321">
        <v>1</v>
      </c>
      <c r="BC321" s="77" t="s">
        <v>14</v>
      </c>
      <c r="BD321">
        <v>0</v>
      </c>
      <c r="BE321" s="77" t="s">
        <v>14</v>
      </c>
      <c r="BF321">
        <v>0</v>
      </c>
      <c r="BH321" s="116">
        <v>0</v>
      </c>
      <c r="BJ321" s="116">
        <v>0</v>
      </c>
      <c r="BK321" s="79">
        <v>5</v>
      </c>
      <c r="BL321" s="24">
        <v>25</v>
      </c>
      <c r="BM321" s="79">
        <v>15</v>
      </c>
      <c r="BN321" s="79">
        <v>10</v>
      </c>
      <c r="BO321" s="79">
        <v>50</v>
      </c>
      <c r="BP321" s="24">
        <v>0</v>
      </c>
      <c r="BT321" s="136">
        <v>1</v>
      </c>
      <c r="BU321" s="136">
        <v>5</v>
      </c>
      <c r="BV321" s="136">
        <v>10</v>
      </c>
      <c r="BW321" s="136">
        <v>15</v>
      </c>
      <c r="BX321" s="132">
        <v>25</v>
      </c>
      <c r="BY321" s="136">
        <v>50</v>
      </c>
      <c r="BZ321" s="150" t="s">
        <v>82</v>
      </c>
      <c r="CA321" s="84"/>
      <c r="CB321" s="176" t="s">
        <v>577</v>
      </c>
      <c r="CC321" s="124" t="s">
        <v>29</v>
      </c>
      <c r="CD321" s="84">
        <v>4</v>
      </c>
      <c r="CE321" s="84">
        <v>0</v>
      </c>
      <c r="CF321" s="84" t="s">
        <v>40</v>
      </c>
    </row>
    <row r="322" spans="1:84" ht="28.8" x14ac:dyDescent="0.55000000000000004">
      <c r="A322" s="72">
        <v>5</v>
      </c>
      <c r="B322" s="49" t="s">
        <v>1</v>
      </c>
      <c r="C322" s="49">
        <v>4</v>
      </c>
      <c r="D322" s="25" t="s">
        <v>47</v>
      </c>
      <c r="E322" s="25">
        <v>1</v>
      </c>
      <c r="F322" s="25">
        <v>6</v>
      </c>
      <c r="G322" s="25">
        <v>10</v>
      </c>
      <c r="H322" s="24">
        <v>10.5</v>
      </c>
      <c r="I322" s="24">
        <v>0.5</v>
      </c>
      <c r="J322" s="79"/>
      <c r="K322" s="79"/>
      <c r="L322" s="79"/>
      <c r="P322">
        <f>J322-'data for JMP'!J322</f>
        <v>-0.5</v>
      </c>
      <c r="Q322">
        <f t="shared" si="60"/>
        <v>0</v>
      </c>
      <c r="R322">
        <f t="shared" si="61"/>
        <v>0</v>
      </c>
      <c r="S322">
        <f t="shared" si="62"/>
        <v>0</v>
      </c>
      <c r="T322" s="116">
        <f t="shared" si="63"/>
        <v>0</v>
      </c>
      <c r="U322" s="116">
        <f t="shared" si="63"/>
        <v>0</v>
      </c>
      <c r="V322" s="57">
        <v>2.5</v>
      </c>
      <c r="W322" s="51">
        <f t="shared" si="66"/>
        <v>2.453125</v>
      </c>
      <c r="X322" s="79"/>
      <c r="Z322" s="79"/>
      <c r="AA322" s="79"/>
      <c r="AB322" s="5"/>
      <c r="AD322" s="79"/>
      <c r="AE322" s="79"/>
      <c r="AF322" s="5"/>
      <c r="AP322" s="116">
        <v>1</v>
      </c>
      <c r="AQ322" s="25" t="s">
        <v>15</v>
      </c>
      <c r="AR322" s="88">
        <v>1</v>
      </c>
      <c r="AS322" s="52" t="s">
        <v>15</v>
      </c>
      <c r="AT322" s="24" t="s">
        <v>13</v>
      </c>
      <c r="AU322" s="24">
        <v>1</v>
      </c>
      <c r="AV322" s="24" t="s">
        <v>14</v>
      </c>
      <c r="AW322" s="24">
        <v>0</v>
      </c>
      <c r="AX322" s="24" t="s">
        <v>14</v>
      </c>
      <c r="AY322" s="80" t="s">
        <v>487</v>
      </c>
      <c r="AZ322">
        <v>0</v>
      </c>
      <c r="BA322" s="77" t="s">
        <v>512</v>
      </c>
      <c r="BB322">
        <v>0</v>
      </c>
      <c r="BC322" s="77" t="s">
        <v>512</v>
      </c>
      <c r="BD322">
        <v>0</v>
      </c>
      <c r="BE322" s="77" t="s">
        <v>512</v>
      </c>
      <c r="BF322">
        <v>0</v>
      </c>
      <c r="BH322" s="116">
        <v>0</v>
      </c>
      <c r="BJ322" s="116">
        <v>0</v>
      </c>
      <c r="BK322" s="79">
        <v>2</v>
      </c>
      <c r="BL322" s="24">
        <v>1</v>
      </c>
      <c r="BM322" s="24">
        <v>0</v>
      </c>
      <c r="BN322" s="24">
        <v>0</v>
      </c>
      <c r="BO322" s="24">
        <v>0</v>
      </c>
      <c r="BP322" s="24">
        <v>0</v>
      </c>
      <c r="BT322" s="140">
        <v>20</v>
      </c>
      <c r="BU322" s="140">
        <v>10</v>
      </c>
      <c r="BV322" s="140">
        <v>20</v>
      </c>
      <c r="BW322" s="140">
        <v>18</v>
      </c>
      <c r="BX322" s="132">
        <v>1</v>
      </c>
      <c r="BY322" s="140">
        <v>75</v>
      </c>
      <c r="BZ322" s="136" t="s">
        <v>82</v>
      </c>
      <c r="CA322" s="84"/>
      <c r="CB322" s="176" t="s">
        <v>577</v>
      </c>
      <c r="CC322" s="124" t="s">
        <v>29</v>
      </c>
      <c r="CD322" s="84">
        <v>6</v>
      </c>
      <c r="CE322" s="84">
        <v>4</v>
      </c>
      <c r="CF322" s="142" t="s">
        <v>40</v>
      </c>
    </row>
    <row r="323" spans="1:84" ht="43.2" x14ac:dyDescent="0.55000000000000004">
      <c r="A323" s="72">
        <v>5</v>
      </c>
      <c r="B323" s="49" t="s">
        <v>1</v>
      </c>
      <c r="C323" s="49">
        <v>5</v>
      </c>
      <c r="D323" s="25" t="s">
        <v>47</v>
      </c>
      <c r="E323" s="25">
        <v>2</v>
      </c>
      <c r="F323" s="25">
        <v>5.5</v>
      </c>
      <c r="G323" s="25">
        <v>17</v>
      </c>
      <c r="H323" s="24">
        <v>19</v>
      </c>
      <c r="I323" s="24">
        <v>0.5</v>
      </c>
      <c r="J323" s="79"/>
      <c r="K323" s="79"/>
      <c r="L323" s="79"/>
      <c r="P323">
        <f>J323-'data for JMP'!J323</f>
        <v>-0.5</v>
      </c>
      <c r="Q323">
        <f t="shared" ref="Q323:Q386" si="67">K323-J323</f>
        <v>0</v>
      </c>
      <c r="R323">
        <f t="shared" ref="R323:R386" si="68">L323-K323</f>
        <v>0</v>
      </c>
      <c r="S323">
        <f t="shared" ref="S323:S386" si="69">M323-L323</f>
        <v>0</v>
      </c>
      <c r="T323" s="116">
        <f t="shared" ref="T323:U386" si="70">N323-M323</f>
        <v>0</v>
      </c>
      <c r="U323" s="116">
        <f t="shared" si="70"/>
        <v>0</v>
      </c>
      <c r="V323" s="57">
        <v>0.5</v>
      </c>
      <c r="W323" s="51">
        <f t="shared" si="66"/>
        <v>9.8125000000000004E-2</v>
      </c>
      <c r="X323" s="79"/>
      <c r="Z323" s="79"/>
      <c r="AA323" s="79"/>
      <c r="AB323" s="5"/>
      <c r="AD323" s="79"/>
      <c r="AE323" s="79"/>
      <c r="AF323" s="5"/>
      <c r="AP323" s="116">
        <v>1</v>
      </c>
      <c r="AQ323" s="25" t="s">
        <v>15</v>
      </c>
      <c r="AR323" s="88">
        <v>1</v>
      </c>
      <c r="AS323" s="52" t="s">
        <v>15</v>
      </c>
      <c r="AT323" s="24" t="s">
        <v>15</v>
      </c>
      <c r="AU323" s="24">
        <v>1</v>
      </c>
      <c r="AV323" s="24" t="s">
        <v>14</v>
      </c>
      <c r="AW323" s="24">
        <v>0</v>
      </c>
      <c r="AX323" s="24" t="s">
        <v>14</v>
      </c>
      <c r="AY323" s="80" t="s">
        <v>487</v>
      </c>
      <c r="AZ323">
        <v>0</v>
      </c>
      <c r="BA323" s="77" t="s">
        <v>512</v>
      </c>
      <c r="BB323">
        <v>0</v>
      </c>
      <c r="BC323" s="77" t="s">
        <v>512</v>
      </c>
      <c r="BD323">
        <v>0</v>
      </c>
      <c r="BE323" s="77" t="s">
        <v>512</v>
      </c>
      <c r="BF323">
        <v>0</v>
      </c>
      <c r="BH323" s="116">
        <v>0</v>
      </c>
      <c r="BJ323" s="116">
        <v>0</v>
      </c>
      <c r="BK323" s="79">
        <v>5</v>
      </c>
      <c r="BL323" s="24">
        <v>2</v>
      </c>
      <c r="BM323" s="24">
        <v>0</v>
      </c>
      <c r="BN323" s="24">
        <v>0</v>
      </c>
      <c r="BO323" s="24">
        <v>0</v>
      </c>
      <c r="BP323" s="24">
        <v>0</v>
      </c>
      <c r="BT323" s="156">
        <v>20</v>
      </c>
      <c r="BU323" s="156">
        <v>1</v>
      </c>
      <c r="BV323" s="156">
        <v>45</v>
      </c>
      <c r="BW323" s="156">
        <v>3</v>
      </c>
      <c r="BX323" s="132">
        <v>2</v>
      </c>
      <c r="BY323" s="156">
        <v>65</v>
      </c>
      <c r="BZ323" s="140" t="s">
        <v>134</v>
      </c>
      <c r="CA323" s="84"/>
      <c r="CB323" s="176" t="s">
        <v>577</v>
      </c>
      <c r="CC323" s="124" t="s">
        <v>31</v>
      </c>
      <c r="CD323" s="84">
        <v>5.5</v>
      </c>
      <c r="CE323" s="84">
        <v>1</v>
      </c>
      <c r="CF323" s="154" t="s">
        <v>49</v>
      </c>
    </row>
    <row r="324" spans="1:84" ht="43.2" x14ac:dyDescent="0.55000000000000004">
      <c r="A324" s="72">
        <v>5</v>
      </c>
      <c r="B324" s="49" t="s">
        <v>1</v>
      </c>
      <c r="C324" s="49">
        <v>6</v>
      </c>
      <c r="D324" s="25" t="s">
        <v>66</v>
      </c>
      <c r="E324" s="25">
        <v>3</v>
      </c>
      <c r="F324" s="25">
        <v>5</v>
      </c>
      <c r="G324" s="25">
        <v>15.5</v>
      </c>
      <c r="H324" s="24">
        <v>50</v>
      </c>
      <c r="I324" s="24">
        <v>13</v>
      </c>
      <c r="J324" s="79">
        <v>15</v>
      </c>
      <c r="K324" s="79">
        <v>35.5</v>
      </c>
      <c r="L324" s="79">
        <v>59</v>
      </c>
      <c r="M324" s="79">
        <v>82</v>
      </c>
      <c r="N324" s="79">
        <v>74</v>
      </c>
      <c r="O324" s="168">
        <v>103</v>
      </c>
      <c r="P324">
        <f>J324-'data for JMP'!J324</f>
        <v>2</v>
      </c>
      <c r="Q324">
        <f t="shared" si="67"/>
        <v>20.5</v>
      </c>
      <c r="R324">
        <f t="shared" si="68"/>
        <v>23.5</v>
      </c>
      <c r="S324">
        <f t="shared" si="69"/>
        <v>23</v>
      </c>
      <c r="T324" s="116">
        <f t="shared" si="70"/>
        <v>-8</v>
      </c>
      <c r="U324" s="116">
        <f t="shared" si="70"/>
        <v>29</v>
      </c>
      <c r="V324" s="57">
        <v>6.5</v>
      </c>
      <c r="W324" s="51">
        <f t="shared" si="66"/>
        <v>431.16125</v>
      </c>
      <c r="X324" s="79">
        <v>10</v>
      </c>
      <c r="Y324">
        <f>3.14*(X324/2)^2*J324</f>
        <v>1177.5</v>
      </c>
      <c r="Z324" s="79">
        <v>32</v>
      </c>
      <c r="AA324" s="79">
        <v>25</v>
      </c>
      <c r="AB324" s="5">
        <f xml:space="preserve"> AVERAGE(Z324:AA324)</f>
        <v>28.5</v>
      </c>
      <c r="AC324">
        <f>3.14*((Z324+AA324)/2)^2*K324</f>
        <v>90541.507500000007</v>
      </c>
      <c r="AD324" s="79">
        <v>39</v>
      </c>
      <c r="AE324" s="79">
        <v>33</v>
      </c>
      <c r="AF324" s="5">
        <f xml:space="preserve"> AVERAGE(AD324:AE324)</f>
        <v>36</v>
      </c>
      <c r="AG324">
        <f>3.14*((AD324+AE324)/2)^2*L324</f>
        <v>240096.96</v>
      </c>
      <c r="AH324" s="79">
        <v>40</v>
      </c>
      <c r="AI324" s="79">
        <v>42</v>
      </c>
      <c r="AJ324" s="5">
        <f xml:space="preserve"> AVERAGE(AH324:AI324)</f>
        <v>41</v>
      </c>
      <c r="AK324">
        <f>3.14*((AH324+AI324)/2)^2*M324</f>
        <v>432823.88</v>
      </c>
      <c r="AL324" s="79">
        <v>50</v>
      </c>
      <c r="AM324" s="79">
        <v>46</v>
      </c>
      <c r="AN324" s="168">
        <v>40</v>
      </c>
      <c r="AO324" s="168">
        <v>50</v>
      </c>
      <c r="AP324" s="116">
        <v>1</v>
      </c>
      <c r="AQ324" s="25" t="s">
        <v>13</v>
      </c>
      <c r="AR324" s="88">
        <v>1</v>
      </c>
      <c r="AS324" s="52" t="s">
        <v>13</v>
      </c>
      <c r="AT324" s="24" t="s">
        <v>15</v>
      </c>
      <c r="AU324" s="24">
        <v>1</v>
      </c>
      <c r="AV324" s="24" t="s">
        <v>15</v>
      </c>
      <c r="AW324" s="24">
        <v>1</v>
      </c>
      <c r="AX324" s="24" t="s">
        <v>17</v>
      </c>
      <c r="AY324" s="80" t="s">
        <v>488</v>
      </c>
      <c r="AZ324">
        <v>1</v>
      </c>
      <c r="BA324" s="77" t="s">
        <v>491</v>
      </c>
      <c r="BB324">
        <v>1</v>
      </c>
      <c r="BC324" s="77" t="s">
        <v>13</v>
      </c>
      <c r="BD324">
        <v>1</v>
      </c>
      <c r="BE324" s="77" t="s">
        <v>13</v>
      </c>
      <c r="BF324">
        <v>1</v>
      </c>
      <c r="BG324" s="77" t="s">
        <v>15</v>
      </c>
      <c r="BH324" s="175">
        <v>1</v>
      </c>
      <c r="BI324" s="171" t="s">
        <v>13</v>
      </c>
      <c r="BJ324" s="177">
        <v>1</v>
      </c>
      <c r="BK324" s="79">
        <v>5</v>
      </c>
      <c r="BL324" s="24">
        <v>1</v>
      </c>
      <c r="BM324" s="79">
        <v>0</v>
      </c>
      <c r="BN324" s="79">
        <v>2</v>
      </c>
      <c r="BO324" s="79">
        <v>20</v>
      </c>
      <c r="BP324" s="79">
        <v>3</v>
      </c>
      <c r="BQ324" s="79">
        <v>8</v>
      </c>
      <c r="BR324" s="168">
        <v>15</v>
      </c>
      <c r="BT324" s="136">
        <v>1</v>
      </c>
      <c r="BU324" s="136">
        <v>0</v>
      </c>
      <c r="BV324" s="136">
        <v>15</v>
      </c>
      <c r="BW324" s="136">
        <v>0</v>
      </c>
      <c r="BX324" s="132">
        <v>1</v>
      </c>
      <c r="BY324" s="136">
        <v>30</v>
      </c>
      <c r="BZ324" s="156" t="s">
        <v>130</v>
      </c>
      <c r="CA324" s="84"/>
      <c r="CB324" s="176" t="s">
        <v>577</v>
      </c>
      <c r="CC324" s="124" t="s">
        <v>29</v>
      </c>
      <c r="CD324" s="84">
        <v>5</v>
      </c>
      <c r="CE324" s="84">
        <v>1</v>
      </c>
      <c r="CF324" s="84">
        <v>0</v>
      </c>
    </row>
    <row r="325" spans="1:84" ht="57.6" x14ac:dyDescent="0.55000000000000004">
      <c r="A325" s="72">
        <v>5</v>
      </c>
      <c r="B325" s="49" t="s">
        <v>1</v>
      </c>
      <c r="C325" s="49">
        <v>7</v>
      </c>
      <c r="D325" s="25" t="s">
        <v>66</v>
      </c>
      <c r="E325" s="25">
        <v>2</v>
      </c>
      <c r="F325" s="25">
        <v>5.5</v>
      </c>
      <c r="G325" s="25">
        <v>11</v>
      </c>
      <c r="H325" s="24">
        <v>21</v>
      </c>
      <c r="I325" s="24">
        <v>12.5</v>
      </c>
      <c r="J325" s="79">
        <v>18</v>
      </c>
      <c r="K325" s="79">
        <v>28</v>
      </c>
      <c r="L325" s="79">
        <v>32</v>
      </c>
      <c r="M325" s="79">
        <v>48</v>
      </c>
      <c r="N325" s="79">
        <v>46</v>
      </c>
      <c r="O325" s="168">
        <v>72</v>
      </c>
      <c r="P325">
        <f>J325-'data for JMP'!J325</f>
        <v>5.5</v>
      </c>
      <c r="Q325">
        <f t="shared" si="67"/>
        <v>10</v>
      </c>
      <c r="R325">
        <f t="shared" si="68"/>
        <v>4</v>
      </c>
      <c r="S325">
        <f t="shared" si="69"/>
        <v>16</v>
      </c>
      <c r="T325" s="116">
        <f t="shared" si="70"/>
        <v>-2</v>
      </c>
      <c r="U325" s="116">
        <f t="shared" si="70"/>
        <v>26</v>
      </c>
      <c r="V325" s="57">
        <v>1.5</v>
      </c>
      <c r="W325" s="51">
        <f t="shared" si="66"/>
        <v>22.078125</v>
      </c>
      <c r="X325" s="79">
        <v>5</v>
      </c>
      <c r="Y325">
        <f>3.14*(X325/2)^2*J325</f>
        <v>353.25</v>
      </c>
      <c r="Z325" s="79">
        <v>17</v>
      </c>
      <c r="AA325" s="79">
        <v>9</v>
      </c>
      <c r="AB325" s="5">
        <f xml:space="preserve"> AVERAGE(Z325:AA325)</f>
        <v>13</v>
      </c>
      <c r="AC325">
        <f>3.14*((Z325+AA325)/2)^2*K325</f>
        <v>14858.48</v>
      </c>
      <c r="AD325" s="79">
        <v>21</v>
      </c>
      <c r="AE325" s="79">
        <v>12</v>
      </c>
      <c r="AF325" s="5">
        <f xml:space="preserve"> AVERAGE(AD325:AE325)</f>
        <v>16.5</v>
      </c>
      <c r="AG325">
        <f>3.14*((AD325+AE325)/2)^2*L325</f>
        <v>27355.68</v>
      </c>
      <c r="AH325" s="79">
        <v>33</v>
      </c>
      <c r="AI325" s="79">
        <v>16</v>
      </c>
      <c r="AJ325" s="5">
        <f xml:space="preserve"> AVERAGE(AH325:AI325)</f>
        <v>24.5</v>
      </c>
      <c r="AK325">
        <f>3.14*((AH325+AI325)/2)^2*M325</f>
        <v>90469.680000000008</v>
      </c>
      <c r="AL325" s="79">
        <v>34</v>
      </c>
      <c r="AM325" s="79">
        <v>19</v>
      </c>
      <c r="AN325" s="168">
        <v>39</v>
      </c>
      <c r="AO325" s="168">
        <v>27</v>
      </c>
      <c r="AP325" s="116">
        <v>1</v>
      </c>
      <c r="AQ325" s="25" t="s">
        <v>15</v>
      </c>
      <c r="AR325" s="88">
        <v>1</v>
      </c>
      <c r="AS325" s="52" t="s">
        <v>15</v>
      </c>
      <c r="AT325" s="24" t="s">
        <v>15</v>
      </c>
      <c r="AU325" s="24">
        <v>1</v>
      </c>
      <c r="AV325" s="24" t="s">
        <v>18</v>
      </c>
      <c r="AW325" s="24">
        <v>1</v>
      </c>
      <c r="AX325" s="24" t="s">
        <v>18</v>
      </c>
      <c r="AY325" s="80" t="s">
        <v>488</v>
      </c>
      <c r="AZ325">
        <v>1</v>
      </c>
      <c r="BA325" s="77" t="s">
        <v>491</v>
      </c>
      <c r="BB325">
        <v>1</v>
      </c>
      <c r="BC325" s="77" t="s">
        <v>13</v>
      </c>
      <c r="BD325">
        <v>1</v>
      </c>
      <c r="BE325" s="77" t="s">
        <v>13</v>
      </c>
      <c r="BF325">
        <v>1</v>
      </c>
      <c r="BG325" s="77" t="s">
        <v>13</v>
      </c>
      <c r="BH325" s="175">
        <v>1</v>
      </c>
      <c r="BI325" s="171" t="s">
        <v>13</v>
      </c>
      <c r="BJ325" s="177">
        <v>1</v>
      </c>
      <c r="BK325" s="79">
        <v>20</v>
      </c>
      <c r="BL325" s="24">
        <v>20</v>
      </c>
      <c r="BM325" s="79">
        <v>20</v>
      </c>
      <c r="BN325" s="79">
        <v>35</v>
      </c>
      <c r="BO325" s="79">
        <v>60</v>
      </c>
      <c r="BP325" s="79">
        <v>25</v>
      </c>
      <c r="BQ325" s="79">
        <v>45</v>
      </c>
      <c r="BR325" s="168">
        <v>55</v>
      </c>
      <c r="BT325" s="136">
        <v>10</v>
      </c>
      <c r="BU325" s="136">
        <v>1</v>
      </c>
      <c r="BV325" s="136">
        <v>30</v>
      </c>
      <c r="BW325" s="136">
        <v>10</v>
      </c>
      <c r="BX325" s="132">
        <v>20</v>
      </c>
      <c r="BY325" s="136">
        <v>40</v>
      </c>
      <c r="BZ325" s="136" t="s">
        <v>133</v>
      </c>
      <c r="CA325" s="84"/>
      <c r="CB325" s="176" t="s">
        <v>577</v>
      </c>
      <c r="CC325" s="124" t="s">
        <v>29</v>
      </c>
      <c r="CD325" s="84">
        <v>5.5</v>
      </c>
      <c r="CE325" s="84">
        <v>4</v>
      </c>
      <c r="CF325" s="84" t="s">
        <v>49</v>
      </c>
    </row>
    <row r="326" spans="1:84" ht="43.2" x14ac:dyDescent="0.55000000000000004">
      <c r="A326" s="72">
        <v>5</v>
      </c>
      <c r="B326" s="49" t="s">
        <v>1</v>
      </c>
      <c r="C326" s="49">
        <v>8</v>
      </c>
      <c r="D326" s="25" t="s">
        <v>47</v>
      </c>
      <c r="E326" s="25">
        <v>2</v>
      </c>
      <c r="F326" s="25">
        <v>5.5</v>
      </c>
      <c r="G326" s="25">
        <v>12</v>
      </c>
      <c r="H326" s="24">
        <v>25.5</v>
      </c>
      <c r="I326" s="24">
        <v>4</v>
      </c>
      <c r="J326" s="79"/>
      <c r="K326" s="79"/>
      <c r="L326" s="79"/>
      <c r="P326">
        <f>J326-'data for JMP'!J326</f>
        <v>-4</v>
      </c>
      <c r="Q326">
        <f t="shared" si="67"/>
        <v>0</v>
      </c>
      <c r="R326">
        <f t="shared" si="68"/>
        <v>0</v>
      </c>
      <c r="S326">
        <f t="shared" si="69"/>
        <v>0</v>
      </c>
      <c r="T326" s="116">
        <f t="shared" si="70"/>
        <v>0</v>
      </c>
      <c r="U326" s="116">
        <f t="shared" si="70"/>
        <v>0</v>
      </c>
      <c r="V326" s="57">
        <v>2</v>
      </c>
      <c r="W326" s="51">
        <f t="shared" si="66"/>
        <v>12.56</v>
      </c>
      <c r="X326" s="79"/>
      <c r="Z326" s="79"/>
      <c r="AA326" s="79"/>
      <c r="AB326" s="5"/>
      <c r="AD326" s="79"/>
      <c r="AE326" s="79"/>
      <c r="AF326" s="5"/>
      <c r="AP326" s="116">
        <v>1</v>
      </c>
      <c r="AQ326" s="25" t="s">
        <v>15</v>
      </c>
      <c r="AR326" s="88">
        <v>1</v>
      </c>
      <c r="AS326" s="52" t="s">
        <v>15</v>
      </c>
      <c r="AT326" s="24" t="s">
        <v>15</v>
      </c>
      <c r="AU326" s="24">
        <v>1</v>
      </c>
      <c r="AV326" s="24" t="s">
        <v>14</v>
      </c>
      <c r="AW326" s="24">
        <v>0</v>
      </c>
      <c r="AX326" s="24" t="s">
        <v>14</v>
      </c>
      <c r="AY326" s="80" t="s">
        <v>487</v>
      </c>
      <c r="AZ326">
        <v>0</v>
      </c>
      <c r="BA326" s="77" t="s">
        <v>512</v>
      </c>
      <c r="BB326">
        <v>0</v>
      </c>
      <c r="BC326" s="77" t="s">
        <v>512</v>
      </c>
      <c r="BD326">
        <v>0</v>
      </c>
      <c r="BE326" s="77" t="s">
        <v>512</v>
      </c>
      <c r="BF326">
        <v>0</v>
      </c>
      <c r="BH326" s="116">
        <v>0</v>
      </c>
      <c r="BJ326" s="116">
        <v>0</v>
      </c>
      <c r="BK326" s="79">
        <v>0</v>
      </c>
      <c r="BL326" s="24">
        <v>1</v>
      </c>
      <c r="BM326" s="24">
        <v>0</v>
      </c>
      <c r="BN326" s="24">
        <v>0</v>
      </c>
      <c r="BO326" s="24">
        <v>0</v>
      </c>
      <c r="BP326" s="24">
        <v>0</v>
      </c>
      <c r="BT326" s="136">
        <v>10</v>
      </c>
      <c r="BU326" s="136">
        <v>4</v>
      </c>
      <c r="BV326" s="136">
        <v>13</v>
      </c>
      <c r="BW326" s="136">
        <v>25</v>
      </c>
      <c r="BX326" s="132">
        <v>1</v>
      </c>
      <c r="BY326" s="136">
        <v>25</v>
      </c>
      <c r="BZ326" s="136" t="s">
        <v>132</v>
      </c>
      <c r="CA326" s="84"/>
      <c r="CB326" s="176" t="s">
        <v>577</v>
      </c>
      <c r="CC326" s="124" t="s">
        <v>29</v>
      </c>
      <c r="CD326" s="84">
        <v>5.5</v>
      </c>
      <c r="CE326" s="84">
        <v>1</v>
      </c>
      <c r="CF326" s="84">
        <v>0</v>
      </c>
    </row>
    <row r="327" spans="1:84" ht="57.6" x14ac:dyDescent="0.55000000000000004">
      <c r="A327" s="72">
        <v>5</v>
      </c>
      <c r="B327" s="49" t="s">
        <v>1</v>
      </c>
      <c r="C327" s="49">
        <v>9</v>
      </c>
      <c r="D327" s="25" t="s">
        <v>66</v>
      </c>
      <c r="E327" s="25">
        <v>4</v>
      </c>
      <c r="F327" s="25">
        <v>2.5</v>
      </c>
      <c r="G327" s="25">
        <v>10.5</v>
      </c>
      <c r="H327" s="24">
        <v>13</v>
      </c>
      <c r="I327" s="24">
        <v>3</v>
      </c>
      <c r="J327" s="79"/>
      <c r="K327" s="79"/>
      <c r="L327" s="79"/>
      <c r="P327">
        <f>J327-'data for JMP'!J327</f>
        <v>-3</v>
      </c>
      <c r="Q327">
        <f t="shared" si="67"/>
        <v>0</v>
      </c>
      <c r="R327">
        <f t="shared" si="68"/>
        <v>0</v>
      </c>
      <c r="S327">
        <f t="shared" si="69"/>
        <v>0</v>
      </c>
      <c r="T327" s="116">
        <f t="shared" si="70"/>
        <v>0</v>
      </c>
      <c r="U327" s="116">
        <f t="shared" si="70"/>
        <v>0</v>
      </c>
      <c r="V327" s="57">
        <v>2</v>
      </c>
      <c r="W327" s="51">
        <f t="shared" si="66"/>
        <v>9.42</v>
      </c>
      <c r="X327" s="79"/>
      <c r="Z327" s="79"/>
      <c r="AA327" s="79"/>
      <c r="AB327" s="5"/>
      <c r="AD327" s="79"/>
      <c r="AE327" s="79"/>
      <c r="AF327" s="5"/>
      <c r="AP327" s="116">
        <v>1</v>
      </c>
      <c r="AQ327" s="25" t="s">
        <v>13</v>
      </c>
      <c r="AR327" s="88">
        <v>1</v>
      </c>
      <c r="AS327" s="52" t="s">
        <v>15</v>
      </c>
      <c r="AT327" s="24" t="s">
        <v>15</v>
      </c>
      <c r="AU327" s="24">
        <v>1</v>
      </c>
      <c r="AV327" s="24" t="s">
        <v>14</v>
      </c>
      <c r="AW327" s="24">
        <v>0</v>
      </c>
      <c r="AX327" s="24" t="s">
        <v>14</v>
      </c>
      <c r="AY327" s="77" t="s">
        <v>512</v>
      </c>
      <c r="AZ327">
        <v>0</v>
      </c>
      <c r="BA327" s="77" t="s">
        <v>512</v>
      </c>
      <c r="BB327">
        <v>0</v>
      </c>
      <c r="BC327" s="77" t="s">
        <v>512</v>
      </c>
      <c r="BD327">
        <v>0</v>
      </c>
      <c r="BE327" s="77" t="s">
        <v>512</v>
      </c>
      <c r="BF327">
        <v>0</v>
      </c>
      <c r="BH327" s="116">
        <v>0</v>
      </c>
      <c r="BJ327" s="116">
        <v>0</v>
      </c>
      <c r="BK327" s="79">
        <v>5</v>
      </c>
      <c r="BL327" s="24">
        <v>10</v>
      </c>
      <c r="BM327" s="24">
        <v>0</v>
      </c>
      <c r="BN327" s="24">
        <v>0</v>
      </c>
      <c r="BO327" s="24">
        <v>0</v>
      </c>
      <c r="BP327" s="24">
        <v>0</v>
      </c>
      <c r="BT327" s="136">
        <v>15</v>
      </c>
      <c r="BU327" s="136">
        <v>1</v>
      </c>
      <c r="BV327" s="136">
        <v>35</v>
      </c>
      <c r="BW327" s="136">
        <v>1</v>
      </c>
      <c r="BX327" s="132">
        <v>10</v>
      </c>
      <c r="BY327" s="136">
        <v>60</v>
      </c>
      <c r="BZ327" s="136" t="s">
        <v>131</v>
      </c>
      <c r="CA327" s="84"/>
      <c r="CB327" s="176" t="s">
        <v>577</v>
      </c>
      <c r="CC327" s="124" t="s">
        <v>29</v>
      </c>
      <c r="CD327" s="84">
        <v>2.5</v>
      </c>
      <c r="CE327" s="84">
        <v>2</v>
      </c>
      <c r="CF327" s="84" t="s">
        <v>40</v>
      </c>
    </row>
    <row r="328" spans="1:84" ht="43.2" x14ac:dyDescent="0.55000000000000004">
      <c r="A328" s="72">
        <v>5</v>
      </c>
      <c r="B328" s="49" t="s">
        <v>1</v>
      </c>
      <c r="C328" s="49">
        <v>10</v>
      </c>
      <c r="D328" s="25" t="s">
        <v>66</v>
      </c>
      <c r="E328" s="25">
        <v>2</v>
      </c>
      <c r="F328" s="25">
        <v>5</v>
      </c>
      <c r="G328" s="25">
        <v>16</v>
      </c>
      <c r="H328" s="24">
        <v>35.5</v>
      </c>
      <c r="I328" s="24">
        <v>14</v>
      </c>
      <c r="J328" s="79"/>
      <c r="K328" s="79"/>
      <c r="L328" s="79"/>
      <c r="P328">
        <f>J328-'data for JMP'!J328</f>
        <v>-14</v>
      </c>
      <c r="Q328">
        <f t="shared" si="67"/>
        <v>0</v>
      </c>
      <c r="R328">
        <f t="shared" si="68"/>
        <v>0</v>
      </c>
      <c r="S328">
        <f t="shared" si="69"/>
        <v>0</v>
      </c>
      <c r="T328" s="116">
        <f t="shared" si="70"/>
        <v>0</v>
      </c>
      <c r="U328" s="116">
        <f t="shared" si="70"/>
        <v>0</v>
      </c>
      <c r="V328" s="57">
        <v>1.5</v>
      </c>
      <c r="W328" s="51">
        <f t="shared" si="66"/>
        <v>24.727500000000003</v>
      </c>
      <c r="X328" s="79"/>
      <c r="Z328" s="79"/>
      <c r="AA328" s="79"/>
      <c r="AB328" s="5"/>
      <c r="AD328" s="79"/>
      <c r="AE328" s="79"/>
      <c r="AF328" s="5"/>
      <c r="AP328" s="116">
        <v>1</v>
      </c>
      <c r="AQ328" s="25" t="s">
        <v>13</v>
      </c>
      <c r="AR328" s="88">
        <v>1</v>
      </c>
      <c r="AS328" s="52" t="s">
        <v>15</v>
      </c>
      <c r="AT328" s="24" t="s">
        <v>13</v>
      </c>
      <c r="AU328" s="24">
        <v>1</v>
      </c>
      <c r="AV328" s="24" t="s">
        <v>14</v>
      </c>
      <c r="AW328" s="24">
        <v>0</v>
      </c>
      <c r="AX328" s="24" t="s">
        <v>14</v>
      </c>
      <c r="AY328" s="80" t="s">
        <v>487</v>
      </c>
      <c r="AZ328">
        <v>0</v>
      </c>
      <c r="BA328" s="77" t="s">
        <v>512</v>
      </c>
      <c r="BB328">
        <v>0</v>
      </c>
      <c r="BC328" s="77" t="s">
        <v>512</v>
      </c>
      <c r="BD328">
        <v>0</v>
      </c>
      <c r="BE328" s="77" t="s">
        <v>512</v>
      </c>
      <c r="BF328">
        <v>0</v>
      </c>
      <c r="BH328" s="116">
        <v>0</v>
      </c>
      <c r="BJ328" s="116">
        <v>0</v>
      </c>
      <c r="BK328" s="79">
        <v>10</v>
      </c>
      <c r="BL328" s="79">
        <v>0</v>
      </c>
      <c r="BM328" s="24">
        <v>0</v>
      </c>
      <c r="BN328" s="24">
        <v>0</v>
      </c>
      <c r="BO328" s="24">
        <v>0</v>
      </c>
      <c r="BP328" s="24">
        <v>0</v>
      </c>
      <c r="BT328" s="136">
        <v>5</v>
      </c>
      <c r="BU328" s="136">
        <v>0</v>
      </c>
      <c r="BV328" s="136">
        <v>40</v>
      </c>
      <c r="BW328" s="136">
        <v>3</v>
      </c>
      <c r="BX328" s="132"/>
      <c r="BY328" s="136">
        <v>40</v>
      </c>
      <c r="BZ328" s="136" t="s">
        <v>130</v>
      </c>
      <c r="CA328" s="84"/>
      <c r="CB328" s="176" t="s">
        <v>577</v>
      </c>
      <c r="CC328" s="124" t="s">
        <v>29</v>
      </c>
      <c r="CD328" s="84">
        <v>5</v>
      </c>
      <c r="CE328" s="84">
        <v>0</v>
      </c>
      <c r="CF328" s="84" t="s">
        <v>40</v>
      </c>
    </row>
    <row r="329" spans="1:84" ht="57.6" x14ac:dyDescent="0.55000000000000004">
      <c r="A329" s="72">
        <v>5</v>
      </c>
      <c r="B329" s="49" t="s">
        <v>1</v>
      </c>
      <c r="C329" s="49">
        <v>11</v>
      </c>
      <c r="D329" s="25" t="s">
        <v>47</v>
      </c>
      <c r="E329" s="25"/>
      <c r="F329" s="25">
        <v>2.5</v>
      </c>
      <c r="G329" s="25"/>
      <c r="H329" s="24"/>
      <c r="I329" s="24"/>
      <c r="J329" s="79"/>
      <c r="K329" s="79"/>
      <c r="L329" s="79"/>
      <c r="P329">
        <f>J329-'data for JMP'!J329</f>
        <v>0</v>
      </c>
      <c r="Q329">
        <f t="shared" si="67"/>
        <v>0</v>
      </c>
      <c r="R329">
        <f t="shared" si="68"/>
        <v>0</v>
      </c>
      <c r="S329">
        <f t="shared" si="69"/>
        <v>0</v>
      </c>
      <c r="T329" s="116">
        <f t="shared" si="70"/>
        <v>0</v>
      </c>
      <c r="U329" s="116">
        <f t="shared" si="70"/>
        <v>0</v>
      </c>
      <c r="V329" s="57"/>
      <c r="W329" s="51"/>
      <c r="X329" s="79"/>
      <c r="Z329" s="79"/>
      <c r="AA329" s="79"/>
      <c r="AB329" s="5"/>
      <c r="AD329" s="79"/>
      <c r="AE329" s="79"/>
      <c r="AF329" s="5"/>
      <c r="AP329" s="116">
        <v>1</v>
      </c>
      <c r="AQ329" s="25" t="s">
        <v>16</v>
      </c>
      <c r="AR329" s="25">
        <v>0</v>
      </c>
      <c r="AS329" s="52" t="s">
        <v>16</v>
      </c>
      <c r="AT329" s="24" t="s">
        <v>14</v>
      </c>
      <c r="AU329" s="24">
        <v>0</v>
      </c>
      <c r="AV329" s="24" t="s">
        <v>14</v>
      </c>
      <c r="AW329" s="24">
        <v>0</v>
      </c>
      <c r="AX329" s="24" t="s">
        <v>14</v>
      </c>
      <c r="AY329" s="77" t="s">
        <v>512</v>
      </c>
      <c r="AZ329">
        <v>0</v>
      </c>
      <c r="BA329" s="77" t="s">
        <v>512</v>
      </c>
      <c r="BB329">
        <v>0</v>
      </c>
      <c r="BC329" s="77" t="s">
        <v>512</v>
      </c>
      <c r="BD329">
        <v>0</v>
      </c>
      <c r="BE329" s="77" t="s">
        <v>512</v>
      </c>
      <c r="BF329">
        <v>0</v>
      </c>
      <c r="BH329" s="116">
        <v>0</v>
      </c>
      <c r="BJ329" s="116">
        <v>0</v>
      </c>
      <c r="BK329" s="79">
        <v>0</v>
      </c>
      <c r="BL329" s="24">
        <v>1</v>
      </c>
      <c r="BM329" s="24">
        <v>0</v>
      </c>
      <c r="BN329" s="24">
        <v>0</v>
      </c>
      <c r="BO329" s="24">
        <v>0</v>
      </c>
      <c r="BP329" s="24">
        <v>0</v>
      </c>
      <c r="BT329" s="136">
        <v>12</v>
      </c>
      <c r="BU329" s="136">
        <v>2</v>
      </c>
      <c r="BV329" s="136">
        <v>37</v>
      </c>
      <c r="BW329" s="136">
        <v>2</v>
      </c>
      <c r="BX329" s="132">
        <v>1</v>
      </c>
      <c r="BY329" s="136">
        <v>40</v>
      </c>
      <c r="BZ329" s="136" t="s">
        <v>129</v>
      </c>
      <c r="CA329" s="84"/>
      <c r="CB329" s="175" t="s">
        <v>581</v>
      </c>
      <c r="CC329" s="124" t="s">
        <v>30</v>
      </c>
      <c r="CD329" s="84">
        <v>2.5</v>
      </c>
      <c r="CE329" s="84">
        <v>0</v>
      </c>
      <c r="CF329" s="84" t="s">
        <v>49</v>
      </c>
    </row>
    <row r="330" spans="1:84" ht="43.2" x14ac:dyDescent="0.55000000000000004">
      <c r="A330" s="72">
        <v>5</v>
      </c>
      <c r="B330" s="49" t="s">
        <v>1</v>
      </c>
      <c r="C330" s="49">
        <v>12</v>
      </c>
      <c r="D330" s="25" t="s">
        <v>42</v>
      </c>
      <c r="E330" s="25">
        <v>2</v>
      </c>
      <c r="F330" s="25">
        <v>4</v>
      </c>
      <c r="G330" s="25">
        <v>10</v>
      </c>
      <c r="H330" s="24">
        <v>21.5</v>
      </c>
      <c r="I330" s="24">
        <v>7</v>
      </c>
      <c r="J330" s="79">
        <v>10</v>
      </c>
      <c r="K330" s="79">
        <v>20.5</v>
      </c>
      <c r="L330" s="79">
        <v>10</v>
      </c>
      <c r="M330" s="79">
        <v>40</v>
      </c>
      <c r="N330" s="79">
        <v>46</v>
      </c>
      <c r="O330" s="168">
        <v>82</v>
      </c>
      <c r="P330">
        <f>J330-'data for JMP'!J330</f>
        <v>3</v>
      </c>
      <c r="Q330">
        <f t="shared" si="67"/>
        <v>10.5</v>
      </c>
      <c r="R330" s="11">
        <f t="shared" si="68"/>
        <v>-10.5</v>
      </c>
      <c r="S330">
        <f t="shared" si="69"/>
        <v>30</v>
      </c>
      <c r="T330" s="116">
        <f t="shared" si="70"/>
        <v>6</v>
      </c>
      <c r="U330" s="116">
        <f t="shared" si="70"/>
        <v>36</v>
      </c>
      <c r="V330" s="57">
        <v>1.5</v>
      </c>
      <c r="W330" s="51">
        <f t="shared" ref="W330:W342" si="71">3.14*(V330/2)^2*I330</f>
        <v>12.363750000000001</v>
      </c>
      <c r="X330" s="79">
        <v>3</v>
      </c>
      <c r="Y330">
        <f>3.14*(X330/2)^2*J330</f>
        <v>70.650000000000006</v>
      </c>
      <c r="Z330" s="79">
        <v>13</v>
      </c>
      <c r="AA330" s="79">
        <v>11</v>
      </c>
      <c r="AB330" s="5">
        <f xml:space="preserve"> AVERAGE(Z330:AA330)</f>
        <v>12</v>
      </c>
      <c r="AC330">
        <f>3.14*((Z330+AA330)/2)^2*K330</f>
        <v>9269.2800000000007</v>
      </c>
      <c r="AD330" s="79">
        <v>12</v>
      </c>
      <c r="AE330" s="79">
        <v>11</v>
      </c>
      <c r="AF330" s="5">
        <f xml:space="preserve"> AVERAGE(AD330:AE330)</f>
        <v>11.5</v>
      </c>
      <c r="AG330">
        <f>3.14*((AD330+AE330)/2)^2*L330</f>
        <v>4152.6500000000005</v>
      </c>
      <c r="AH330" s="79">
        <v>16</v>
      </c>
      <c r="AI330" s="79">
        <v>16</v>
      </c>
      <c r="AJ330" s="5">
        <f xml:space="preserve"> AVERAGE(AH330:AI330)</f>
        <v>16</v>
      </c>
      <c r="AK330">
        <f>3.14*((AH330+AI330)/2)^2*M330</f>
        <v>32153.600000000002</v>
      </c>
      <c r="AL330" s="79">
        <v>27</v>
      </c>
      <c r="AM330" s="79">
        <v>22</v>
      </c>
      <c r="AN330" s="168">
        <v>34</v>
      </c>
      <c r="AO330" s="168">
        <v>32</v>
      </c>
      <c r="AP330" s="116">
        <v>1</v>
      </c>
      <c r="AQ330" s="25" t="s">
        <v>15</v>
      </c>
      <c r="AR330" s="88">
        <v>1</v>
      </c>
      <c r="AS330" s="52" t="s">
        <v>15</v>
      </c>
      <c r="AT330" s="24" t="s">
        <v>15</v>
      </c>
      <c r="AU330" s="24">
        <v>1</v>
      </c>
      <c r="AV330" s="24" t="s">
        <v>18</v>
      </c>
      <c r="AW330" s="24">
        <v>1</v>
      </c>
      <c r="AX330" s="24" t="s">
        <v>18</v>
      </c>
      <c r="AY330" s="80" t="s">
        <v>489</v>
      </c>
      <c r="AZ330">
        <v>1</v>
      </c>
      <c r="BA330" s="77" t="s">
        <v>489</v>
      </c>
      <c r="BB330">
        <v>1</v>
      </c>
      <c r="BC330" s="77" t="s">
        <v>15</v>
      </c>
      <c r="BD330">
        <v>1</v>
      </c>
      <c r="BE330" s="77" t="s">
        <v>13</v>
      </c>
      <c r="BF330">
        <v>1</v>
      </c>
      <c r="BG330" s="77" t="s">
        <v>15</v>
      </c>
      <c r="BH330" s="175">
        <v>1</v>
      </c>
      <c r="BI330" s="171" t="s">
        <v>13</v>
      </c>
      <c r="BJ330" s="177">
        <v>1</v>
      </c>
      <c r="BK330" s="79">
        <v>0</v>
      </c>
      <c r="BL330" s="24">
        <v>20</v>
      </c>
      <c r="BM330" s="79">
        <v>10</v>
      </c>
      <c r="BN330" s="79">
        <v>10</v>
      </c>
      <c r="BO330" s="79">
        <v>10</v>
      </c>
      <c r="BP330" s="79">
        <v>25</v>
      </c>
      <c r="BQ330" s="79">
        <v>8</v>
      </c>
      <c r="BR330" s="168">
        <v>85</v>
      </c>
      <c r="BS330" t="s">
        <v>499</v>
      </c>
      <c r="BT330" s="136">
        <v>2</v>
      </c>
      <c r="BU330" s="136">
        <v>0</v>
      </c>
      <c r="BV330" s="136">
        <v>20</v>
      </c>
      <c r="BW330" s="136">
        <v>0</v>
      </c>
      <c r="BX330" s="132">
        <v>20</v>
      </c>
      <c r="BY330" s="136">
        <v>50</v>
      </c>
      <c r="BZ330" s="122" t="s">
        <v>69</v>
      </c>
      <c r="CA330" s="84"/>
      <c r="CB330" s="176" t="s">
        <v>577</v>
      </c>
      <c r="CC330" s="124" t="s">
        <v>29</v>
      </c>
      <c r="CD330" s="84">
        <v>4</v>
      </c>
      <c r="CE330" s="84">
        <v>2</v>
      </c>
      <c r="CF330" s="84" t="s">
        <v>52</v>
      </c>
    </row>
    <row r="331" spans="1:84" ht="43.2" x14ac:dyDescent="0.55000000000000004">
      <c r="A331" s="72">
        <v>5</v>
      </c>
      <c r="B331" s="49" t="s">
        <v>1</v>
      </c>
      <c r="C331" s="49">
        <v>13</v>
      </c>
      <c r="D331" s="25" t="s">
        <v>42</v>
      </c>
      <c r="E331" s="25">
        <v>3</v>
      </c>
      <c r="F331" s="25">
        <v>3.5</v>
      </c>
      <c r="G331" s="25">
        <v>16</v>
      </c>
      <c r="H331" s="24">
        <v>33</v>
      </c>
      <c r="I331" s="24">
        <v>11</v>
      </c>
      <c r="J331" s="79">
        <v>10</v>
      </c>
      <c r="K331" s="79">
        <v>22</v>
      </c>
      <c r="L331" s="79">
        <v>40</v>
      </c>
      <c r="M331" s="79">
        <v>60</v>
      </c>
      <c r="N331" s="79">
        <v>68</v>
      </c>
      <c r="O331" s="168">
        <v>103</v>
      </c>
      <c r="P331">
        <f>J331-'data for JMP'!J331</f>
        <v>-1</v>
      </c>
      <c r="Q331">
        <f t="shared" si="67"/>
        <v>12</v>
      </c>
      <c r="R331">
        <f t="shared" si="68"/>
        <v>18</v>
      </c>
      <c r="S331">
        <f t="shared" si="69"/>
        <v>20</v>
      </c>
      <c r="T331" s="116">
        <f t="shared" si="70"/>
        <v>8</v>
      </c>
      <c r="U331" s="116">
        <f t="shared" si="70"/>
        <v>35</v>
      </c>
      <c r="V331" s="57">
        <v>1.5</v>
      </c>
      <c r="W331" s="51">
        <f t="shared" si="71"/>
        <v>19.428750000000001</v>
      </c>
      <c r="X331" s="79">
        <v>4</v>
      </c>
      <c r="Y331">
        <f>3.14*(X331/2)^2*J331</f>
        <v>125.60000000000001</v>
      </c>
      <c r="Z331" s="79">
        <v>23</v>
      </c>
      <c r="AA331" s="79">
        <v>6</v>
      </c>
      <c r="AB331" s="5">
        <f xml:space="preserve"> AVERAGE(Z331:AA331)</f>
        <v>14.5</v>
      </c>
      <c r="AC331">
        <f>3.14*((Z331+AA331)/2)^2*K331</f>
        <v>14524.070000000002</v>
      </c>
      <c r="AD331" s="79">
        <v>26</v>
      </c>
      <c r="AE331" s="79">
        <v>13</v>
      </c>
      <c r="AF331" s="5">
        <f xml:space="preserve"> AVERAGE(AD331:AE331)</f>
        <v>19.5</v>
      </c>
      <c r="AG331">
        <f>3.14*((AD331+AE331)/2)^2*L331</f>
        <v>47759.400000000009</v>
      </c>
      <c r="AH331" s="79">
        <v>20</v>
      </c>
      <c r="AI331" s="79">
        <v>16</v>
      </c>
      <c r="AJ331" s="5">
        <f xml:space="preserve"> AVERAGE(AH331:AI331)</f>
        <v>18</v>
      </c>
      <c r="AK331">
        <f>3.14*((AH331+AI331)/2)^2*M331</f>
        <v>61041.599999999999</v>
      </c>
      <c r="AL331" s="79">
        <v>39</v>
      </c>
      <c r="AM331" s="79">
        <v>37</v>
      </c>
      <c r="AN331" s="168">
        <v>50</v>
      </c>
      <c r="AO331" s="168">
        <v>40</v>
      </c>
      <c r="AP331" s="116">
        <v>1</v>
      </c>
      <c r="AQ331" s="25" t="s">
        <v>15</v>
      </c>
      <c r="AR331" s="88">
        <v>1</v>
      </c>
      <c r="AS331" s="52" t="s">
        <v>15</v>
      </c>
      <c r="AT331" s="24" t="s">
        <v>15</v>
      </c>
      <c r="AU331" s="24">
        <v>1</v>
      </c>
      <c r="AV331" s="24" t="s">
        <v>18</v>
      </c>
      <c r="AW331" s="24">
        <v>1</v>
      </c>
      <c r="AX331" s="24" t="s">
        <v>18</v>
      </c>
      <c r="AY331" s="80" t="s">
        <v>489</v>
      </c>
      <c r="AZ331">
        <v>1</v>
      </c>
      <c r="BA331" s="77" t="s">
        <v>488</v>
      </c>
      <c r="BB331">
        <v>1</v>
      </c>
      <c r="BC331" s="77" t="s">
        <v>15</v>
      </c>
      <c r="BD331">
        <v>1</v>
      </c>
      <c r="BE331" s="77" t="s">
        <v>13</v>
      </c>
      <c r="BF331">
        <v>1</v>
      </c>
      <c r="BG331" s="77" t="s">
        <v>13</v>
      </c>
      <c r="BH331" s="175">
        <v>1</v>
      </c>
      <c r="BI331" s="171" t="s">
        <v>13</v>
      </c>
      <c r="BJ331" s="177">
        <v>1</v>
      </c>
      <c r="BK331" s="79">
        <v>20</v>
      </c>
      <c r="BL331" s="24">
        <v>0</v>
      </c>
      <c r="BM331" s="79">
        <v>15</v>
      </c>
      <c r="BN331" s="79">
        <v>25</v>
      </c>
      <c r="BO331" s="79">
        <v>15</v>
      </c>
      <c r="BP331" s="79">
        <v>65</v>
      </c>
      <c r="BQ331" s="79">
        <v>12</v>
      </c>
      <c r="BR331" s="168">
        <v>25</v>
      </c>
      <c r="BT331" s="136">
        <v>8</v>
      </c>
      <c r="BU331" s="136">
        <v>12</v>
      </c>
      <c r="BV331" s="136">
        <v>50</v>
      </c>
      <c r="BW331" s="136">
        <v>20</v>
      </c>
      <c r="BX331" s="132">
        <v>0</v>
      </c>
      <c r="BY331" s="136">
        <v>125</v>
      </c>
      <c r="BZ331" s="155" t="s">
        <v>128</v>
      </c>
      <c r="CA331" s="84"/>
      <c r="CB331" s="176" t="s">
        <v>577</v>
      </c>
      <c r="CC331" s="124" t="s">
        <v>29</v>
      </c>
      <c r="CD331" s="84">
        <v>3.5</v>
      </c>
      <c r="CE331" s="84">
        <v>1</v>
      </c>
      <c r="CF331" s="84" t="s">
        <v>40</v>
      </c>
    </row>
    <row r="332" spans="1:84" ht="43.2" x14ac:dyDescent="0.55000000000000004">
      <c r="A332" s="72">
        <v>5</v>
      </c>
      <c r="B332" s="49" t="s">
        <v>1</v>
      </c>
      <c r="C332" s="49">
        <v>14</v>
      </c>
      <c r="D332" s="25" t="s">
        <v>42</v>
      </c>
      <c r="E332" s="25">
        <v>3</v>
      </c>
      <c r="F332" s="25">
        <v>5</v>
      </c>
      <c r="G332" s="25">
        <v>16</v>
      </c>
      <c r="H332" s="24">
        <v>21.5</v>
      </c>
      <c r="I332" s="24">
        <v>15</v>
      </c>
      <c r="J332" s="79">
        <v>12</v>
      </c>
      <c r="K332" s="79">
        <v>13</v>
      </c>
      <c r="L332" s="79">
        <v>12</v>
      </c>
      <c r="M332" s="79">
        <v>31</v>
      </c>
      <c r="N332" s="159"/>
      <c r="O332" s="168"/>
      <c r="P332">
        <f>J332-'data for JMP'!J332</f>
        <v>-3</v>
      </c>
      <c r="Q332">
        <f t="shared" si="67"/>
        <v>1</v>
      </c>
      <c r="R332">
        <f t="shared" si="68"/>
        <v>-1</v>
      </c>
      <c r="S332">
        <f t="shared" si="69"/>
        <v>19</v>
      </c>
      <c r="T332" s="116">
        <f t="shared" si="70"/>
        <v>-31</v>
      </c>
      <c r="U332" s="116">
        <f t="shared" si="70"/>
        <v>0</v>
      </c>
      <c r="V332" s="57">
        <v>2</v>
      </c>
      <c r="W332" s="51">
        <f t="shared" si="71"/>
        <v>47.1</v>
      </c>
      <c r="X332" s="79">
        <v>2</v>
      </c>
      <c r="Y332">
        <f>3.14*(X332/2)^2*J332</f>
        <v>37.68</v>
      </c>
      <c r="Z332" s="79">
        <v>6</v>
      </c>
      <c r="AA332" s="79">
        <v>4</v>
      </c>
      <c r="AB332" s="5">
        <f xml:space="preserve"> AVERAGE(Z332:AA332)</f>
        <v>5</v>
      </c>
      <c r="AC332">
        <f>3.14*((Z332+AA332)/2)^2*K332</f>
        <v>1020.5</v>
      </c>
      <c r="AD332" s="79">
        <v>6</v>
      </c>
      <c r="AE332" s="79">
        <v>5</v>
      </c>
      <c r="AF332" s="5">
        <f xml:space="preserve"> AVERAGE(AD332:AE332)</f>
        <v>5.5</v>
      </c>
      <c r="AG332">
        <f>3.14*((AD332+AE332)/2)^2*L332</f>
        <v>1139.82</v>
      </c>
      <c r="AH332" s="79">
        <v>12</v>
      </c>
      <c r="AI332" s="79">
        <v>7</v>
      </c>
      <c r="AJ332" s="5">
        <f xml:space="preserve"> AVERAGE(AH332:AI332)</f>
        <v>9.5</v>
      </c>
      <c r="AK332">
        <f>3.14*((AH332+AI332)/2)^2*M332</f>
        <v>8784.9349999999995</v>
      </c>
      <c r="AL332" s="159"/>
      <c r="AM332" s="159"/>
      <c r="AN332" s="168"/>
      <c r="AO332" s="168"/>
      <c r="AP332" s="116">
        <v>1</v>
      </c>
      <c r="AQ332" s="25" t="s">
        <v>13</v>
      </c>
      <c r="AR332" s="88">
        <v>1</v>
      </c>
      <c r="AS332" s="52" t="s">
        <v>15</v>
      </c>
      <c r="AT332" s="24" t="s">
        <v>17</v>
      </c>
      <c r="AU332" s="24">
        <v>1</v>
      </c>
      <c r="AV332" s="24" t="s">
        <v>18</v>
      </c>
      <c r="AW332" s="24">
        <v>1</v>
      </c>
      <c r="AX332" s="24" t="s">
        <v>18</v>
      </c>
      <c r="AY332" s="80" t="s">
        <v>490</v>
      </c>
      <c r="AZ332">
        <v>1</v>
      </c>
      <c r="BA332" s="77" t="s">
        <v>490</v>
      </c>
      <c r="BB332">
        <v>1</v>
      </c>
      <c r="BC332" s="77" t="s">
        <v>18</v>
      </c>
      <c r="BD332">
        <v>1</v>
      </c>
      <c r="BE332" s="77" t="s">
        <v>15</v>
      </c>
      <c r="BF332">
        <v>1</v>
      </c>
      <c r="BG332" s="77" t="s">
        <v>14</v>
      </c>
      <c r="BH332" s="116">
        <v>0</v>
      </c>
      <c r="BI332" s="171" t="s">
        <v>574</v>
      </c>
      <c r="BJ332" s="116">
        <v>0</v>
      </c>
      <c r="BK332" s="79">
        <v>0</v>
      </c>
      <c r="BL332" s="24">
        <v>2</v>
      </c>
      <c r="BM332" s="79">
        <v>0</v>
      </c>
      <c r="BN332" s="79">
        <v>5</v>
      </c>
      <c r="BO332" s="79">
        <v>2</v>
      </c>
      <c r="BP332" s="79">
        <v>1</v>
      </c>
      <c r="BQ332" s="159"/>
      <c r="BT332" s="136">
        <v>3</v>
      </c>
      <c r="BU332" s="136">
        <v>1</v>
      </c>
      <c r="BV332" s="136">
        <v>5</v>
      </c>
      <c r="BW332" s="136">
        <v>20</v>
      </c>
      <c r="BX332" s="132">
        <v>2</v>
      </c>
      <c r="BY332" s="136">
        <v>50</v>
      </c>
      <c r="BZ332" s="136" t="s">
        <v>127</v>
      </c>
      <c r="CA332" s="84"/>
      <c r="CB332" s="176" t="s">
        <v>577</v>
      </c>
      <c r="CC332" s="124" t="s">
        <v>29</v>
      </c>
      <c r="CD332" s="84">
        <v>5</v>
      </c>
      <c r="CE332" s="84">
        <v>0</v>
      </c>
      <c r="CF332" s="84" t="s">
        <v>52</v>
      </c>
    </row>
    <row r="333" spans="1:84" ht="43.2" x14ac:dyDescent="0.55000000000000004">
      <c r="A333" s="72">
        <v>5</v>
      </c>
      <c r="B333" s="49" t="s">
        <v>1</v>
      </c>
      <c r="C333" s="49">
        <v>15</v>
      </c>
      <c r="D333" s="25" t="s">
        <v>42</v>
      </c>
      <c r="E333" s="25">
        <v>3</v>
      </c>
      <c r="F333" s="25">
        <v>4</v>
      </c>
      <c r="G333" s="25">
        <v>13</v>
      </c>
      <c r="H333" s="24">
        <v>22</v>
      </c>
      <c r="I333" s="24">
        <v>20</v>
      </c>
      <c r="J333" s="79">
        <v>18</v>
      </c>
      <c r="K333" s="79">
        <v>34</v>
      </c>
      <c r="L333" s="79">
        <v>48</v>
      </c>
      <c r="M333" s="79">
        <v>68</v>
      </c>
      <c r="N333" s="79">
        <v>67</v>
      </c>
      <c r="O333" s="168">
        <v>98</v>
      </c>
      <c r="P333">
        <f>J333-'data for JMP'!J333</f>
        <v>-2</v>
      </c>
      <c r="Q333">
        <f t="shared" si="67"/>
        <v>16</v>
      </c>
      <c r="R333">
        <f t="shared" si="68"/>
        <v>14</v>
      </c>
      <c r="S333">
        <f t="shared" si="69"/>
        <v>20</v>
      </c>
      <c r="T333" s="116">
        <f t="shared" si="70"/>
        <v>-1</v>
      </c>
      <c r="U333" s="116">
        <f t="shared" si="70"/>
        <v>31</v>
      </c>
      <c r="V333" s="57">
        <v>6</v>
      </c>
      <c r="W333" s="51">
        <f t="shared" si="71"/>
        <v>565.20000000000005</v>
      </c>
      <c r="X333" s="79">
        <v>6</v>
      </c>
      <c r="Y333">
        <f>3.14*(X333/2)^2*J333</f>
        <v>508.68</v>
      </c>
      <c r="Z333" s="79">
        <v>18</v>
      </c>
      <c r="AA333" s="79">
        <v>15</v>
      </c>
      <c r="AB333" s="5">
        <f xml:space="preserve"> AVERAGE(Z333:AA333)</f>
        <v>16.5</v>
      </c>
      <c r="AC333">
        <f>3.14*((Z333+AA333)/2)^2*K333</f>
        <v>29065.41</v>
      </c>
      <c r="AD333" s="79">
        <v>27</v>
      </c>
      <c r="AE333" s="79">
        <v>21</v>
      </c>
      <c r="AF333" s="5">
        <f xml:space="preserve"> AVERAGE(AD333:AE333)</f>
        <v>24</v>
      </c>
      <c r="AG333">
        <f>3.14*((AD333+AE333)/2)^2*L333</f>
        <v>86814.720000000001</v>
      </c>
      <c r="AH333" s="79">
        <v>26</v>
      </c>
      <c r="AI333" s="79">
        <v>27</v>
      </c>
      <c r="AJ333" s="5">
        <f xml:space="preserve"> AVERAGE(AH333:AI333)</f>
        <v>26.5</v>
      </c>
      <c r="AK333">
        <f>3.14*((AH333+AI333)/2)^2*M333</f>
        <v>149944.42000000001</v>
      </c>
      <c r="AL333" s="79">
        <v>34</v>
      </c>
      <c r="AM333" s="79">
        <v>32</v>
      </c>
      <c r="AN333" s="168">
        <v>35</v>
      </c>
      <c r="AO333" s="168">
        <v>35</v>
      </c>
      <c r="AP333" s="116">
        <v>1</v>
      </c>
      <c r="AQ333" s="25" t="s">
        <v>13</v>
      </c>
      <c r="AR333" s="88">
        <v>1</v>
      </c>
      <c r="AS333" s="52" t="s">
        <v>13</v>
      </c>
      <c r="AT333" s="24" t="s">
        <v>15</v>
      </c>
      <c r="AU333" s="24">
        <v>1</v>
      </c>
      <c r="AV333" s="24" t="s">
        <v>18</v>
      </c>
      <c r="AW333" s="24">
        <v>1</v>
      </c>
      <c r="AX333" s="24" t="s">
        <v>17</v>
      </c>
      <c r="AY333" s="80" t="s">
        <v>489</v>
      </c>
      <c r="AZ333">
        <v>1</v>
      </c>
      <c r="BA333" s="77" t="s">
        <v>488</v>
      </c>
      <c r="BB333">
        <v>1</v>
      </c>
      <c r="BC333" s="77" t="s">
        <v>13</v>
      </c>
      <c r="BD333">
        <v>1</v>
      </c>
      <c r="BE333" s="77" t="s">
        <v>13</v>
      </c>
      <c r="BF333">
        <v>1</v>
      </c>
      <c r="BG333" s="77" t="s">
        <v>15</v>
      </c>
      <c r="BH333" s="175">
        <v>1</v>
      </c>
      <c r="BI333" s="171" t="s">
        <v>13</v>
      </c>
      <c r="BJ333" s="177">
        <v>1</v>
      </c>
      <c r="BK333" s="79">
        <v>5</v>
      </c>
      <c r="BL333" s="24">
        <v>15</v>
      </c>
      <c r="BM333" s="79">
        <v>10</v>
      </c>
      <c r="BN333" s="79">
        <v>5</v>
      </c>
      <c r="BO333" s="79">
        <v>15</v>
      </c>
      <c r="BP333" s="79">
        <v>3</v>
      </c>
      <c r="BQ333" s="79">
        <v>4</v>
      </c>
      <c r="BR333" s="168">
        <v>18</v>
      </c>
      <c r="BT333" s="136">
        <v>4</v>
      </c>
      <c r="BU333" s="136">
        <v>1</v>
      </c>
      <c r="BV333" s="136">
        <v>15</v>
      </c>
      <c r="BW333" s="136">
        <v>0</v>
      </c>
      <c r="BX333" s="132">
        <v>15</v>
      </c>
      <c r="BY333" s="136">
        <v>50</v>
      </c>
      <c r="BZ333" s="136" t="s">
        <v>69</v>
      </c>
      <c r="CA333" s="84"/>
      <c r="CB333" s="176" t="s">
        <v>577</v>
      </c>
      <c r="CC333" s="124" t="s">
        <v>29</v>
      </c>
      <c r="CD333" s="84">
        <v>4</v>
      </c>
      <c r="CE333" s="84">
        <v>2</v>
      </c>
      <c r="CF333" s="84" t="s">
        <v>40</v>
      </c>
    </row>
    <row r="334" spans="1:84" ht="57.6" x14ac:dyDescent="0.55000000000000004">
      <c r="A334" s="72">
        <v>5</v>
      </c>
      <c r="B334" s="49" t="s">
        <v>1</v>
      </c>
      <c r="C334" s="49">
        <v>16</v>
      </c>
      <c r="D334" s="25" t="s">
        <v>66</v>
      </c>
      <c r="E334" s="25">
        <v>2</v>
      </c>
      <c r="F334" s="25">
        <v>6</v>
      </c>
      <c r="G334" s="25">
        <v>9.5</v>
      </c>
      <c r="H334" s="24">
        <v>17</v>
      </c>
      <c r="I334" s="24">
        <v>2</v>
      </c>
      <c r="J334" s="79"/>
      <c r="K334" s="79"/>
      <c r="L334" s="79"/>
      <c r="M334" s="79"/>
      <c r="N334" s="79"/>
      <c r="O334" s="168"/>
      <c r="P334">
        <f>J334-'data for JMP'!J334</f>
        <v>-2</v>
      </c>
      <c r="Q334">
        <f t="shared" si="67"/>
        <v>0</v>
      </c>
      <c r="R334">
        <f t="shared" si="68"/>
        <v>0</v>
      </c>
      <c r="S334">
        <f t="shared" si="69"/>
        <v>0</v>
      </c>
      <c r="T334" s="116">
        <f t="shared" si="70"/>
        <v>0</v>
      </c>
      <c r="U334" s="116">
        <f t="shared" si="70"/>
        <v>0</v>
      </c>
      <c r="V334" s="57">
        <v>1.5</v>
      </c>
      <c r="W334" s="51">
        <f t="shared" si="71"/>
        <v>3.5325000000000002</v>
      </c>
      <c r="X334" s="79"/>
      <c r="Z334" s="79"/>
      <c r="AA334" s="79"/>
      <c r="AB334" s="5"/>
      <c r="AD334" s="79"/>
      <c r="AE334" s="79"/>
      <c r="AF334" s="5"/>
      <c r="AH334" s="79"/>
      <c r="AI334" s="79"/>
      <c r="AJ334" s="5"/>
      <c r="AL334" s="79"/>
      <c r="AM334" s="79"/>
      <c r="AN334" s="168"/>
      <c r="AO334" s="168"/>
      <c r="AP334" s="116">
        <v>1</v>
      </c>
      <c r="AQ334" s="25" t="s">
        <v>15</v>
      </c>
      <c r="AR334" s="88">
        <v>1</v>
      </c>
      <c r="AS334" s="52" t="s">
        <v>15</v>
      </c>
      <c r="AT334" s="24" t="s">
        <v>15</v>
      </c>
      <c r="AU334" s="24">
        <v>1</v>
      </c>
      <c r="AV334" s="24" t="s">
        <v>14</v>
      </c>
      <c r="AW334" s="24">
        <v>0</v>
      </c>
      <c r="AX334" s="24" t="s">
        <v>14</v>
      </c>
      <c r="AY334" s="80" t="s">
        <v>487</v>
      </c>
      <c r="AZ334">
        <v>0</v>
      </c>
      <c r="BA334" s="77" t="s">
        <v>512</v>
      </c>
      <c r="BB334">
        <v>0</v>
      </c>
      <c r="BC334" s="77" t="s">
        <v>512</v>
      </c>
      <c r="BD334">
        <v>0</v>
      </c>
      <c r="BE334" s="77" t="s">
        <v>512</v>
      </c>
      <c r="BF334">
        <v>0</v>
      </c>
      <c r="BG334" s="77"/>
      <c r="BH334" s="116">
        <v>0</v>
      </c>
      <c r="BI334" s="171"/>
      <c r="BJ334" s="116">
        <v>0</v>
      </c>
      <c r="BK334" s="79">
        <v>20</v>
      </c>
      <c r="BL334" s="24">
        <v>0</v>
      </c>
      <c r="BM334" s="24">
        <v>0</v>
      </c>
      <c r="BN334" s="24">
        <v>0</v>
      </c>
      <c r="BO334" s="24">
        <v>0</v>
      </c>
      <c r="BP334" s="24">
        <v>0</v>
      </c>
      <c r="BQ334" s="79"/>
      <c r="BR334" s="168"/>
      <c r="BT334" s="136">
        <v>9</v>
      </c>
      <c r="BU334" s="136">
        <v>0</v>
      </c>
      <c r="BV334" s="136">
        <v>30</v>
      </c>
      <c r="BW334" s="136">
        <v>1</v>
      </c>
      <c r="BX334" s="132">
        <v>0</v>
      </c>
      <c r="BY334" s="136">
        <v>70</v>
      </c>
      <c r="BZ334" s="136" t="s">
        <v>126</v>
      </c>
      <c r="CA334" s="84"/>
      <c r="CB334" s="176" t="s">
        <v>577</v>
      </c>
      <c r="CC334" s="124" t="s">
        <v>29</v>
      </c>
      <c r="CD334" s="84">
        <v>6</v>
      </c>
      <c r="CE334" s="84">
        <v>2</v>
      </c>
      <c r="CF334" s="84" t="s">
        <v>40</v>
      </c>
    </row>
    <row r="335" spans="1:84" x14ac:dyDescent="0.55000000000000004">
      <c r="A335" s="72">
        <v>5</v>
      </c>
      <c r="B335" s="49" t="s">
        <v>1</v>
      </c>
      <c r="C335" s="49">
        <v>17</v>
      </c>
      <c r="D335" s="25" t="s">
        <v>42</v>
      </c>
      <c r="E335" s="25">
        <v>3</v>
      </c>
      <c r="F335" s="25">
        <v>4.5</v>
      </c>
      <c r="G335" s="25">
        <v>6</v>
      </c>
      <c r="H335" s="24">
        <v>13</v>
      </c>
      <c r="I335" s="24">
        <v>1</v>
      </c>
      <c r="J335" s="79">
        <v>16</v>
      </c>
      <c r="K335" s="79">
        <v>21</v>
      </c>
      <c r="L335" s="79">
        <v>26</v>
      </c>
      <c r="M335" s="79">
        <v>40</v>
      </c>
      <c r="N335" s="79">
        <v>42</v>
      </c>
      <c r="O335" s="168">
        <v>63</v>
      </c>
      <c r="P335">
        <f>J335-'data for JMP'!J335</f>
        <v>15</v>
      </c>
      <c r="Q335">
        <f t="shared" si="67"/>
        <v>5</v>
      </c>
      <c r="R335">
        <f t="shared" si="68"/>
        <v>5</v>
      </c>
      <c r="S335">
        <f t="shared" si="69"/>
        <v>14</v>
      </c>
      <c r="T335" s="116">
        <f t="shared" si="70"/>
        <v>2</v>
      </c>
      <c r="U335" s="116">
        <f t="shared" si="70"/>
        <v>21</v>
      </c>
      <c r="V335" s="57">
        <v>6</v>
      </c>
      <c r="W335" s="51">
        <f t="shared" si="71"/>
        <v>28.26</v>
      </c>
      <c r="X335" s="79">
        <v>5</v>
      </c>
      <c r="Y335">
        <f t="shared" ref="Y335:Y340" si="72">3.14*(X335/2)^2*J335</f>
        <v>314</v>
      </c>
      <c r="Z335" s="79">
        <v>12</v>
      </c>
      <c r="AA335" s="79">
        <v>10</v>
      </c>
      <c r="AB335" s="5">
        <f xml:space="preserve"> AVERAGE(Z335:AA335)</f>
        <v>11</v>
      </c>
      <c r="AC335">
        <f>3.14*((Z335+AA335)/2)^2*K335</f>
        <v>7978.74</v>
      </c>
      <c r="AD335" s="79">
        <v>10</v>
      </c>
      <c r="AE335" s="79">
        <v>9</v>
      </c>
      <c r="AF335" s="5">
        <f xml:space="preserve"> AVERAGE(AD335:AE335)</f>
        <v>9.5</v>
      </c>
      <c r="AG335">
        <f>3.14*((AD335+AE335)/2)^2*L335</f>
        <v>7368.01</v>
      </c>
      <c r="AH335" s="79">
        <v>20</v>
      </c>
      <c r="AI335" s="79">
        <v>14</v>
      </c>
      <c r="AJ335" s="5">
        <f xml:space="preserve"> AVERAGE(AH335:AI335)</f>
        <v>17</v>
      </c>
      <c r="AK335">
        <f>3.14*((AH335+AI335)/2)^2*M335</f>
        <v>36298.400000000001</v>
      </c>
      <c r="AL335" s="79">
        <v>22</v>
      </c>
      <c r="AM335" s="79">
        <v>13</v>
      </c>
      <c r="AN335" s="168">
        <v>37</v>
      </c>
      <c r="AO335" s="168">
        <v>37</v>
      </c>
      <c r="AP335" s="116">
        <v>1</v>
      </c>
      <c r="AQ335" s="25" t="s">
        <v>15</v>
      </c>
      <c r="AR335" s="88">
        <v>1</v>
      </c>
      <c r="AS335" s="52" t="s">
        <v>15</v>
      </c>
      <c r="AT335" s="24" t="s">
        <v>15</v>
      </c>
      <c r="AU335" s="24">
        <v>1</v>
      </c>
      <c r="AV335" s="24" t="s">
        <v>18</v>
      </c>
      <c r="AW335" s="24">
        <v>1</v>
      </c>
      <c r="AX335" s="24" t="s">
        <v>18</v>
      </c>
      <c r="AY335" s="80" t="s">
        <v>489</v>
      </c>
      <c r="AZ335">
        <v>1</v>
      </c>
      <c r="BA335" s="77" t="s">
        <v>488</v>
      </c>
      <c r="BB335">
        <v>1</v>
      </c>
      <c r="BC335" s="77" t="s">
        <v>497</v>
      </c>
      <c r="BD335">
        <v>1</v>
      </c>
      <c r="BE335" s="77" t="s">
        <v>13</v>
      </c>
      <c r="BF335">
        <v>1</v>
      </c>
      <c r="BG335" s="77" t="s">
        <v>566</v>
      </c>
      <c r="BH335" s="175">
        <v>1</v>
      </c>
      <c r="BI335" s="171" t="s">
        <v>15</v>
      </c>
      <c r="BJ335" s="177">
        <v>1</v>
      </c>
      <c r="BK335" s="79">
        <v>0</v>
      </c>
      <c r="BL335" s="24">
        <v>45</v>
      </c>
      <c r="BM335" s="79">
        <v>0</v>
      </c>
      <c r="BN335" s="79">
        <v>0</v>
      </c>
      <c r="BO335" s="79">
        <v>2</v>
      </c>
      <c r="BP335" s="79">
        <v>1</v>
      </c>
      <c r="BQ335" s="79">
        <v>1</v>
      </c>
      <c r="BR335" s="168">
        <v>12</v>
      </c>
      <c r="BT335" s="136">
        <v>2</v>
      </c>
      <c r="BU335" s="136">
        <v>1</v>
      </c>
      <c r="BV335" s="136">
        <v>7</v>
      </c>
      <c r="BW335" s="136">
        <v>0</v>
      </c>
      <c r="BX335" s="132">
        <v>45</v>
      </c>
      <c r="BY335" s="136">
        <v>20</v>
      </c>
      <c r="BZ335" s="136" t="s">
        <v>63</v>
      </c>
      <c r="CA335" s="84"/>
      <c r="CB335" s="176" t="s">
        <v>577</v>
      </c>
      <c r="CC335" s="124" t="s">
        <v>29</v>
      </c>
      <c r="CD335" s="84">
        <v>4.5</v>
      </c>
      <c r="CE335" s="84">
        <v>3</v>
      </c>
      <c r="CF335" s="84" t="s">
        <v>52</v>
      </c>
    </row>
    <row r="336" spans="1:84" x14ac:dyDescent="0.55000000000000004">
      <c r="A336" s="72">
        <v>5</v>
      </c>
      <c r="B336" s="49" t="s">
        <v>1</v>
      </c>
      <c r="C336" s="49">
        <v>18</v>
      </c>
      <c r="D336" s="25" t="s">
        <v>42</v>
      </c>
      <c r="E336" s="25">
        <v>3</v>
      </c>
      <c r="F336" s="25">
        <v>5.5</v>
      </c>
      <c r="G336" s="25">
        <v>11</v>
      </c>
      <c r="H336" s="24">
        <v>17</v>
      </c>
      <c r="I336" s="24">
        <v>4</v>
      </c>
      <c r="J336" s="79">
        <v>2</v>
      </c>
      <c r="K336" s="79"/>
      <c r="L336" s="79"/>
      <c r="M336" s="79"/>
      <c r="N336" s="79"/>
      <c r="O336" s="168"/>
      <c r="P336">
        <f>J336-'data for JMP'!J336</f>
        <v>-2</v>
      </c>
      <c r="Q336">
        <f t="shared" si="67"/>
        <v>-2</v>
      </c>
      <c r="R336">
        <f t="shared" si="68"/>
        <v>0</v>
      </c>
      <c r="S336">
        <f t="shared" si="69"/>
        <v>0</v>
      </c>
      <c r="T336" s="116">
        <f t="shared" si="70"/>
        <v>0</v>
      </c>
      <c r="U336" s="116">
        <f t="shared" si="70"/>
        <v>0</v>
      </c>
      <c r="V336" s="57">
        <v>3</v>
      </c>
      <c r="W336" s="51">
        <f t="shared" si="71"/>
        <v>28.26</v>
      </c>
      <c r="X336" s="79">
        <v>2</v>
      </c>
      <c r="Y336">
        <f t="shared" si="72"/>
        <v>6.28</v>
      </c>
      <c r="Z336" s="79"/>
      <c r="AA336" s="79"/>
      <c r="AB336" s="5"/>
      <c r="AD336" s="79"/>
      <c r="AE336" s="79"/>
      <c r="AF336" s="5"/>
      <c r="AH336" s="79"/>
      <c r="AI336" s="79"/>
      <c r="AJ336" s="5"/>
      <c r="AL336" s="79"/>
      <c r="AM336" s="79"/>
      <c r="AN336" s="168"/>
      <c r="AO336" s="168"/>
      <c r="AP336" s="116">
        <v>1</v>
      </c>
      <c r="AQ336" s="25" t="s">
        <v>15</v>
      </c>
      <c r="AR336" s="88">
        <v>1</v>
      </c>
      <c r="AS336" s="52" t="s">
        <v>15</v>
      </c>
      <c r="AT336" s="24" t="s">
        <v>15</v>
      </c>
      <c r="AU336" s="24">
        <v>1</v>
      </c>
      <c r="AV336" s="24" t="s">
        <v>18</v>
      </c>
      <c r="AW336" s="24">
        <v>1</v>
      </c>
      <c r="AX336" s="24" t="s">
        <v>18</v>
      </c>
      <c r="AY336" s="80" t="s">
        <v>487</v>
      </c>
      <c r="AZ336">
        <v>0</v>
      </c>
      <c r="BA336" s="77" t="s">
        <v>512</v>
      </c>
      <c r="BB336">
        <v>0</v>
      </c>
      <c r="BC336" s="77" t="s">
        <v>512</v>
      </c>
      <c r="BD336">
        <v>0</v>
      </c>
      <c r="BE336" s="77" t="s">
        <v>512</v>
      </c>
      <c r="BF336">
        <v>0</v>
      </c>
      <c r="BG336" s="77"/>
      <c r="BH336" s="116">
        <v>0</v>
      </c>
      <c r="BI336" s="171"/>
      <c r="BJ336" s="116">
        <v>0</v>
      </c>
      <c r="BK336" s="79">
        <v>20</v>
      </c>
      <c r="BL336" s="24">
        <v>5</v>
      </c>
      <c r="BM336" s="79">
        <v>30</v>
      </c>
      <c r="BN336" s="24">
        <v>0</v>
      </c>
      <c r="BO336" s="24">
        <v>0</v>
      </c>
      <c r="BP336" s="24">
        <v>0</v>
      </c>
      <c r="BQ336" s="79"/>
      <c r="BR336" s="168"/>
      <c r="BT336" s="136">
        <v>30</v>
      </c>
      <c r="BU336" s="136">
        <v>1</v>
      </c>
      <c r="BV336" s="136">
        <v>40</v>
      </c>
      <c r="BW336" s="136">
        <v>2</v>
      </c>
      <c r="BX336" s="132">
        <v>5</v>
      </c>
      <c r="BY336" s="136">
        <v>70</v>
      </c>
      <c r="BZ336" s="136" t="s">
        <v>125</v>
      </c>
      <c r="CA336" s="84"/>
      <c r="CB336" s="176" t="s">
        <v>577</v>
      </c>
      <c r="CC336" s="124" t="s">
        <v>29</v>
      </c>
      <c r="CD336" s="84">
        <v>5.5</v>
      </c>
      <c r="CE336" s="84">
        <v>5</v>
      </c>
      <c r="CF336" s="84" t="s">
        <v>40</v>
      </c>
    </row>
    <row r="337" spans="1:84" ht="43.2" x14ac:dyDescent="0.55000000000000004">
      <c r="A337" s="72">
        <v>5</v>
      </c>
      <c r="B337" s="49" t="s">
        <v>1</v>
      </c>
      <c r="C337" s="49">
        <v>19</v>
      </c>
      <c r="D337" s="25" t="s">
        <v>66</v>
      </c>
      <c r="E337" s="25">
        <v>2</v>
      </c>
      <c r="F337" s="25">
        <v>4</v>
      </c>
      <c r="G337" s="25">
        <v>13</v>
      </c>
      <c r="H337" s="24">
        <v>29</v>
      </c>
      <c r="I337" s="24">
        <v>34.5</v>
      </c>
      <c r="J337" s="79">
        <v>43</v>
      </c>
      <c r="K337" s="79">
        <v>57</v>
      </c>
      <c r="L337" s="79">
        <v>70</v>
      </c>
      <c r="M337" s="79">
        <v>96</v>
      </c>
      <c r="N337" s="79">
        <v>99</v>
      </c>
      <c r="O337" s="168">
        <v>142</v>
      </c>
      <c r="P337">
        <f>J337-'data for JMP'!J337</f>
        <v>8.5</v>
      </c>
      <c r="Q337">
        <f t="shared" si="67"/>
        <v>14</v>
      </c>
      <c r="R337">
        <f t="shared" si="68"/>
        <v>13</v>
      </c>
      <c r="S337">
        <f t="shared" si="69"/>
        <v>26</v>
      </c>
      <c r="T337" s="116">
        <f t="shared" si="70"/>
        <v>3</v>
      </c>
      <c r="U337" s="116">
        <f t="shared" si="70"/>
        <v>43</v>
      </c>
      <c r="V337" s="57">
        <v>12</v>
      </c>
      <c r="W337" s="51">
        <f t="shared" si="71"/>
        <v>3899.88</v>
      </c>
      <c r="X337" s="79">
        <v>12</v>
      </c>
      <c r="Y337">
        <f t="shared" si="72"/>
        <v>4860.72</v>
      </c>
      <c r="Z337" s="79">
        <v>31</v>
      </c>
      <c r="AA337" s="79">
        <v>29</v>
      </c>
      <c r="AB337" s="5">
        <f xml:space="preserve"> AVERAGE(Z337:AA337)</f>
        <v>30</v>
      </c>
      <c r="AC337">
        <f>3.14*((Z337+AA337)/2)^2*K337</f>
        <v>161082</v>
      </c>
      <c r="AD337" s="79">
        <v>42</v>
      </c>
      <c r="AE337" s="79">
        <v>33</v>
      </c>
      <c r="AF337" s="5">
        <f xml:space="preserve"> AVERAGE(AD337:AE337)</f>
        <v>37.5</v>
      </c>
      <c r="AG337">
        <f>3.14*((AD337+AE337)/2)^2*L337</f>
        <v>309093.75</v>
      </c>
      <c r="AH337" s="79">
        <v>57</v>
      </c>
      <c r="AI337" s="79">
        <v>54</v>
      </c>
      <c r="AJ337" s="5">
        <f xml:space="preserve"> AVERAGE(AH337:AI337)</f>
        <v>55.5</v>
      </c>
      <c r="AK337">
        <f>3.14*((AH337+AI337)/2)^2*M337</f>
        <v>928510.56</v>
      </c>
      <c r="AL337" s="79">
        <v>65</v>
      </c>
      <c r="AM337" s="79">
        <v>70</v>
      </c>
      <c r="AN337" s="168">
        <v>90</v>
      </c>
      <c r="AO337" s="168">
        <v>68</v>
      </c>
      <c r="AP337" s="116">
        <v>1</v>
      </c>
      <c r="AQ337" s="25" t="s">
        <v>13</v>
      </c>
      <c r="AR337" s="88">
        <v>1</v>
      </c>
      <c r="AS337" s="52" t="s">
        <v>15</v>
      </c>
      <c r="AT337" s="24" t="s">
        <v>15</v>
      </c>
      <c r="AU337" s="24">
        <v>1</v>
      </c>
      <c r="AV337" s="24" t="s">
        <v>15</v>
      </c>
      <c r="AW337" s="24">
        <v>1</v>
      </c>
      <c r="AX337" s="24" t="s">
        <v>15</v>
      </c>
      <c r="AY337" s="80" t="s">
        <v>488</v>
      </c>
      <c r="AZ337">
        <v>1</v>
      </c>
      <c r="BA337" s="77" t="s">
        <v>488</v>
      </c>
      <c r="BB337">
        <v>1</v>
      </c>
      <c r="BC337" s="77" t="s">
        <v>15</v>
      </c>
      <c r="BD337">
        <v>1</v>
      </c>
      <c r="BE337" s="77" t="s">
        <v>13</v>
      </c>
      <c r="BF337">
        <v>1</v>
      </c>
      <c r="BG337" s="77" t="s">
        <v>15</v>
      </c>
      <c r="BH337" s="175">
        <v>1</v>
      </c>
      <c r="BI337" s="171" t="s">
        <v>13</v>
      </c>
      <c r="BJ337" s="177">
        <v>1</v>
      </c>
      <c r="BK337" s="79">
        <v>30</v>
      </c>
      <c r="BL337" s="24">
        <v>30</v>
      </c>
      <c r="BM337" s="79">
        <v>2</v>
      </c>
      <c r="BN337" s="79">
        <v>0</v>
      </c>
      <c r="BO337" s="79">
        <v>2</v>
      </c>
      <c r="BP337" s="79">
        <v>1</v>
      </c>
      <c r="BQ337" s="79">
        <v>0</v>
      </c>
      <c r="BR337" s="168">
        <v>0</v>
      </c>
      <c r="BT337" s="136">
        <v>25</v>
      </c>
      <c r="BU337" s="136">
        <v>2</v>
      </c>
      <c r="BV337" s="136">
        <v>30</v>
      </c>
      <c r="BW337" s="136">
        <v>5</v>
      </c>
      <c r="BX337" s="132">
        <v>30</v>
      </c>
      <c r="BY337" s="136">
        <v>45</v>
      </c>
      <c r="BZ337" s="136" t="s">
        <v>124</v>
      </c>
      <c r="CA337" s="84" t="s">
        <v>123</v>
      </c>
      <c r="CB337" s="176" t="s">
        <v>577</v>
      </c>
      <c r="CC337" s="124" t="s">
        <v>29</v>
      </c>
      <c r="CD337" s="84">
        <v>4</v>
      </c>
      <c r="CE337" s="84">
        <v>2</v>
      </c>
      <c r="CF337" s="84" t="s">
        <v>40</v>
      </c>
    </row>
    <row r="338" spans="1:84" ht="57.6" x14ac:dyDescent="0.55000000000000004">
      <c r="A338" s="72">
        <v>5</v>
      </c>
      <c r="B338" s="49" t="s">
        <v>1</v>
      </c>
      <c r="C338" s="49">
        <v>20</v>
      </c>
      <c r="D338" s="25" t="s">
        <v>66</v>
      </c>
      <c r="E338" s="25">
        <v>2</v>
      </c>
      <c r="F338" s="25">
        <v>5</v>
      </c>
      <c r="G338" s="25">
        <v>14</v>
      </c>
      <c r="H338" s="24">
        <v>37</v>
      </c>
      <c r="I338" s="24">
        <v>32</v>
      </c>
      <c r="J338" s="79">
        <v>39</v>
      </c>
      <c r="K338" s="79">
        <v>57</v>
      </c>
      <c r="L338" s="79">
        <v>56</v>
      </c>
      <c r="M338" s="79">
        <v>96</v>
      </c>
      <c r="N338" s="79">
        <v>97</v>
      </c>
      <c r="O338" s="168">
        <v>132</v>
      </c>
      <c r="P338">
        <f>J338-'data for JMP'!J338</f>
        <v>7</v>
      </c>
      <c r="Q338">
        <f t="shared" si="67"/>
        <v>18</v>
      </c>
      <c r="R338">
        <f t="shared" si="68"/>
        <v>-1</v>
      </c>
      <c r="S338">
        <f t="shared" si="69"/>
        <v>40</v>
      </c>
      <c r="T338" s="116">
        <f t="shared" si="70"/>
        <v>1</v>
      </c>
      <c r="U338" s="116">
        <f t="shared" si="70"/>
        <v>35</v>
      </c>
      <c r="V338" s="57">
        <v>8</v>
      </c>
      <c r="W338" s="51">
        <f t="shared" si="71"/>
        <v>1607.68</v>
      </c>
      <c r="X338" s="79">
        <v>7</v>
      </c>
      <c r="Y338">
        <f t="shared" si="72"/>
        <v>1500.1350000000002</v>
      </c>
      <c r="Z338" s="79">
        <v>19</v>
      </c>
      <c r="AA338" s="79">
        <v>19</v>
      </c>
      <c r="AB338" s="5">
        <f xml:space="preserve"> AVERAGE(Z338:AA338)</f>
        <v>19</v>
      </c>
      <c r="AC338">
        <f>3.14*((Z338+AA338)/2)^2*K338</f>
        <v>64611.78</v>
      </c>
      <c r="AD338" s="79">
        <v>30</v>
      </c>
      <c r="AE338" s="79">
        <v>24</v>
      </c>
      <c r="AF338" s="5">
        <f xml:space="preserve"> AVERAGE(AD338:AE338)</f>
        <v>27</v>
      </c>
      <c r="AG338">
        <f>3.14*((AD338+AE338)/2)^2*L338</f>
        <v>128187.36</v>
      </c>
      <c r="AH338" s="79">
        <v>28</v>
      </c>
      <c r="AI338" s="79">
        <v>31</v>
      </c>
      <c r="AJ338" s="5">
        <f xml:space="preserve"> AVERAGE(AH338:AI338)</f>
        <v>29.5</v>
      </c>
      <c r="AK338">
        <f>3.14*((AH338+AI338)/2)^2*M338</f>
        <v>262328.16000000003</v>
      </c>
      <c r="AL338" s="79">
        <v>40</v>
      </c>
      <c r="AM338" s="79">
        <v>40</v>
      </c>
      <c r="AN338" s="168">
        <v>54</v>
      </c>
      <c r="AO338" s="168">
        <v>50</v>
      </c>
      <c r="AP338" s="116">
        <v>1</v>
      </c>
      <c r="AQ338" s="25" t="s">
        <v>13</v>
      </c>
      <c r="AR338" s="88">
        <v>1</v>
      </c>
      <c r="AS338" s="52" t="s">
        <v>15</v>
      </c>
      <c r="AT338" s="24" t="s">
        <v>13</v>
      </c>
      <c r="AU338" s="24">
        <v>1</v>
      </c>
      <c r="AV338" s="24" t="s">
        <v>15</v>
      </c>
      <c r="AW338" s="24">
        <v>1</v>
      </c>
      <c r="AX338" s="24" t="s">
        <v>17</v>
      </c>
      <c r="AY338" s="80" t="s">
        <v>488</v>
      </c>
      <c r="AZ338">
        <v>1</v>
      </c>
      <c r="BA338" s="77" t="s">
        <v>488</v>
      </c>
      <c r="BB338">
        <v>1</v>
      </c>
      <c r="BC338" s="77" t="s">
        <v>15</v>
      </c>
      <c r="BD338">
        <v>1</v>
      </c>
      <c r="BE338" s="77" t="s">
        <v>13</v>
      </c>
      <c r="BF338">
        <v>1</v>
      </c>
      <c r="BG338" s="77" t="s">
        <v>15</v>
      </c>
      <c r="BH338" s="175">
        <v>1</v>
      </c>
      <c r="BI338" s="171" t="s">
        <v>15</v>
      </c>
      <c r="BJ338" s="177">
        <v>1</v>
      </c>
      <c r="BK338" s="79">
        <v>20</v>
      </c>
      <c r="BL338" s="24">
        <v>1</v>
      </c>
      <c r="BM338" s="79">
        <v>55</v>
      </c>
      <c r="BN338" s="79">
        <v>40</v>
      </c>
      <c r="BO338" s="79">
        <v>55</v>
      </c>
      <c r="BP338" s="79">
        <v>45</v>
      </c>
      <c r="BQ338" s="79">
        <v>17</v>
      </c>
      <c r="BR338" s="168">
        <v>50</v>
      </c>
      <c r="BT338" s="136">
        <v>20</v>
      </c>
      <c r="BU338" s="136">
        <v>1</v>
      </c>
      <c r="BV338" s="136">
        <v>50</v>
      </c>
      <c r="BW338" s="136">
        <v>1</v>
      </c>
      <c r="BX338" s="132">
        <v>1</v>
      </c>
      <c r="BY338" s="136">
        <v>60</v>
      </c>
      <c r="BZ338" s="136" t="s">
        <v>122</v>
      </c>
      <c r="CA338" s="84" t="s">
        <v>121</v>
      </c>
      <c r="CB338" s="175" t="s">
        <v>581</v>
      </c>
      <c r="CC338" s="124" t="s">
        <v>30</v>
      </c>
      <c r="CD338" s="84">
        <v>5</v>
      </c>
      <c r="CE338" s="84">
        <v>8</v>
      </c>
      <c r="CF338" s="84" t="s">
        <v>40</v>
      </c>
    </row>
    <row r="339" spans="1:84" ht="43.2" x14ac:dyDescent="0.55000000000000004">
      <c r="A339" s="72">
        <v>5</v>
      </c>
      <c r="B339" s="49" t="s">
        <v>1</v>
      </c>
      <c r="C339" s="49">
        <v>21</v>
      </c>
      <c r="D339" s="25" t="s">
        <v>66</v>
      </c>
      <c r="E339" s="25">
        <v>2</v>
      </c>
      <c r="F339" s="25">
        <v>5</v>
      </c>
      <c r="G339" s="25">
        <v>18</v>
      </c>
      <c r="H339" s="24">
        <v>24.5</v>
      </c>
      <c r="I339" s="24">
        <v>19</v>
      </c>
      <c r="J339" s="79">
        <v>18</v>
      </c>
      <c r="K339" s="79">
        <v>18</v>
      </c>
      <c r="L339" s="79"/>
      <c r="M339" s="79"/>
      <c r="N339" s="79"/>
      <c r="O339" s="168"/>
      <c r="P339">
        <f>J339-'data for JMP'!J339</f>
        <v>-1</v>
      </c>
      <c r="Q339">
        <f t="shared" si="67"/>
        <v>0</v>
      </c>
      <c r="R339">
        <f t="shared" si="68"/>
        <v>-18</v>
      </c>
      <c r="S339">
        <f t="shared" si="69"/>
        <v>0</v>
      </c>
      <c r="T339" s="116">
        <f t="shared" si="70"/>
        <v>0</v>
      </c>
      <c r="U339" s="116">
        <f t="shared" si="70"/>
        <v>0</v>
      </c>
      <c r="V339" s="57">
        <v>5</v>
      </c>
      <c r="W339" s="51">
        <f t="shared" si="71"/>
        <v>372.875</v>
      </c>
      <c r="X339" s="79">
        <v>3</v>
      </c>
      <c r="Y339">
        <f t="shared" si="72"/>
        <v>127.17</v>
      </c>
      <c r="Z339" s="79">
        <v>7</v>
      </c>
      <c r="AA339" s="79">
        <v>5</v>
      </c>
      <c r="AB339" s="5">
        <f xml:space="preserve"> AVERAGE(Z339:AA339)</f>
        <v>6</v>
      </c>
      <c r="AC339">
        <f>3.14*((Z339+AA339)/2)^2*K339</f>
        <v>2034.72</v>
      </c>
      <c r="AD339" s="79"/>
      <c r="AE339" s="79"/>
      <c r="AF339" s="5"/>
      <c r="AH339" s="79"/>
      <c r="AI339" s="79"/>
      <c r="AJ339" s="5"/>
      <c r="AL339" s="79"/>
      <c r="AM339" s="79"/>
      <c r="AN339" s="168"/>
      <c r="AO339" s="168"/>
      <c r="AP339" s="116">
        <v>1</v>
      </c>
      <c r="AQ339" s="25" t="s">
        <v>15</v>
      </c>
      <c r="AR339" s="88">
        <v>1</v>
      </c>
      <c r="AS339" s="52" t="s">
        <v>15</v>
      </c>
      <c r="AT339" s="24" t="s">
        <v>13</v>
      </c>
      <c r="AU339" s="24">
        <v>1</v>
      </c>
      <c r="AV339" s="24" t="s">
        <v>18</v>
      </c>
      <c r="AW339" s="24">
        <v>1</v>
      </c>
      <c r="AX339" s="24" t="s">
        <v>17</v>
      </c>
      <c r="AY339" s="80" t="s">
        <v>487</v>
      </c>
      <c r="AZ339">
        <v>0</v>
      </c>
      <c r="BA339" s="77" t="s">
        <v>490</v>
      </c>
      <c r="BB339">
        <v>1</v>
      </c>
      <c r="BC339" s="77" t="s">
        <v>512</v>
      </c>
      <c r="BD339">
        <v>0</v>
      </c>
      <c r="BE339" s="80" t="s">
        <v>498</v>
      </c>
      <c r="BF339">
        <v>0</v>
      </c>
      <c r="BG339" s="77"/>
      <c r="BH339" s="116">
        <v>0</v>
      </c>
      <c r="BI339" s="171"/>
      <c r="BJ339" s="116">
        <v>0</v>
      </c>
      <c r="BK339" s="79">
        <v>0</v>
      </c>
      <c r="BL339" s="24">
        <v>5</v>
      </c>
      <c r="BM339" s="79">
        <v>1</v>
      </c>
      <c r="BN339" s="79">
        <v>12</v>
      </c>
      <c r="BO339" s="24">
        <v>0</v>
      </c>
      <c r="BP339" s="24">
        <v>0</v>
      </c>
      <c r="BQ339" s="79"/>
      <c r="BR339" s="168"/>
      <c r="BT339" s="136">
        <v>4</v>
      </c>
      <c r="BU339" s="136">
        <v>1</v>
      </c>
      <c r="BV339" s="136">
        <v>5</v>
      </c>
      <c r="BW339" s="136">
        <v>0</v>
      </c>
      <c r="BX339" s="132">
        <v>5</v>
      </c>
      <c r="BY339" s="136">
        <v>30</v>
      </c>
      <c r="BZ339" s="136" t="s">
        <v>120</v>
      </c>
      <c r="CA339" s="84"/>
      <c r="CB339" s="176" t="s">
        <v>577</v>
      </c>
      <c r="CC339" s="124" t="s">
        <v>29</v>
      </c>
      <c r="CD339" s="84">
        <v>5</v>
      </c>
      <c r="CE339" s="84">
        <v>5</v>
      </c>
      <c r="CF339" s="84" t="s">
        <v>40</v>
      </c>
    </row>
    <row r="340" spans="1:84" ht="57.6" x14ac:dyDescent="0.55000000000000004">
      <c r="A340" s="72">
        <v>5</v>
      </c>
      <c r="B340" s="49" t="s">
        <v>1</v>
      </c>
      <c r="C340" s="49">
        <v>22</v>
      </c>
      <c r="D340" s="25" t="s">
        <v>66</v>
      </c>
      <c r="E340" s="25">
        <v>2</v>
      </c>
      <c r="F340" s="25">
        <v>5.5</v>
      </c>
      <c r="G340" s="25">
        <v>24</v>
      </c>
      <c r="H340" s="24">
        <v>54</v>
      </c>
      <c r="I340" s="24">
        <v>65</v>
      </c>
      <c r="J340" s="79">
        <v>47</v>
      </c>
      <c r="K340" s="79">
        <v>50</v>
      </c>
      <c r="L340" s="79">
        <v>60</v>
      </c>
      <c r="M340" s="79">
        <v>84</v>
      </c>
      <c r="N340" s="79">
        <v>80</v>
      </c>
      <c r="O340" s="168">
        <v>107</v>
      </c>
      <c r="P340" s="11">
        <f>J340-'data for JMP'!J340</f>
        <v>-18</v>
      </c>
      <c r="Q340">
        <f t="shared" si="67"/>
        <v>3</v>
      </c>
      <c r="R340">
        <f t="shared" si="68"/>
        <v>10</v>
      </c>
      <c r="S340">
        <f t="shared" si="69"/>
        <v>24</v>
      </c>
      <c r="T340" s="116">
        <f t="shared" si="70"/>
        <v>-4</v>
      </c>
      <c r="U340" s="116">
        <f t="shared" si="70"/>
        <v>27</v>
      </c>
      <c r="V340" s="57">
        <v>12</v>
      </c>
      <c r="W340" s="51">
        <f t="shared" si="71"/>
        <v>7347.6</v>
      </c>
      <c r="X340" s="79">
        <v>11</v>
      </c>
      <c r="Y340">
        <f t="shared" si="72"/>
        <v>4464.2950000000001</v>
      </c>
      <c r="Z340" s="79">
        <v>28</v>
      </c>
      <c r="AA340" s="79">
        <v>22</v>
      </c>
      <c r="AB340" s="5">
        <f xml:space="preserve"> AVERAGE(Z340:AA340)</f>
        <v>25</v>
      </c>
      <c r="AC340">
        <f>3.14*((Z340+AA340)/2)^2*K340</f>
        <v>98125</v>
      </c>
      <c r="AD340" s="79">
        <v>30</v>
      </c>
      <c r="AE340" s="79">
        <v>25</v>
      </c>
      <c r="AF340" s="5">
        <f xml:space="preserve"> AVERAGE(AD340:AE340)</f>
        <v>27.5</v>
      </c>
      <c r="AG340">
        <f>3.14*((AD340+AE340)/2)^2*L340</f>
        <v>142477.5</v>
      </c>
      <c r="AH340" s="79">
        <v>35</v>
      </c>
      <c r="AI340" s="79">
        <v>26</v>
      </c>
      <c r="AJ340" s="5">
        <f xml:space="preserve"> AVERAGE(AH340:AI340)</f>
        <v>30.5</v>
      </c>
      <c r="AK340">
        <f>3.14*((AH340+AI340)/2)^2*M340</f>
        <v>245362.74000000002</v>
      </c>
      <c r="AL340" s="79">
        <v>30</v>
      </c>
      <c r="AM340" s="79">
        <v>35</v>
      </c>
      <c r="AN340" s="168">
        <v>52</v>
      </c>
      <c r="AO340" s="168">
        <v>45</v>
      </c>
      <c r="AP340" s="116">
        <v>1</v>
      </c>
      <c r="AQ340" s="25" t="s">
        <v>13</v>
      </c>
      <c r="AR340" s="88">
        <v>1</v>
      </c>
      <c r="AS340" s="52" t="s">
        <v>13</v>
      </c>
      <c r="AT340" s="24" t="s">
        <v>13</v>
      </c>
      <c r="AU340" s="24">
        <v>1</v>
      </c>
      <c r="AV340" s="24" t="s">
        <v>15</v>
      </c>
      <c r="AW340" s="24">
        <v>1</v>
      </c>
      <c r="AX340" s="24" t="s">
        <v>17</v>
      </c>
      <c r="AY340" s="80" t="s">
        <v>489</v>
      </c>
      <c r="AZ340">
        <v>1</v>
      </c>
      <c r="BA340" s="77" t="s">
        <v>489</v>
      </c>
      <c r="BB340">
        <v>1</v>
      </c>
      <c r="BC340" s="77" t="s">
        <v>15</v>
      </c>
      <c r="BD340">
        <v>1</v>
      </c>
      <c r="BE340" s="77" t="s">
        <v>13</v>
      </c>
      <c r="BF340">
        <v>1</v>
      </c>
      <c r="BG340" s="77" t="s">
        <v>15</v>
      </c>
      <c r="BH340" s="175">
        <v>1</v>
      </c>
      <c r="BI340" s="171" t="s">
        <v>13</v>
      </c>
      <c r="BJ340" s="177">
        <v>1</v>
      </c>
      <c r="BK340" s="79">
        <v>1</v>
      </c>
      <c r="BL340" s="24">
        <v>15</v>
      </c>
      <c r="BM340" s="79">
        <v>10</v>
      </c>
      <c r="BN340" s="79">
        <v>5</v>
      </c>
      <c r="BO340" s="79">
        <v>15</v>
      </c>
      <c r="BP340" s="79">
        <v>45</v>
      </c>
      <c r="BQ340" s="79">
        <v>30</v>
      </c>
      <c r="BR340" s="168">
        <v>70</v>
      </c>
      <c r="BS340" t="s">
        <v>502</v>
      </c>
      <c r="BT340" s="136">
        <v>20</v>
      </c>
      <c r="BU340" s="136">
        <v>1</v>
      </c>
      <c r="BV340" s="136">
        <v>60</v>
      </c>
      <c r="BW340" s="136">
        <v>1</v>
      </c>
      <c r="BX340" s="132">
        <v>15</v>
      </c>
      <c r="BY340" s="136">
        <v>68</v>
      </c>
      <c r="BZ340" s="136" t="s">
        <v>119</v>
      </c>
      <c r="CA340" s="84"/>
      <c r="CB340" s="175" t="s">
        <v>581</v>
      </c>
      <c r="CC340" s="124" t="s">
        <v>30</v>
      </c>
      <c r="CD340" s="84">
        <v>5.5</v>
      </c>
      <c r="CE340" s="84">
        <v>5</v>
      </c>
      <c r="CF340" s="84" t="s">
        <v>40</v>
      </c>
    </row>
    <row r="341" spans="1:84" ht="43.2" x14ac:dyDescent="0.55000000000000004">
      <c r="A341" s="72">
        <v>5</v>
      </c>
      <c r="B341" s="49" t="s">
        <v>1</v>
      </c>
      <c r="C341" s="49">
        <v>23</v>
      </c>
      <c r="D341" s="25" t="s">
        <v>66</v>
      </c>
      <c r="E341" s="25">
        <v>3</v>
      </c>
      <c r="F341" s="25">
        <v>3</v>
      </c>
      <c r="G341" s="25">
        <v>6</v>
      </c>
      <c r="H341" s="24">
        <v>13</v>
      </c>
      <c r="I341" s="24">
        <v>5.5</v>
      </c>
      <c r="J341" s="79"/>
      <c r="K341" s="79"/>
      <c r="L341" s="79"/>
      <c r="N341" s="79"/>
      <c r="O341" s="168"/>
      <c r="P341">
        <f>J341-'data for JMP'!J341</f>
        <v>-5.5</v>
      </c>
      <c r="Q341">
        <f t="shared" si="67"/>
        <v>0</v>
      </c>
      <c r="R341">
        <f t="shared" si="68"/>
        <v>0</v>
      </c>
      <c r="S341">
        <f t="shared" si="69"/>
        <v>0</v>
      </c>
      <c r="T341" s="116">
        <f t="shared" si="70"/>
        <v>0</v>
      </c>
      <c r="U341" s="116">
        <f t="shared" si="70"/>
        <v>0</v>
      </c>
      <c r="V341" s="57">
        <v>2</v>
      </c>
      <c r="W341" s="51">
        <f t="shared" si="71"/>
        <v>17.27</v>
      </c>
      <c r="X341" s="79"/>
      <c r="Z341" s="79"/>
      <c r="AA341" s="79"/>
      <c r="AB341" s="5"/>
      <c r="AD341" s="79"/>
      <c r="AE341" s="79"/>
      <c r="AF341" s="5"/>
      <c r="AL341" s="79"/>
      <c r="AM341" s="79"/>
      <c r="AN341" s="168"/>
      <c r="AO341" s="168"/>
      <c r="AP341" s="116">
        <v>1</v>
      </c>
      <c r="AQ341" s="25" t="s">
        <v>15</v>
      </c>
      <c r="AR341" s="88">
        <v>1</v>
      </c>
      <c r="AS341" s="52" t="s">
        <v>15</v>
      </c>
      <c r="AT341" s="24" t="s">
        <v>15</v>
      </c>
      <c r="AU341" s="24">
        <v>1</v>
      </c>
      <c r="AV341" s="24" t="s">
        <v>14</v>
      </c>
      <c r="AW341" s="24">
        <v>0</v>
      </c>
      <c r="AX341" s="24" t="s">
        <v>14</v>
      </c>
      <c r="AY341" s="80" t="s">
        <v>487</v>
      </c>
      <c r="AZ341">
        <v>0</v>
      </c>
      <c r="BA341" s="77" t="s">
        <v>512</v>
      </c>
      <c r="BB341">
        <v>0</v>
      </c>
      <c r="BC341" s="77" t="s">
        <v>512</v>
      </c>
      <c r="BD341">
        <v>0</v>
      </c>
      <c r="BE341" s="77" t="s">
        <v>512</v>
      </c>
      <c r="BF341">
        <v>0</v>
      </c>
      <c r="BG341" s="77"/>
      <c r="BH341" s="116">
        <v>0</v>
      </c>
      <c r="BI341" s="171"/>
      <c r="BJ341" s="116">
        <v>0</v>
      </c>
      <c r="BK341" s="79">
        <v>5</v>
      </c>
      <c r="BL341" s="24">
        <v>30</v>
      </c>
      <c r="BM341" s="24">
        <v>0</v>
      </c>
      <c r="BN341" s="24">
        <v>0</v>
      </c>
      <c r="BO341" s="24">
        <v>0</v>
      </c>
      <c r="BP341" s="24">
        <v>0</v>
      </c>
      <c r="BQ341" s="79"/>
      <c r="BR341" s="168"/>
      <c r="BT341" s="136">
        <v>0</v>
      </c>
      <c r="BU341" s="136">
        <v>0</v>
      </c>
      <c r="BV341" s="136">
        <v>8</v>
      </c>
      <c r="BW341" s="136">
        <v>1</v>
      </c>
      <c r="BX341" s="132">
        <v>30</v>
      </c>
      <c r="BY341" s="136">
        <v>60</v>
      </c>
      <c r="BZ341" s="136" t="s">
        <v>118</v>
      </c>
      <c r="CA341" s="84"/>
      <c r="CB341" s="176" t="s">
        <v>577</v>
      </c>
      <c r="CC341" s="124" t="s">
        <v>29</v>
      </c>
      <c r="CD341" s="84">
        <v>3</v>
      </c>
      <c r="CE341" s="84">
        <v>0</v>
      </c>
      <c r="CF341" s="84" t="s">
        <v>40</v>
      </c>
    </row>
    <row r="342" spans="1:84" ht="57.6" x14ac:dyDescent="0.55000000000000004">
      <c r="A342" s="72">
        <v>5</v>
      </c>
      <c r="B342" s="49" t="s">
        <v>1</v>
      </c>
      <c r="C342" s="49">
        <v>24</v>
      </c>
      <c r="D342" s="25" t="s">
        <v>81</v>
      </c>
      <c r="E342" s="25">
        <v>2</v>
      </c>
      <c r="F342" s="25">
        <v>6.5</v>
      </c>
      <c r="G342" s="25">
        <v>20.5</v>
      </c>
      <c r="H342" s="24">
        <v>37</v>
      </c>
      <c r="I342" s="24">
        <v>24</v>
      </c>
      <c r="J342" s="79"/>
      <c r="K342" s="79"/>
      <c r="N342" s="79"/>
      <c r="O342" s="168"/>
      <c r="P342">
        <f>J342-'data for JMP'!J342</f>
        <v>-24</v>
      </c>
      <c r="Q342">
        <f t="shared" si="67"/>
        <v>0</v>
      </c>
      <c r="R342">
        <f t="shared" si="68"/>
        <v>0</v>
      </c>
      <c r="S342">
        <f t="shared" si="69"/>
        <v>0</v>
      </c>
      <c r="T342" s="116">
        <f t="shared" si="70"/>
        <v>0</v>
      </c>
      <c r="U342" s="116">
        <f t="shared" si="70"/>
        <v>0</v>
      </c>
      <c r="V342" s="57">
        <v>1</v>
      </c>
      <c r="W342" s="51">
        <f t="shared" si="71"/>
        <v>18.84</v>
      </c>
      <c r="X342" s="79"/>
      <c r="Z342" s="79"/>
      <c r="AA342" s="79"/>
      <c r="AB342" s="5"/>
      <c r="AL342" s="79"/>
      <c r="AM342" s="79"/>
      <c r="AN342" s="168"/>
      <c r="AO342" s="168"/>
      <c r="AP342" s="116">
        <v>1</v>
      </c>
      <c r="AQ342" s="25" t="s">
        <v>15</v>
      </c>
      <c r="AR342" s="88">
        <v>1</v>
      </c>
      <c r="AS342" s="52" t="s">
        <v>13</v>
      </c>
      <c r="AT342" s="24" t="s">
        <v>15</v>
      </c>
      <c r="AU342" s="24">
        <v>1</v>
      </c>
      <c r="AV342" s="24" t="s">
        <v>14</v>
      </c>
      <c r="AW342" s="24">
        <v>0</v>
      </c>
      <c r="AX342" s="24" t="s">
        <v>14</v>
      </c>
      <c r="AY342" s="80" t="s">
        <v>487</v>
      </c>
      <c r="AZ342">
        <v>0</v>
      </c>
      <c r="BA342" s="77" t="s">
        <v>512</v>
      </c>
      <c r="BB342">
        <v>0</v>
      </c>
      <c r="BC342" s="77" t="s">
        <v>512</v>
      </c>
      <c r="BD342">
        <v>0</v>
      </c>
      <c r="BE342" s="77" t="s">
        <v>512</v>
      </c>
      <c r="BF342">
        <v>0</v>
      </c>
      <c r="BG342" s="77"/>
      <c r="BH342" s="116">
        <v>0</v>
      </c>
      <c r="BI342" s="171"/>
      <c r="BJ342" s="116">
        <v>0</v>
      </c>
      <c r="BK342" s="79">
        <v>15</v>
      </c>
      <c r="BL342" s="79">
        <v>0</v>
      </c>
      <c r="BM342" s="24">
        <v>0</v>
      </c>
      <c r="BN342" s="24">
        <v>0</v>
      </c>
      <c r="BO342" s="24">
        <v>0</v>
      </c>
      <c r="BP342" s="24">
        <v>0</v>
      </c>
      <c r="BQ342" s="79"/>
      <c r="BR342" s="168"/>
      <c r="BT342" s="136">
        <v>14</v>
      </c>
      <c r="BU342" s="136">
        <v>1</v>
      </c>
      <c r="BV342" s="136">
        <v>40</v>
      </c>
      <c r="BW342" s="136">
        <v>20</v>
      </c>
      <c r="BX342" s="132"/>
      <c r="BY342" s="136">
        <v>45</v>
      </c>
      <c r="BZ342" s="136" t="s">
        <v>117</v>
      </c>
      <c r="CA342" s="84"/>
      <c r="CB342" s="176" t="s">
        <v>577</v>
      </c>
      <c r="CC342" s="124" t="s">
        <v>29</v>
      </c>
      <c r="CD342" s="84">
        <v>6.5</v>
      </c>
      <c r="CE342" s="84">
        <v>1</v>
      </c>
      <c r="CF342" s="84" t="s">
        <v>49</v>
      </c>
    </row>
    <row r="343" spans="1:84" ht="57.6" x14ac:dyDescent="0.55000000000000004">
      <c r="A343" s="72">
        <v>5</v>
      </c>
      <c r="B343" s="49" t="s">
        <v>1</v>
      </c>
      <c r="C343" s="49">
        <v>25</v>
      </c>
      <c r="D343" s="25" t="s">
        <v>47</v>
      </c>
      <c r="E343" s="25">
        <v>2</v>
      </c>
      <c r="F343" s="25">
        <v>7</v>
      </c>
      <c r="G343" s="25">
        <v>16</v>
      </c>
      <c r="H343" s="24"/>
      <c r="I343" s="24"/>
      <c r="J343" s="79"/>
      <c r="K343" s="79"/>
      <c r="N343" s="79"/>
      <c r="O343" s="168"/>
      <c r="P343">
        <f>J343-'data for JMP'!J343</f>
        <v>0</v>
      </c>
      <c r="Q343">
        <f t="shared" si="67"/>
        <v>0</v>
      </c>
      <c r="R343">
        <f t="shared" si="68"/>
        <v>0</v>
      </c>
      <c r="S343">
        <f t="shared" si="69"/>
        <v>0</v>
      </c>
      <c r="T343" s="116">
        <f t="shared" si="70"/>
        <v>0</v>
      </c>
      <c r="U343" s="116">
        <f t="shared" si="70"/>
        <v>0</v>
      </c>
      <c r="V343" s="57"/>
      <c r="W343" s="51"/>
      <c r="X343" s="79"/>
      <c r="Z343" s="79"/>
      <c r="AA343" s="79"/>
      <c r="AB343" s="5"/>
      <c r="AL343" s="79"/>
      <c r="AM343" s="79"/>
      <c r="AN343" s="168"/>
      <c r="AO343" s="168"/>
      <c r="AP343" s="116">
        <v>1</v>
      </c>
      <c r="AQ343" s="25" t="s">
        <v>15</v>
      </c>
      <c r="AR343" s="88">
        <v>1</v>
      </c>
      <c r="AS343" s="52" t="s">
        <v>17</v>
      </c>
      <c r="AT343" s="24" t="s">
        <v>14</v>
      </c>
      <c r="AU343" s="24">
        <v>0</v>
      </c>
      <c r="AV343" s="24" t="s">
        <v>14</v>
      </c>
      <c r="AW343" s="24">
        <v>0</v>
      </c>
      <c r="AX343" s="24" t="s">
        <v>14</v>
      </c>
      <c r="AY343" s="77" t="s">
        <v>512</v>
      </c>
      <c r="AZ343">
        <v>0</v>
      </c>
      <c r="BA343" s="77" t="s">
        <v>512</v>
      </c>
      <c r="BB343">
        <v>0</v>
      </c>
      <c r="BC343" s="77" t="s">
        <v>512</v>
      </c>
      <c r="BD343">
        <v>0</v>
      </c>
      <c r="BE343" s="77" t="s">
        <v>512</v>
      </c>
      <c r="BF343">
        <v>0</v>
      </c>
      <c r="BG343" s="77"/>
      <c r="BH343" s="116">
        <v>0</v>
      </c>
      <c r="BI343" s="171"/>
      <c r="BJ343" s="116">
        <v>0</v>
      </c>
      <c r="BK343" s="79">
        <v>0</v>
      </c>
      <c r="BL343" s="24">
        <v>20</v>
      </c>
      <c r="BM343" s="24">
        <v>0</v>
      </c>
      <c r="BN343" s="24">
        <v>0</v>
      </c>
      <c r="BO343" s="24">
        <v>0</v>
      </c>
      <c r="BP343" s="24">
        <v>0</v>
      </c>
      <c r="BQ343" s="79"/>
      <c r="BR343" s="168"/>
      <c r="BT343" s="136">
        <v>7</v>
      </c>
      <c r="BU343" s="136">
        <v>1</v>
      </c>
      <c r="BV343" s="136">
        <v>12</v>
      </c>
      <c r="BW343" s="136">
        <v>1</v>
      </c>
      <c r="BX343" s="132">
        <v>20</v>
      </c>
      <c r="BY343" s="136">
        <v>55</v>
      </c>
      <c r="BZ343" s="136" t="s">
        <v>116</v>
      </c>
      <c r="CA343" s="84"/>
      <c r="CB343" s="175" t="s">
        <v>581</v>
      </c>
      <c r="CC343" s="124" t="s">
        <v>30</v>
      </c>
      <c r="CD343" s="84">
        <v>7</v>
      </c>
      <c r="CE343" s="84">
        <v>3</v>
      </c>
      <c r="CF343" s="84">
        <v>0</v>
      </c>
    </row>
    <row r="344" spans="1:84" ht="43.2" x14ac:dyDescent="0.55000000000000004">
      <c r="A344" s="72">
        <v>5</v>
      </c>
      <c r="B344" s="49" t="s">
        <v>1</v>
      </c>
      <c r="C344" s="49">
        <v>26</v>
      </c>
      <c r="D344" s="25" t="s">
        <v>47</v>
      </c>
      <c r="E344" s="25">
        <v>2</v>
      </c>
      <c r="F344" s="25">
        <v>5.5</v>
      </c>
      <c r="G344" s="25">
        <v>8</v>
      </c>
      <c r="H344" s="24">
        <v>19.5</v>
      </c>
      <c r="I344" s="24">
        <v>0.5</v>
      </c>
      <c r="J344" s="79"/>
      <c r="K344" s="79"/>
      <c r="N344" s="79"/>
      <c r="O344" s="168"/>
      <c r="P344">
        <f>J344-'data for JMP'!J344</f>
        <v>-0.5</v>
      </c>
      <c r="Q344">
        <f t="shared" si="67"/>
        <v>0</v>
      </c>
      <c r="R344">
        <f t="shared" si="68"/>
        <v>0</v>
      </c>
      <c r="S344">
        <f t="shared" si="69"/>
        <v>0</v>
      </c>
      <c r="T344" s="116">
        <f t="shared" si="70"/>
        <v>0</v>
      </c>
      <c r="U344" s="116">
        <f t="shared" si="70"/>
        <v>0</v>
      </c>
      <c r="V344" s="57">
        <v>2</v>
      </c>
      <c r="W344" s="51">
        <f>3.14*(V344/2)^2*I344</f>
        <v>1.57</v>
      </c>
      <c r="X344" s="79"/>
      <c r="Z344" s="79"/>
      <c r="AA344" s="79"/>
      <c r="AB344" s="5"/>
      <c r="AL344" s="79"/>
      <c r="AM344" s="79"/>
      <c r="AN344" s="168"/>
      <c r="AO344" s="168"/>
      <c r="AP344" s="116">
        <v>1</v>
      </c>
      <c r="AQ344" s="25" t="s">
        <v>17</v>
      </c>
      <c r="AR344" s="88">
        <v>1</v>
      </c>
      <c r="AS344" s="52" t="s">
        <v>15</v>
      </c>
      <c r="AT344" s="24" t="s">
        <v>17</v>
      </c>
      <c r="AU344" s="24">
        <v>1</v>
      </c>
      <c r="AV344" s="24" t="s">
        <v>14</v>
      </c>
      <c r="AW344" s="24">
        <v>0</v>
      </c>
      <c r="AX344" s="24" t="s">
        <v>14</v>
      </c>
      <c r="AY344" s="80" t="s">
        <v>487</v>
      </c>
      <c r="AZ344">
        <v>0</v>
      </c>
      <c r="BA344" s="77" t="s">
        <v>512</v>
      </c>
      <c r="BB344">
        <v>0</v>
      </c>
      <c r="BC344" s="77" t="s">
        <v>512</v>
      </c>
      <c r="BD344">
        <v>0</v>
      </c>
      <c r="BE344" s="77" t="s">
        <v>512</v>
      </c>
      <c r="BF344">
        <v>0</v>
      </c>
      <c r="BG344" s="77"/>
      <c r="BH344" s="116">
        <v>0</v>
      </c>
      <c r="BI344" s="171"/>
      <c r="BJ344" s="116">
        <v>0</v>
      </c>
      <c r="BK344" s="79">
        <v>50</v>
      </c>
      <c r="BL344" s="24">
        <v>10</v>
      </c>
      <c r="BM344" s="24">
        <v>0</v>
      </c>
      <c r="BN344" s="24">
        <v>0</v>
      </c>
      <c r="BO344" s="24">
        <v>0</v>
      </c>
      <c r="BP344" s="24">
        <v>0</v>
      </c>
      <c r="BQ344" s="79"/>
      <c r="BR344" s="168"/>
      <c r="BT344" s="136">
        <v>9</v>
      </c>
      <c r="BU344" s="136">
        <v>3</v>
      </c>
      <c r="BV344" s="136">
        <v>45</v>
      </c>
      <c r="BW344" s="136">
        <v>15</v>
      </c>
      <c r="BX344" s="132">
        <v>10</v>
      </c>
      <c r="BY344" s="136">
        <v>80</v>
      </c>
      <c r="BZ344" s="136" t="s">
        <v>84</v>
      </c>
      <c r="CA344" s="84"/>
      <c r="CB344" s="176" t="s">
        <v>577</v>
      </c>
      <c r="CC344" s="124" t="s">
        <v>31</v>
      </c>
      <c r="CD344" s="84">
        <v>5.5</v>
      </c>
      <c r="CE344" s="84">
        <v>2</v>
      </c>
      <c r="CF344" s="84">
        <v>0</v>
      </c>
    </row>
    <row r="345" spans="1:84" ht="57.6" x14ac:dyDescent="0.55000000000000004">
      <c r="A345" s="72">
        <v>5</v>
      </c>
      <c r="B345" s="49" t="s">
        <v>1</v>
      </c>
      <c r="C345" s="49">
        <v>27</v>
      </c>
      <c r="D345" s="25" t="s">
        <v>42</v>
      </c>
      <c r="E345" s="25">
        <v>4</v>
      </c>
      <c r="F345" s="25">
        <v>3</v>
      </c>
      <c r="G345" s="25">
        <v>11</v>
      </c>
      <c r="H345" s="24">
        <v>19</v>
      </c>
      <c r="I345" s="24">
        <v>4</v>
      </c>
      <c r="J345" s="79"/>
      <c r="K345" s="79"/>
      <c r="N345" s="79"/>
      <c r="O345" s="168"/>
      <c r="P345">
        <f>J345-'data for JMP'!J345</f>
        <v>-4</v>
      </c>
      <c r="Q345">
        <f t="shared" si="67"/>
        <v>0</v>
      </c>
      <c r="R345">
        <f t="shared" si="68"/>
        <v>0</v>
      </c>
      <c r="S345">
        <f t="shared" si="69"/>
        <v>0</v>
      </c>
      <c r="T345" s="116">
        <f t="shared" si="70"/>
        <v>0</v>
      </c>
      <c r="U345" s="116">
        <f t="shared" si="70"/>
        <v>0</v>
      </c>
      <c r="V345" s="57">
        <v>2</v>
      </c>
      <c r="W345" s="51">
        <f>3.14*(V345/2)^2*I345</f>
        <v>12.56</v>
      </c>
      <c r="X345" s="79"/>
      <c r="Z345" s="79"/>
      <c r="AA345" s="79"/>
      <c r="AB345" s="5"/>
      <c r="AL345" s="79"/>
      <c r="AM345" s="79"/>
      <c r="AN345" s="168"/>
      <c r="AO345" s="168"/>
      <c r="AP345" s="116">
        <v>1</v>
      </c>
      <c r="AQ345" s="25" t="s">
        <v>15</v>
      </c>
      <c r="AR345" s="88">
        <v>1</v>
      </c>
      <c r="AS345" s="52" t="s">
        <v>15</v>
      </c>
      <c r="AT345" s="24" t="s">
        <v>15</v>
      </c>
      <c r="AU345" s="24">
        <v>1</v>
      </c>
      <c r="AV345" s="24" t="s">
        <v>18</v>
      </c>
      <c r="AW345" s="24">
        <v>1</v>
      </c>
      <c r="AX345" s="24" t="s">
        <v>14</v>
      </c>
      <c r="AY345" s="80" t="s">
        <v>487</v>
      </c>
      <c r="AZ345">
        <v>0</v>
      </c>
      <c r="BA345" s="77" t="s">
        <v>512</v>
      </c>
      <c r="BB345">
        <v>0</v>
      </c>
      <c r="BC345" s="77" t="s">
        <v>512</v>
      </c>
      <c r="BD345">
        <v>0</v>
      </c>
      <c r="BE345" s="77" t="s">
        <v>512</v>
      </c>
      <c r="BF345">
        <v>0</v>
      </c>
      <c r="BG345" s="77"/>
      <c r="BH345" s="116">
        <v>0</v>
      </c>
      <c r="BI345" s="171"/>
      <c r="BJ345" s="116">
        <v>0</v>
      </c>
      <c r="BK345" s="79">
        <v>10</v>
      </c>
      <c r="BL345" s="24">
        <v>0</v>
      </c>
      <c r="BM345" s="24">
        <v>0</v>
      </c>
      <c r="BN345" s="24">
        <v>0</v>
      </c>
      <c r="BO345" s="24">
        <v>0</v>
      </c>
      <c r="BP345" s="24">
        <v>0</v>
      </c>
      <c r="BQ345" s="79"/>
      <c r="BR345" s="168"/>
      <c r="BT345" s="136">
        <v>12</v>
      </c>
      <c r="BU345" s="136">
        <v>5</v>
      </c>
      <c r="BV345" s="136">
        <v>30</v>
      </c>
      <c r="BW345" s="136">
        <v>0</v>
      </c>
      <c r="BX345" s="132">
        <v>0</v>
      </c>
      <c r="BY345" s="136">
        <v>40</v>
      </c>
      <c r="BZ345" s="136" t="s">
        <v>115</v>
      </c>
      <c r="CA345" s="84"/>
      <c r="CB345" s="176" t="s">
        <v>577</v>
      </c>
      <c r="CC345" s="124" t="s">
        <v>29</v>
      </c>
      <c r="CD345" s="84">
        <v>3</v>
      </c>
      <c r="CE345" s="84">
        <v>0</v>
      </c>
      <c r="CF345" s="84">
        <v>0</v>
      </c>
    </row>
    <row r="346" spans="1:84" x14ac:dyDescent="0.55000000000000004">
      <c r="A346" s="72">
        <v>5</v>
      </c>
      <c r="B346" s="49" t="s">
        <v>1</v>
      </c>
      <c r="C346" s="49">
        <v>28</v>
      </c>
      <c r="D346" s="25" t="s">
        <v>47</v>
      </c>
      <c r="E346" s="25">
        <v>4</v>
      </c>
      <c r="F346" s="25">
        <v>9</v>
      </c>
      <c r="G346" s="25">
        <v>21</v>
      </c>
      <c r="H346" s="24">
        <v>33</v>
      </c>
      <c r="I346" s="24">
        <v>32</v>
      </c>
      <c r="J346" s="79">
        <v>30</v>
      </c>
      <c r="K346" s="79">
        <v>32</v>
      </c>
      <c r="L346" s="79">
        <v>35</v>
      </c>
      <c r="M346" s="79">
        <v>39</v>
      </c>
      <c r="N346" s="79">
        <v>43</v>
      </c>
      <c r="O346" s="168">
        <v>41</v>
      </c>
      <c r="P346">
        <f>J346-'data for JMP'!J346</f>
        <v>-2</v>
      </c>
      <c r="Q346">
        <f t="shared" si="67"/>
        <v>2</v>
      </c>
      <c r="R346">
        <f t="shared" si="68"/>
        <v>3</v>
      </c>
      <c r="S346">
        <f t="shared" si="69"/>
        <v>4</v>
      </c>
      <c r="T346" s="116">
        <f t="shared" si="70"/>
        <v>4</v>
      </c>
      <c r="U346" s="116">
        <f t="shared" si="70"/>
        <v>-2</v>
      </c>
      <c r="V346" s="57">
        <v>5</v>
      </c>
      <c r="W346" s="51">
        <f>3.14*(V346/2)^2*I346</f>
        <v>628</v>
      </c>
      <c r="X346" s="79">
        <v>4</v>
      </c>
      <c r="Y346">
        <f>3.14*(X346/2)^2*J346</f>
        <v>376.8</v>
      </c>
      <c r="Z346" s="79">
        <v>8</v>
      </c>
      <c r="AA346" s="79">
        <v>8</v>
      </c>
      <c r="AB346" s="5">
        <f xml:space="preserve"> AVERAGE(Z346:AA346)</f>
        <v>8</v>
      </c>
      <c r="AC346">
        <f>3.14*((Z346+AA346)/2)^2*K346</f>
        <v>6430.72</v>
      </c>
      <c r="AD346" s="79">
        <v>11</v>
      </c>
      <c r="AE346" s="79">
        <v>10</v>
      </c>
      <c r="AF346" s="5">
        <f xml:space="preserve"> AVERAGE(AD346:AE346)</f>
        <v>10.5</v>
      </c>
      <c r="AG346">
        <f>3.14*((AD346+AE346)/2)^2*L346</f>
        <v>12116.475</v>
      </c>
      <c r="AH346" s="79">
        <v>14</v>
      </c>
      <c r="AI346" s="79">
        <v>13</v>
      </c>
      <c r="AJ346" s="5">
        <f xml:space="preserve"> AVERAGE(AH346:AI346)</f>
        <v>13.5</v>
      </c>
      <c r="AK346">
        <f>3.14*((AH346+AI346)/2)^2*M346</f>
        <v>22318.334999999999</v>
      </c>
      <c r="AL346" s="79">
        <v>19</v>
      </c>
      <c r="AM346" s="79">
        <v>17</v>
      </c>
      <c r="AN346" s="168">
        <v>19</v>
      </c>
      <c r="AO346" s="168">
        <v>17</v>
      </c>
      <c r="AP346" s="116">
        <v>1</v>
      </c>
      <c r="AQ346" s="25" t="s">
        <v>13</v>
      </c>
      <c r="AR346" s="88">
        <v>1</v>
      </c>
      <c r="AS346" s="52" t="s">
        <v>13</v>
      </c>
      <c r="AT346" s="24" t="s">
        <v>17</v>
      </c>
      <c r="AU346" s="24">
        <v>1</v>
      </c>
      <c r="AV346" s="24" t="s">
        <v>18</v>
      </c>
      <c r="AW346" s="24">
        <v>1</v>
      </c>
      <c r="AX346" s="24" t="s">
        <v>17</v>
      </c>
      <c r="AY346" s="80" t="s">
        <v>489</v>
      </c>
      <c r="AZ346">
        <v>1</v>
      </c>
      <c r="BA346" s="77" t="s">
        <v>489</v>
      </c>
      <c r="BB346">
        <v>1</v>
      </c>
      <c r="BC346" s="77" t="s">
        <v>497</v>
      </c>
      <c r="BD346">
        <v>1</v>
      </c>
      <c r="BE346" s="77" t="s">
        <v>15</v>
      </c>
      <c r="BF346">
        <v>1</v>
      </c>
      <c r="BG346" s="77" t="s">
        <v>15</v>
      </c>
      <c r="BH346" s="175">
        <v>1</v>
      </c>
      <c r="BI346" s="171" t="s">
        <v>18</v>
      </c>
      <c r="BJ346" s="177">
        <v>1</v>
      </c>
      <c r="BK346" s="79">
        <v>0</v>
      </c>
      <c r="BL346" s="24">
        <v>2</v>
      </c>
      <c r="BM346" s="79">
        <v>0</v>
      </c>
      <c r="BN346" s="79">
        <v>0</v>
      </c>
      <c r="BO346" s="79">
        <v>5</v>
      </c>
      <c r="BP346" s="79">
        <v>1</v>
      </c>
      <c r="BQ346" s="79">
        <v>0</v>
      </c>
      <c r="BR346" s="168">
        <v>2</v>
      </c>
      <c r="BT346" s="136">
        <v>0</v>
      </c>
      <c r="BU346" s="136">
        <v>1</v>
      </c>
      <c r="BV346" s="136">
        <v>0</v>
      </c>
      <c r="BW346" s="136">
        <v>0</v>
      </c>
      <c r="BX346" s="132">
        <v>2</v>
      </c>
      <c r="BY346" s="136"/>
      <c r="BZ346" s="136"/>
      <c r="CA346" s="84"/>
      <c r="CB346" s="176" t="s">
        <v>577</v>
      </c>
      <c r="CC346" s="124" t="s">
        <v>29</v>
      </c>
      <c r="CD346" s="84">
        <v>9</v>
      </c>
      <c r="CE346" s="142">
        <v>7</v>
      </c>
      <c r="CF346" s="84">
        <v>0</v>
      </c>
    </row>
    <row r="347" spans="1:84" ht="28.8" x14ac:dyDescent="0.55000000000000004">
      <c r="A347" s="72">
        <v>5</v>
      </c>
      <c r="B347" s="49" t="s">
        <v>1</v>
      </c>
      <c r="C347" s="49">
        <v>29</v>
      </c>
      <c r="D347" s="25" t="s">
        <v>47</v>
      </c>
      <c r="E347" s="25">
        <v>3</v>
      </c>
      <c r="F347" s="25">
        <v>9</v>
      </c>
      <c r="G347" s="25">
        <v>17</v>
      </c>
      <c r="H347" s="24">
        <v>19.5</v>
      </c>
      <c r="I347" s="24">
        <v>18</v>
      </c>
      <c r="J347" s="79">
        <v>18</v>
      </c>
      <c r="K347" s="79">
        <v>17</v>
      </c>
      <c r="L347" s="79">
        <v>20</v>
      </c>
      <c r="M347" s="79">
        <v>24</v>
      </c>
      <c r="N347" s="79">
        <v>25</v>
      </c>
      <c r="O347" s="168">
        <v>27</v>
      </c>
      <c r="P347">
        <f>J347-'data for JMP'!J347</f>
        <v>0</v>
      </c>
      <c r="Q347">
        <f t="shared" si="67"/>
        <v>-1</v>
      </c>
      <c r="R347">
        <f t="shared" si="68"/>
        <v>3</v>
      </c>
      <c r="S347">
        <f t="shared" si="69"/>
        <v>4</v>
      </c>
      <c r="T347" s="116">
        <f t="shared" si="70"/>
        <v>1</v>
      </c>
      <c r="U347" s="116">
        <f t="shared" si="70"/>
        <v>2</v>
      </c>
      <c r="V347" s="57">
        <v>6</v>
      </c>
      <c r="W347" s="51">
        <f>3.14*(V347/2)^2*I347</f>
        <v>508.68</v>
      </c>
      <c r="X347" s="79">
        <v>3</v>
      </c>
      <c r="Y347">
        <f>3.14*(X347/2)^2*J347</f>
        <v>127.17</v>
      </c>
      <c r="Z347" s="79">
        <v>10</v>
      </c>
      <c r="AA347" s="79">
        <v>8.5</v>
      </c>
      <c r="AB347" s="5">
        <f xml:space="preserve"> AVERAGE(Z347:AA347)</f>
        <v>9.25</v>
      </c>
      <c r="AC347">
        <f>3.14*((Z347+AA347)/2)^2*K347</f>
        <v>4567.3262500000001</v>
      </c>
      <c r="AD347" s="79">
        <v>10</v>
      </c>
      <c r="AE347" s="79">
        <v>9</v>
      </c>
      <c r="AF347" s="5">
        <f xml:space="preserve"> AVERAGE(AD347:AE347)</f>
        <v>9.5</v>
      </c>
      <c r="AG347">
        <f>3.14*((AD347+AE347)/2)^2*L347</f>
        <v>5667.7</v>
      </c>
      <c r="AH347" s="79">
        <v>13</v>
      </c>
      <c r="AI347" s="79">
        <v>10</v>
      </c>
      <c r="AJ347" s="5">
        <f xml:space="preserve"> AVERAGE(AH347:AI347)</f>
        <v>11.5</v>
      </c>
      <c r="AK347">
        <f>3.14*((AH347+AI347)/2)^2*M347</f>
        <v>9966.36</v>
      </c>
      <c r="AL347" s="79">
        <v>14</v>
      </c>
      <c r="AM347" s="79">
        <v>11</v>
      </c>
      <c r="AN347" s="168">
        <v>13</v>
      </c>
      <c r="AO347" s="168">
        <v>7</v>
      </c>
      <c r="AP347" s="116">
        <v>1</v>
      </c>
      <c r="AQ347" s="25" t="s">
        <v>15</v>
      </c>
      <c r="AR347" s="88">
        <v>1</v>
      </c>
      <c r="AS347" s="52" t="s">
        <v>18</v>
      </c>
      <c r="AT347" s="24" t="s">
        <v>18</v>
      </c>
      <c r="AU347" s="24">
        <v>1</v>
      </c>
      <c r="AV347" s="24" t="s">
        <v>18</v>
      </c>
      <c r="AW347" s="24">
        <v>1</v>
      </c>
      <c r="AX347" s="24" t="s">
        <v>17</v>
      </c>
      <c r="AY347" s="80" t="s">
        <v>490</v>
      </c>
      <c r="AZ347">
        <v>1</v>
      </c>
      <c r="BA347" s="77" t="s">
        <v>490</v>
      </c>
      <c r="BB347">
        <v>1</v>
      </c>
      <c r="BC347" s="77" t="s">
        <v>18</v>
      </c>
      <c r="BD347">
        <v>1</v>
      </c>
      <c r="BE347" s="77" t="s">
        <v>18</v>
      </c>
      <c r="BF347">
        <v>1</v>
      </c>
      <c r="BG347" s="77" t="s">
        <v>18</v>
      </c>
      <c r="BH347" s="175">
        <v>1</v>
      </c>
      <c r="BI347" s="171" t="s">
        <v>18</v>
      </c>
      <c r="BJ347" s="177">
        <v>1</v>
      </c>
      <c r="BK347" s="79">
        <v>10</v>
      </c>
      <c r="BL347" s="24">
        <v>40</v>
      </c>
      <c r="BM347" s="79">
        <v>1</v>
      </c>
      <c r="BN347" s="79">
        <v>2</v>
      </c>
      <c r="BO347" s="79">
        <v>15</v>
      </c>
      <c r="BP347" s="79">
        <v>2</v>
      </c>
      <c r="BQ347" s="79">
        <v>17</v>
      </c>
      <c r="BR347" s="168">
        <v>3</v>
      </c>
      <c r="BT347" s="136">
        <v>10</v>
      </c>
      <c r="BU347" s="136">
        <v>0</v>
      </c>
      <c r="BV347" s="136">
        <v>20</v>
      </c>
      <c r="BW347" s="136">
        <v>0</v>
      </c>
      <c r="BX347" s="132">
        <v>40</v>
      </c>
      <c r="BY347" s="136">
        <v>50</v>
      </c>
      <c r="BZ347" s="136" t="s">
        <v>82</v>
      </c>
      <c r="CA347" s="84"/>
      <c r="CB347" s="176" t="s">
        <v>577</v>
      </c>
      <c r="CC347" s="124" t="s">
        <v>29</v>
      </c>
      <c r="CD347" s="84">
        <v>9</v>
      </c>
      <c r="CE347" s="154">
        <v>4</v>
      </c>
      <c r="CF347" s="84">
        <v>0</v>
      </c>
    </row>
    <row r="348" spans="1:84" ht="43.2" x14ac:dyDescent="0.55000000000000004">
      <c r="A348" s="72">
        <v>5</v>
      </c>
      <c r="B348" s="49" t="s">
        <v>1</v>
      </c>
      <c r="C348" s="49">
        <v>30</v>
      </c>
      <c r="D348" s="25" t="s">
        <v>47</v>
      </c>
      <c r="E348" s="25">
        <v>3</v>
      </c>
      <c r="F348" s="25">
        <v>4</v>
      </c>
      <c r="G348" s="25">
        <v>9.5</v>
      </c>
      <c r="H348" s="24">
        <v>14.5</v>
      </c>
      <c r="I348" s="24">
        <v>1</v>
      </c>
      <c r="J348" s="79"/>
      <c r="K348" s="79"/>
      <c r="N348" s="79"/>
      <c r="P348">
        <f>J348-'data for JMP'!J348</f>
        <v>-1</v>
      </c>
      <c r="Q348">
        <f t="shared" si="67"/>
        <v>0</v>
      </c>
      <c r="R348">
        <f t="shared" si="68"/>
        <v>0</v>
      </c>
      <c r="S348">
        <f t="shared" si="69"/>
        <v>0</v>
      </c>
      <c r="T348" s="116">
        <f t="shared" si="70"/>
        <v>0</v>
      </c>
      <c r="U348" s="116">
        <f t="shared" si="70"/>
        <v>0</v>
      </c>
      <c r="V348" s="57"/>
      <c r="W348" s="51"/>
      <c r="X348" s="79"/>
      <c r="Z348" s="79"/>
      <c r="AA348" s="79"/>
      <c r="AB348" s="5"/>
      <c r="AL348" s="79"/>
      <c r="AM348" s="79"/>
      <c r="AP348" s="116">
        <v>1</v>
      </c>
      <c r="AQ348" s="25" t="s">
        <v>15</v>
      </c>
      <c r="AR348" s="88">
        <v>1</v>
      </c>
      <c r="AS348" s="52" t="s">
        <v>15</v>
      </c>
      <c r="AT348" s="24" t="s">
        <v>17</v>
      </c>
      <c r="AU348" s="24">
        <v>1</v>
      </c>
      <c r="AV348" s="24" t="s">
        <v>14</v>
      </c>
      <c r="AW348" s="24">
        <v>0</v>
      </c>
      <c r="AX348" s="24" t="s">
        <v>14</v>
      </c>
      <c r="AY348" s="77" t="s">
        <v>512</v>
      </c>
      <c r="AZ348">
        <v>0</v>
      </c>
      <c r="BA348" s="77" t="s">
        <v>512</v>
      </c>
      <c r="BB348">
        <v>0</v>
      </c>
      <c r="BC348" s="77" t="s">
        <v>512</v>
      </c>
      <c r="BD348">
        <v>0</v>
      </c>
      <c r="BE348" s="77" t="s">
        <v>512</v>
      </c>
      <c r="BF348">
        <v>0</v>
      </c>
      <c r="BG348" s="77"/>
      <c r="BH348" s="116">
        <v>0</v>
      </c>
      <c r="BJ348" s="116">
        <v>0</v>
      </c>
      <c r="BK348" s="79">
        <v>5</v>
      </c>
      <c r="BL348" s="79">
        <v>0</v>
      </c>
      <c r="BM348" s="24">
        <v>0</v>
      </c>
      <c r="BN348" s="24">
        <v>0</v>
      </c>
      <c r="BO348" s="24">
        <v>0</v>
      </c>
      <c r="BP348" s="24">
        <v>0</v>
      </c>
      <c r="BQ348" s="79"/>
      <c r="BT348" s="136">
        <v>10</v>
      </c>
      <c r="BU348" s="136">
        <v>5</v>
      </c>
      <c r="BV348" s="136">
        <v>24</v>
      </c>
      <c r="BW348" s="136">
        <v>3</v>
      </c>
      <c r="BX348" s="132"/>
      <c r="BY348" s="136">
        <v>45</v>
      </c>
      <c r="BZ348" s="136" t="s">
        <v>114</v>
      </c>
      <c r="CA348" s="84"/>
      <c r="CB348" s="176" t="s">
        <v>577</v>
      </c>
      <c r="CC348" s="124" t="s">
        <v>31</v>
      </c>
      <c r="CD348" s="84">
        <v>4</v>
      </c>
      <c r="CE348" s="84">
        <v>1</v>
      </c>
      <c r="CF348" s="84" t="s">
        <v>40</v>
      </c>
    </row>
    <row r="349" spans="1:84" ht="57.6" x14ac:dyDescent="0.55000000000000004">
      <c r="A349" s="72">
        <v>5</v>
      </c>
      <c r="B349" s="49" t="s">
        <v>1</v>
      </c>
      <c r="C349" s="49">
        <v>31</v>
      </c>
      <c r="D349" s="25" t="s">
        <v>47</v>
      </c>
      <c r="E349" s="25">
        <v>3</v>
      </c>
      <c r="F349" s="25">
        <v>6.5</v>
      </c>
      <c r="G349" s="25"/>
      <c r="H349" s="24"/>
      <c r="I349" s="24"/>
      <c r="J349" s="79"/>
      <c r="K349" s="79"/>
      <c r="N349" s="79"/>
      <c r="P349">
        <f>J349-'data for JMP'!J349</f>
        <v>0</v>
      </c>
      <c r="Q349">
        <f t="shared" si="67"/>
        <v>0</v>
      </c>
      <c r="R349">
        <f t="shared" si="68"/>
        <v>0</v>
      </c>
      <c r="S349">
        <f t="shared" si="69"/>
        <v>0</v>
      </c>
      <c r="T349" s="116">
        <f t="shared" si="70"/>
        <v>0</v>
      </c>
      <c r="U349" s="116">
        <f t="shared" si="70"/>
        <v>0</v>
      </c>
      <c r="V349" s="57"/>
      <c r="W349" s="51"/>
      <c r="X349" s="79"/>
      <c r="Z349" s="79"/>
      <c r="AA349" s="79"/>
      <c r="AB349" s="5"/>
      <c r="AL349" s="79"/>
      <c r="AM349" s="79"/>
      <c r="AP349" s="116">
        <v>1</v>
      </c>
      <c r="AQ349" s="25" t="s">
        <v>16</v>
      </c>
      <c r="AR349" s="25">
        <v>0</v>
      </c>
      <c r="AS349" s="52" t="s">
        <v>16</v>
      </c>
      <c r="AT349" s="24" t="s">
        <v>14</v>
      </c>
      <c r="AU349" s="24">
        <v>0</v>
      </c>
      <c r="AV349" s="24" t="s">
        <v>14</v>
      </c>
      <c r="AW349" s="24">
        <v>0</v>
      </c>
      <c r="AX349" s="24" t="s">
        <v>14</v>
      </c>
      <c r="AY349" s="77" t="s">
        <v>512</v>
      </c>
      <c r="AZ349">
        <v>0</v>
      </c>
      <c r="BA349" s="77" t="s">
        <v>512</v>
      </c>
      <c r="BB349">
        <v>0</v>
      </c>
      <c r="BC349" s="77" t="s">
        <v>512</v>
      </c>
      <c r="BD349">
        <v>0</v>
      </c>
      <c r="BE349" s="77" t="s">
        <v>512</v>
      </c>
      <c r="BF349">
        <v>0</v>
      </c>
      <c r="BG349" s="77"/>
      <c r="BH349" s="116">
        <v>0</v>
      </c>
      <c r="BJ349" s="116">
        <v>0</v>
      </c>
      <c r="BK349" s="79">
        <v>0</v>
      </c>
      <c r="BL349" s="24">
        <v>10</v>
      </c>
      <c r="BM349" s="24">
        <v>0</v>
      </c>
      <c r="BN349" s="24">
        <v>0</v>
      </c>
      <c r="BO349" s="24">
        <v>0</v>
      </c>
      <c r="BP349" s="24">
        <v>0</v>
      </c>
      <c r="BQ349" s="79"/>
      <c r="BT349" s="136">
        <v>10</v>
      </c>
      <c r="BU349" s="136">
        <v>1</v>
      </c>
      <c r="BV349" s="136">
        <v>10</v>
      </c>
      <c r="BW349" s="136">
        <v>1</v>
      </c>
      <c r="BX349" s="132">
        <v>10</v>
      </c>
      <c r="BY349" s="136">
        <v>25</v>
      </c>
      <c r="BZ349" s="136" t="s">
        <v>113</v>
      </c>
      <c r="CA349" s="84" t="s">
        <v>96</v>
      </c>
      <c r="CB349" s="176" t="s">
        <v>577</v>
      </c>
      <c r="CC349" s="124" t="s">
        <v>30</v>
      </c>
      <c r="CD349" s="84">
        <v>6.5</v>
      </c>
      <c r="CE349" s="84">
        <v>2</v>
      </c>
      <c r="CF349" s="84" t="s">
        <v>40</v>
      </c>
    </row>
    <row r="350" spans="1:84" ht="28.8" x14ac:dyDescent="0.55000000000000004">
      <c r="A350" s="72">
        <v>5</v>
      </c>
      <c r="B350" s="49" t="s">
        <v>1</v>
      </c>
      <c r="C350" s="49">
        <v>32</v>
      </c>
      <c r="D350" s="25" t="s">
        <v>66</v>
      </c>
      <c r="E350" s="25">
        <v>3</v>
      </c>
      <c r="F350" s="25">
        <v>4.5</v>
      </c>
      <c r="G350" s="25">
        <v>11</v>
      </c>
      <c r="H350" s="24">
        <v>23.5</v>
      </c>
      <c r="I350" s="24">
        <v>1.5</v>
      </c>
      <c r="J350" s="79"/>
      <c r="K350" s="79"/>
      <c r="N350" s="79"/>
      <c r="P350">
        <f>J350-'data for JMP'!J350</f>
        <v>-1.5</v>
      </c>
      <c r="Q350">
        <f t="shared" si="67"/>
        <v>0</v>
      </c>
      <c r="R350">
        <f t="shared" si="68"/>
        <v>0</v>
      </c>
      <c r="S350">
        <f t="shared" si="69"/>
        <v>0</v>
      </c>
      <c r="T350" s="116">
        <f t="shared" si="70"/>
        <v>0</v>
      </c>
      <c r="U350" s="116">
        <f t="shared" si="70"/>
        <v>0</v>
      </c>
      <c r="V350" s="57">
        <v>2</v>
      </c>
      <c r="W350" s="51">
        <f>3.14*(V350/2)^2*I350</f>
        <v>4.71</v>
      </c>
      <c r="X350" s="79"/>
      <c r="Z350" s="79"/>
      <c r="AA350" s="79"/>
      <c r="AB350" s="5"/>
      <c r="AL350" s="79"/>
      <c r="AM350" s="79"/>
      <c r="AP350" s="116">
        <v>1</v>
      </c>
      <c r="AQ350" s="25" t="s">
        <v>15</v>
      </c>
      <c r="AR350" s="88">
        <v>1</v>
      </c>
      <c r="AS350" s="52" t="s">
        <v>15</v>
      </c>
      <c r="AT350" s="24" t="s">
        <v>15</v>
      </c>
      <c r="AU350" s="24">
        <v>1</v>
      </c>
      <c r="AV350" s="24" t="s">
        <v>14</v>
      </c>
      <c r="AW350" s="24">
        <v>0</v>
      </c>
      <c r="AX350" s="24" t="s">
        <v>14</v>
      </c>
      <c r="AY350" s="80" t="s">
        <v>487</v>
      </c>
      <c r="AZ350">
        <v>0</v>
      </c>
      <c r="BA350" s="77" t="s">
        <v>512</v>
      </c>
      <c r="BB350">
        <v>0</v>
      </c>
      <c r="BC350" s="77" t="s">
        <v>512</v>
      </c>
      <c r="BD350">
        <v>0</v>
      </c>
      <c r="BE350" s="77" t="s">
        <v>512</v>
      </c>
      <c r="BF350">
        <v>0</v>
      </c>
      <c r="BG350" s="77"/>
      <c r="BH350" s="116">
        <v>0</v>
      </c>
      <c r="BJ350" s="116">
        <v>0</v>
      </c>
      <c r="BK350" s="79">
        <v>5</v>
      </c>
      <c r="BL350" s="24">
        <v>45</v>
      </c>
      <c r="BM350" s="24">
        <v>0</v>
      </c>
      <c r="BN350" s="24">
        <v>0</v>
      </c>
      <c r="BO350" s="24">
        <v>0</v>
      </c>
      <c r="BP350" s="24">
        <v>0</v>
      </c>
      <c r="BQ350" s="79"/>
      <c r="BT350" s="136">
        <v>2</v>
      </c>
      <c r="BU350" s="136">
        <v>1</v>
      </c>
      <c r="BV350" s="136">
        <v>5</v>
      </c>
      <c r="BW350" s="136">
        <v>3</v>
      </c>
      <c r="BX350" s="132">
        <v>45</v>
      </c>
      <c r="BY350" s="136">
        <v>60</v>
      </c>
      <c r="BZ350" s="136" t="s">
        <v>112</v>
      </c>
      <c r="CA350" s="84"/>
      <c r="CB350" s="176" t="s">
        <v>577</v>
      </c>
      <c r="CC350" s="124" t="s">
        <v>29</v>
      </c>
      <c r="CD350" s="84">
        <v>4.5</v>
      </c>
      <c r="CE350" s="84">
        <v>1</v>
      </c>
      <c r="CF350" s="84" t="s">
        <v>40</v>
      </c>
    </row>
    <row r="351" spans="1:84" ht="28.8" x14ac:dyDescent="0.55000000000000004">
      <c r="A351" s="72">
        <v>5</v>
      </c>
      <c r="B351" s="49" t="s">
        <v>1</v>
      </c>
      <c r="C351" s="49">
        <v>33</v>
      </c>
      <c r="D351" s="25" t="s">
        <v>47</v>
      </c>
      <c r="E351" s="25">
        <v>2</v>
      </c>
      <c r="F351" s="25">
        <v>11.5</v>
      </c>
      <c r="G351" s="25">
        <v>17</v>
      </c>
      <c r="H351" s="24"/>
      <c r="I351" s="24"/>
      <c r="J351" s="79"/>
      <c r="K351" s="79"/>
      <c r="N351" s="79"/>
      <c r="P351">
        <f>J351-'data for JMP'!J351</f>
        <v>0</v>
      </c>
      <c r="Q351">
        <f t="shared" si="67"/>
        <v>0</v>
      </c>
      <c r="R351">
        <f t="shared" si="68"/>
        <v>0</v>
      </c>
      <c r="S351">
        <f t="shared" si="69"/>
        <v>0</v>
      </c>
      <c r="T351" s="116">
        <f t="shared" si="70"/>
        <v>0</v>
      </c>
      <c r="U351" s="116">
        <f t="shared" si="70"/>
        <v>0</v>
      </c>
      <c r="V351" s="57"/>
      <c r="W351" s="51"/>
      <c r="X351" s="79"/>
      <c r="Z351" s="79"/>
      <c r="AA351" s="79"/>
      <c r="AB351" s="5"/>
      <c r="AL351" s="79"/>
      <c r="AM351" s="79"/>
      <c r="AP351" s="116">
        <v>1</v>
      </c>
      <c r="AQ351" s="25" t="s">
        <v>18</v>
      </c>
      <c r="AR351" s="88">
        <v>1</v>
      </c>
      <c r="AS351" s="52" t="s">
        <v>14</v>
      </c>
      <c r="AT351" s="24" t="s">
        <v>14</v>
      </c>
      <c r="AU351" s="24">
        <v>0</v>
      </c>
      <c r="AV351" s="24" t="s">
        <v>14</v>
      </c>
      <c r="AW351" s="24">
        <v>0</v>
      </c>
      <c r="AX351" s="24" t="s">
        <v>14</v>
      </c>
      <c r="AY351" s="77" t="s">
        <v>512</v>
      </c>
      <c r="AZ351">
        <v>0</v>
      </c>
      <c r="BA351" s="77" t="s">
        <v>512</v>
      </c>
      <c r="BB351">
        <v>0</v>
      </c>
      <c r="BC351" s="77" t="s">
        <v>512</v>
      </c>
      <c r="BD351">
        <v>0</v>
      </c>
      <c r="BE351" s="77" t="s">
        <v>512</v>
      </c>
      <c r="BF351">
        <v>0</v>
      </c>
      <c r="BG351" s="77"/>
      <c r="BH351" s="116">
        <v>0</v>
      </c>
      <c r="BJ351" s="116">
        <v>0</v>
      </c>
      <c r="BK351" s="79">
        <v>0</v>
      </c>
      <c r="BL351" s="79">
        <v>0</v>
      </c>
      <c r="BM351" s="24">
        <v>0</v>
      </c>
      <c r="BN351" s="24">
        <v>0</v>
      </c>
      <c r="BO351" s="24">
        <v>0</v>
      </c>
      <c r="BP351" s="24">
        <v>0</v>
      </c>
      <c r="BQ351" s="79"/>
      <c r="BT351" s="136">
        <v>1</v>
      </c>
      <c r="BU351" s="136">
        <v>5</v>
      </c>
      <c r="BV351" s="136">
        <v>20</v>
      </c>
      <c r="BW351" s="136">
        <v>5</v>
      </c>
      <c r="BX351" s="132"/>
      <c r="BY351" s="136">
        <v>50</v>
      </c>
      <c r="BZ351" s="136" t="s">
        <v>111</v>
      </c>
      <c r="CA351" s="84" t="s">
        <v>110</v>
      </c>
      <c r="CB351" s="176" t="s">
        <v>577</v>
      </c>
      <c r="CC351" s="124" t="s">
        <v>30</v>
      </c>
      <c r="CD351" s="84">
        <v>11.5</v>
      </c>
      <c r="CE351" s="84">
        <v>9</v>
      </c>
      <c r="CF351" s="84">
        <v>0</v>
      </c>
    </row>
    <row r="352" spans="1:84" ht="28.8" x14ac:dyDescent="0.55000000000000004">
      <c r="A352" s="72">
        <v>5</v>
      </c>
      <c r="B352" s="49" t="s">
        <v>1</v>
      </c>
      <c r="C352" s="49">
        <v>34</v>
      </c>
      <c r="D352" s="25" t="s">
        <v>66</v>
      </c>
      <c r="E352" s="25">
        <v>1</v>
      </c>
      <c r="F352" s="25">
        <v>5</v>
      </c>
      <c r="G352" s="25">
        <v>20.5</v>
      </c>
      <c r="H352" s="24">
        <v>34</v>
      </c>
      <c r="I352" s="24">
        <v>39</v>
      </c>
      <c r="J352" s="79">
        <v>50</v>
      </c>
      <c r="K352" s="79">
        <v>65</v>
      </c>
      <c r="L352" s="79">
        <v>75</v>
      </c>
      <c r="M352" s="79">
        <v>95</v>
      </c>
      <c r="N352" s="79">
        <v>88</v>
      </c>
      <c r="O352" s="168">
        <v>97</v>
      </c>
      <c r="P352">
        <f>J352-'data for JMP'!J352</f>
        <v>11</v>
      </c>
      <c r="Q352">
        <f t="shared" si="67"/>
        <v>15</v>
      </c>
      <c r="R352">
        <f t="shared" si="68"/>
        <v>10</v>
      </c>
      <c r="S352">
        <f t="shared" si="69"/>
        <v>20</v>
      </c>
      <c r="T352" s="116">
        <f t="shared" si="70"/>
        <v>-7</v>
      </c>
      <c r="U352" s="116">
        <f t="shared" si="70"/>
        <v>9</v>
      </c>
      <c r="V352" s="57">
        <v>8</v>
      </c>
      <c r="W352" s="51">
        <f>3.14*(V352/2)^2*I352</f>
        <v>1959.3600000000001</v>
      </c>
      <c r="X352" s="79">
        <v>7</v>
      </c>
      <c r="Y352">
        <f>3.14*(X352/2)^2*J352</f>
        <v>1923.2500000000002</v>
      </c>
      <c r="Z352" s="79">
        <v>25</v>
      </c>
      <c r="AA352" s="79">
        <v>24</v>
      </c>
      <c r="AB352" s="5">
        <f xml:space="preserve"> AVERAGE(Z352:AA352)</f>
        <v>24.5</v>
      </c>
      <c r="AC352">
        <f>3.14*((Z352+AA352)/2)^2*K352</f>
        <v>122511.02500000001</v>
      </c>
      <c r="AD352" s="79">
        <v>32</v>
      </c>
      <c r="AE352" s="79">
        <v>29</v>
      </c>
      <c r="AF352" s="5">
        <f xml:space="preserve"> AVERAGE(AD352:AE352)</f>
        <v>30.5</v>
      </c>
      <c r="AG352">
        <f>3.14*((AD352+AE352)/2)^2*L352</f>
        <v>219073.875</v>
      </c>
      <c r="AH352" s="79">
        <v>37</v>
      </c>
      <c r="AI352" s="79">
        <v>28</v>
      </c>
      <c r="AJ352" s="5">
        <f xml:space="preserve"> AVERAGE(AH352:AI352)</f>
        <v>32.5</v>
      </c>
      <c r="AK352">
        <f>3.14*((AH352+AI352)/2)^2*M352</f>
        <v>315079.375</v>
      </c>
      <c r="AL352" s="79">
        <v>43</v>
      </c>
      <c r="AM352" s="79">
        <v>37</v>
      </c>
      <c r="AN352" s="168">
        <v>50</v>
      </c>
      <c r="AO352" s="168">
        <v>42</v>
      </c>
      <c r="AP352" s="116">
        <v>1</v>
      </c>
      <c r="AQ352" s="25" t="s">
        <v>13</v>
      </c>
      <c r="AR352" s="88">
        <v>1</v>
      </c>
      <c r="AS352" s="52" t="s">
        <v>13</v>
      </c>
      <c r="AT352" s="24" t="s">
        <v>13</v>
      </c>
      <c r="AU352" s="24">
        <v>1</v>
      </c>
      <c r="AV352" s="24" t="s">
        <v>15</v>
      </c>
      <c r="AW352" s="24">
        <v>1</v>
      </c>
      <c r="AX352" s="24" t="s">
        <v>15</v>
      </c>
      <c r="AY352" s="80" t="s">
        <v>488</v>
      </c>
      <c r="AZ352">
        <v>1</v>
      </c>
      <c r="BA352" s="77" t="s">
        <v>488</v>
      </c>
      <c r="BB352">
        <v>1</v>
      </c>
      <c r="BC352" s="77" t="s">
        <v>15</v>
      </c>
      <c r="BD352">
        <v>1</v>
      </c>
      <c r="BE352" s="77" t="s">
        <v>15</v>
      </c>
      <c r="BF352">
        <v>1</v>
      </c>
      <c r="BG352" s="77" t="s">
        <v>18</v>
      </c>
      <c r="BH352" s="175">
        <v>1</v>
      </c>
      <c r="BI352" s="171" t="s">
        <v>17</v>
      </c>
      <c r="BJ352" s="177">
        <v>1</v>
      </c>
      <c r="BK352" s="79">
        <v>20</v>
      </c>
      <c r="BL352" s="24">
        <v>45</v>
      </c>
      <c r="BM352" s="79">
        <v>25</v>
      </c>
      <c r="BN352" s="79">
        <v>45</v>
      </c>
      <c r="BO352" s="79">
        <v>30</v>
      </c>
      <c r="BP352" s="79">
        <v>65</v>
      </c>
      <c r="BQ352" s="79">
        <v>35</v>
      </c>
      <c r="BR352" s="168">
        <v>90</v>
      </c>
      <c r="BT352" s="136">
        <v>10</v>
      </c>
      <c r="BU352" s="136">
        <v>0</v>
      </c>
      <c r="BV352" s="136">
        <v>50</v>
      </c>
      <c r="BW352" s="136">
        <v>0</v>
      </c>
      <c r="BX352" s="132">
        <v>45</v>
      </c>
      <c r="BY352" s="136">
        <v>80</v>
      </c>
      <c r="BZ352" s="136" t="s">
        <v>72</v>
      </c>
      <c r="CA352" s="84"/>
      <c r="CB352" s="176" t="s">
        <v>577</v>
      </c>
      <c r="CC352" s="124" t="s">
        <v>29</v>
      </c>
      <c r="CD352" s="84">
        <v>5</v>
      </c>
      <c r="CE352" s="84">
        <v>5</v>
      </c>
      <c r="CF352" s="84" t="s">
        <v>40</v>
      </c>
    </row>
    <row r="353" spans="1:84" ht="57.6" x14ac:dyDescent="0.55000000000000004">
      <c r="A353" s="72">
        <v>5</v>
      </c>
      <c r="B353" s="49" t="s">
        <v>1</v>
      </c>
      <c r="C353" s="49">
        <v>35</v>
      </c>
      <c r="D353" s="25" t="s">
        <v>66</v>
      </c>
      <c r="E353" s="25">
        <v>3</v>
      </c>
      <c r="F353" s="25">
        <v>4.5</v>
      </c>
      <c r="G353" s="25">
        <v>9.5</v>
      </c>
      <c r="H353" s="24"/>
      <c r="I353" s="24"/>
      <c r="J353" s="79"/>
      <c r="K353" s="79"/>
      <c r="L353" s="79"/>
      <c r="M353" s="79"/>
      <c r="P353">
        <f>J353-'data for JMP'!J353</f>
        <v>0</v>
      </c>
      <c r="Q353">
        <f t="shared" si="67"/>
        <v>0</v>
      </c>
      <c r="R353">
        <f t="shared" si="68"/>
        <v>0</v>
      </c>
      <c r="S353">
        <f t="shared" si="69"/>
        <v>0</v>
      </c>
      <c r="T353" s="116">
        <f t="shared" si="70"/>
        <v>0</v>
      </c>
      <c r="U353" s="116">
        <f t="shared" si="70"/>
        <v>0</v>
      </c>
      <c r="V353" s="57"/>
      <c r="W353" s="51"/>
      <c r="X353" s="79"/>
      <c r="Z353" s="79"/>
      <c r="AA353" s="79"/>
      <c r="AB353" s="5"/>
      <c r="AD353" s="79"/>
      <c r="AE353" s="79"/>
      <c r="AF353" s="5"/>
      <c r="AH353" s="79"/>
      <c r="AI353" s="79"/>
      <c r="AJ353" s="5"/>
      <c r="AP353" s="116">
        <v>1</v>
      </c>
      <c r="AQ353" s="25" t="s">
        <v>15</v>
      </c>
      <c r="AR353" s="88">
        <v>1</v>
      </c>
      <c r="AS353" s="52" t="s">
        <v>18</v>
      </c>
      <c r="AT353" s="24" t="s">
        <v>14</v>
      </c>
      <c r="AU353" s="24">
        <v>0</v>
      </c>
      <c r="AV353" s="24" t="s">
        <v>14</v>
      </c>
      <c r="AW353" s="24">
        <v>0</v>
      </c>
      <c r="AX353" s="24" t="s">
        <v>14</v>
      </c>
      <c r="AY353" s="77" t="s">
        <v>512</v>
      </c>
      <c r="AZ353">
        <v>0</v>
      </c>
      <c r="BA353" s="77" t="s">
        <v>512</v>
      </c>
      <c r="BB353">
        <v>0</v>
      </c>
      <c r="BC353" s="77" t="s">
        <v>512</v>
      </c>
      <c r="BD353">
        <v>0</v>
      </c>
      <c r="BE353" s="77" t="s">
        <v>512</v>
      </c>
      <c r="BF353">
        <v>0</v>
      </c>
      <c r="BH353" s="116">
        <v>0</v>
      </c>
      <c r="BJ353" s="116">
        <v>0</v>
      </c>
      <c r="BK353" s="79">
        <v>0</v>
      </c>
      <c r="BL353" s="79">
        <v>0</v>
      </c>
      <c r="BM353" s="24">
        <v>0</v>
      </c>
      <c r="BN353" s="24">
        <v>0</v>
      </c>
      <c r="BO353" s="24">
        <v>0</v>
      </c>
      <c r="BP353" s="24">
        <v>0</v>
      </c>
      <c r="BT353" s="136">
        <v>1</v>
      </c>
      <c r="BU353" s="136">
        <v>3</v>
      </c>
      <c r="BV353" s="136">
        <v>15</v>
      </c>
      <c r="BW353" s="136">
        <v>5</v>
      </c>
      <c r="BX353" s="132"/>
      <c r="BY353" s="136">
        <v>48</v>
      </c>
      <c r="BZ353" s="136" t="s">
        <v>109</v>
      </c>
      <c r="CA353" s="84" t="s">
        <v>50</v>
      </c>
      <c r="CB353" s="176" t="s">
        <v>577</v>
      </c>
      <c r="CC353" s="124" t="s">
        <v>30</v>
      </c>
      <c r="CD353" s="84">
        <v>4.5</v>
      </c>
      <c r="CE353" s="84">
        <v>0</v>
      </c>
      <c r="CF353" s="84">
        <v>0</v>
      </c>
    </row>
    <row r="354" spans="1:84" ht="43.2" x14ac:dyDescent="0.55000000000000004">
      <c r="A354" s="72">
        <v>5</v>
      </c>
      <c r="B354" s="49" t="s">
        <v>1</v>
      </c>
      <c r="C354" s="49">
        <v>36</v>
      </c>
      <c r="D354" s="25" t="s">
        <v>66</v>
      </c>
      <c r="E354" s="25">
        <v>4</v>
      </c>
      <c r="F354" s="25">
        <v>5</v>
      </c>
      <c r="G354" s="25">
        <v>8.5</v>
      </c>
      <c r="H354" s="24">
        <v>13</v>
      </c>
      <c r="I354" s="24">
        <v>7</v>
      </c>
      <c r="J354" s="79"/>
      <c r="K354" s="79"/>
      <c r="L354" s="79"/>
      <c r="M354" s="79"/>
      <c r="P354">
        <f>J354-'data for JMP'!J354</f>
        <v>-7</v>
      </c>
      <c r="Q354">
        <f t="shared" si="67"/>
        <v>0</v>
      </c>
      <c r="R354">
        <f t="shared" si="68"/>
        <v>0</v>
      </c>
      <c r="S354">
        <f t="shared" si="69"/>
        <v>0</v>
      </c>
      <c r="T354" s="116">
        <f t="shared" si="70"/>
        <v>0</v>
      </c>
      <c r="U354" s="116">
        <f t="shared" si="70"/>
        <v>0</v>
      </c>
      <c r="V354" s="57">
        <v>1</v>
      </c>
      <c r="W354" s="51">
        <f>3.14*(V354/2)^2*I354</f>
        <v>5.4950000000000001</v>
      </c>
      <c r="X354" s="79"/>
      <c r="Z354" s="79"/>
      <c r="AA354" s="79"/>
      <c r="AB354" s="5"/>
      <c r="AD354" s="79"/>
      <c r="AE354" s="79"/>
      <c r="AF354" s="5"/>
      <c r="AH354" s="79"/>
      <c r="AI354" s="79"/>
      <c r="AJ354" s="5"/>
      <c r="AP354" s="116">
        <v>1</v>
      </c>
      <c r="AQ354" s="25" t="s">
        <v>15</v>
      </c>
      <c r="AR354" s="88">
        <v>1</v>
      </c>
      <c r="AS354" s="52" t="s">
        <v>15</v>
      </c>
      <c r="AT354" s="24" t="s">
        <v>17</v>
      </c>
      <c r="AU354" s="24">
        <v>1</v>
      </c>
      <c r="AV354" s="24" t="s">
        <v>14</v>
      </c>
      <c r="AW354" s="24">
        <v>0</v>
      </c>
      <c r="AX354" s="24" t="s">
        <v>14</v>
      </c>
      <c r="AY354" s="80" t="s">
        <v>487</v>
      </c>
      <c r="AZ354">
        <v>0</v>
      </c>
      <c r="BA354" s="77" t="s">
        <v>512</v>
      </c>
      <c r="BB354">
        <v>0</v>
      </c>
      <c r="BC354" s="77" t="s">
        <v>512</v>
      </c>
      <c r="BD354">
        <v>0</v>
      </c>
      <c r="BE354" s="77" t="s">
        <v>512</v>
      </c>
      <c r="BF354">
        <v>0</v>
      </c>
      <c r="BH354" s="116">
        <v>0</v>
      </c>
      <c r="BJ354" s="116">
        <v>0</v>
      </c>
      <c r="BK354" s="79">
        <v>0</v>
      </c>
      <c r="BL354" s="24">
        <v>0</v>
      </c>
      <c r="BM354" s="24">
        <v>0</v>
      </c>
      <c r="BN354" s="24">
        <v>0</v>
      </c>
      <c r="BO354" s="24">
        <v>0</v>
      </c>
      <c r="BP354" s="24">
        <v>0</v>
      </c>
      <c r="BT354" s="136">
        <v>1</v>
      </c>
      <c r="BU354" s="136">
        <v>2</v>
      </c>
      <c r="BV354" s="136">
        <v>3</v>
      </c>
      <c r="BW354" s="136">
        <v>2</v>
      </c>
      <c r="BX354" s="132">
        <v>0</v>
      </c>
      <c r="BY354" s="136">
        <v>50</v>
      </c>
      <c r="BZ354" s="136" t="s">
        <v>84</v>
      </c>
      <c r="CA354" s="84"/>
      <c r="CB354" s="175" t="s">
        <v>581</v>
      </c>
      <c r="CC354" s="124" t="s">
        <v>30</v>
      </c>
      <c r="CD354" s="84">
        <v>5</v>
      </c>
      <c r="CE354" s="84">
        <v>6</v>
      </c>
      <c r="CF354" s="84">
        <v>0</v>
      </c>
    </row>
    <row r="355" spans="1:84" x14ac:dyDescent="0.55000000000000004">
      <c r="A355" s="72">
        <v>5</v>
      </c>
      <c r="B355" s="49" t="s">
        <v>1</v>
      </c>
      <c r="C355" s="49">
        <v>37</v>
      </c>
      <c r="D355" s="25" t="s">
        <v>64</v>
      </c>
      <c r="E355" s="25">
        <v>3</v>
      </c>
      <c r="F355" s="25">
        <v>7</v>
      </c>
      <c r="G355" s="25">
        <v>20.5</v>
      </c>
      <c r="H355" s="24">
        <v>33</v>
      </c>
      <c r="I355" s="24">
        <v>18.5</v>
      </c>
      <c r="J355" s="79">
        <v>17</v>
      </c>
      <c r="K355" s="79">
        <v>16.5</v>
      </c>
      <c r="L355" s="79">
        <v>16</v>
      </c>
      <c r="M355" s="79"/>
      <c r="P355">
        <f>J355-'data for JMP'!J355</f>
        <v>-1.5</v>
      </c>
      <c r="Q355">
        <f t="shared" si="67"/>
        <v>-0.5</v>
      </c>
      <c r="R355">
        <f t="shared" si="68"/>
        <v>-0.5</v>
      </c>
      <c r="S355">
        <f t="shared" si="69"/>
        <v>-16</v>
      </c>
      <c r="T355" s="116">
        <f t="shared" si="70"/>
        <v>0</v>
      </c>
      <c r="U355" s="116">
        <f t="shared" si="70"/>
        <v>0</v>
      </c>
      <c r="V355" s="57">
        <v>1.5</v>
      </c>
      <c r="W355" s="51">
        <f>3.14*(V355/2)^2*I355</f>
        <v>32.675625000000004</v>
      </c>
      <c r="X355" s="79">
        <v>2</v>
      </c>
      <c r="Y355">
        <f>3.14*(X355/2)^2*J355</f>
        <v>53.38</v>
      </c>
      <c r="Z355" s="79">
        <v>3</v>
      </c>
      <c r="AA355" s="79">
        <v>2</v>
      </c>
      <c r="AB355" s="5">
        <f xml:space="preserve"> AVERAGE(Z355:AA355)</f>
        <v>2.5</v>
      </c>
      <c r="AC355">
        <f>3.14*((Z355+AA355)/2)^2*K355</f>
        <v>323.8125</v>
      </c>
      <c r="AD355" s="79"/>
      <c r="AE355" s="79"/>
      <c r="AF355" s="5"/>
      <c r="AH355" s="79"/>
      <c r="AI355" s="79"/>
      <c r="AJ355" s="5"/>
      <c r="AP355" s="116">
        <v>1</v>
      </c>
      <c r="AQ355" s="25" t="s">
        <v>13</v>
      </c>
      <c r="AR355" s="88">
        <v>1</v>
      </c>
      <c r="AS355" s="52" t="s">
        <v>15</v>
      </c>
      <c r="AT355" s="24" t="s">
        <v>15</v>
      </c>
      <c r="AU355" s="24">
        <v>1</v>
      </c>
      <c r="AV355" s="24" t="s">
        <v>18</v>
      </c>
      <c r="AW355" s="24">
        <v>1</v>
      </c>
      <c r="AX355" s="24"/>
      <c r="AY355" s="80" t="s">
        <v>490</v>
      </c>
      <c r="AZ355">
        <v>1</v>
      </c>
      <c r="BA355" s="77" t="s">
        <v>490</v>
      </c>
      <c r="BB355">
        <v>1</v>
      </c>
      <c r="BC355" s="77" t="s">
        <v>14</v>
      </c>
      <c r="BD355">
        <v>0</v>
      </c>
      <c r="BE355" s="77" t="s">
        <v>14</v>
      </c>
      <c r="BF355">
        <v>0</v>
      </c>
      <c r="BH355" s="116">
        <v>0</v>
      </c>
      <c r="BJ355" s="116">
        <v>0</v>
      </c>
      <c r="BK355" s="79">
        <v>2</v>
      </c>
      <c r="BL355" s="24">
        <v>5</v>
      </c>
      <c r="BM355" s="79">
        <v>15</v>
      </c>
      <c r="BN355" s="79">
        <v>10</v>
      </c>
      <c r="BO355" s="79">
        <v>40</v>
      </c>
      <c r="BP355" s="24">
        <v>0</v>
      </c>
      <c r="BT355" s="136">
        <v>10</v>
      </c>
      <c r="BU355" s="136">
        <v>0</v>
      </c>
      <c r="BV355" s="136">
        <v>40</v>
      </c>
      <c r="BW355" s="136">
        <v>0</v>
      </c>
      <c r="BX355" s="132">
        <v>5</v>
      </c>
      <c r="BY355" s="136">
        <v>55</v>
      </c>
      <c r="BZ355" s="136" t="s">
        <v>63</v>
      </c>
      <c r="CA355" s="84"/>
      <c r="CB355" s="175" t="s">
        <v>581</v>
      </c>
      <c r="CC355" s="124" t="s">
        <v>30</v>
      </c>
      <c r="CD355" s="84">
        <v>7</v>
      </c>
      <c r="CE355" s="84">
        <v>1</v>
      </c>
      <c r="CF355" s="84" t="s">
        <v>40</v>
      </c>
    </row>
    <row r="356" spans="1:84" ht="43.2" x14ac:dyDescent="0.55000000000000004">
      <c r="A356" s="72">
        <v>5</v>
      </c>
      <c r="B356" s="49" t="s">
        <v>1</v>
      </c>
      <c r="C356" s="49">
        <v>38</v>
      </c>
      <c r="D356" s="25" t="s">
        <v>66</v>
      </c>
      <c r="E356" s="25">
        <v>3</v>
      </c>
      <c r="F356" s="25">
        <v>6</v>
      </c>
      <c r="G356" s="25">
        <v>8</v>
      </c>
      <c r="H356" s="24"/>
      <c r="I356" s="24"/>
      <c r="J356" s="79"/>
      <c r="K356" s="79"/>
      <c r="P356">
        <f>J356-'data for JMP'!J356</f>
        <v>0</v>
      </c>
      <c r="Q356">
        <f t="shared" si="67"/>
        <v>0</v>
      </c>
      <c r="R356">
        <f t="shared" si="68"/>
        <v>0</v>
      </c>
      <c r="S356">
        <f t="shared" si="69"/>
        <v>0</v>
      </c>
      <c r="T356" s="116">
        <f t="shared" si="70"/>
        <v>0</v>
      </c>
      <c r="U356" s="116">
        <f t="shared" si="70"/>
        <v>0</v>
      </c>
      <c r="V356" s="57"/>
      <c r="W356" s="51"/>
      <c r="X356" s="79"/>
      <c r="Z356" s="79"/>
      <c r="AA356" s="79"/>
      <c r="AB356" s="5"/>
      <c r="AP356" s="116">
        <v>1</v>
      </c>
      <c r="AQ356" s="25" t="s">
        <v>17</v>
      </c>
      <c r="AR356" s="88">
        <v>1</v>
      </c>
      <c r="AS356" s="52" t="s">
        <v>14</v>
      </c>
      <c r="AT356" s="24" t="s">
        <v>14</v>
      </c>
      <c r="AU356" s="24">
        <v>0</v>
      </c>
      <c r="AV356" s="24" t="s">
        <v>14</v>
      </c>
      <c r="AW356" s="24">
        <v>0</v>
      </c>
      <c r="AX356" s="24" t="s">
        <v>14</v>
      </c>
      <c r="AY356" s="77" t="s">
        <v>512</v>
      </c>
      <c r="AZ356">
        <v>0</v>
      </c>
      <c r="BA356" s="77" t="s">
        <v>512</v>
      </c>
      <c r="BB356">
        <v>0</v>
      </c>
      <c r="BC356" s="77" t="s">
        <v>512</v>
      </c>
      <c r="BD356">
        <v>0</v>
      </c>
      <c r="BE356" s="77" t="s">
        <v>512</v>
      </c>
      <c r="BF356">
        <v>0</v>
      </c>
      <c r="BH356" s="116">
        <v>0</v>
      </c>
      <c r="BJ356" s="116">
        <v>0</v>
      </c>
      <c r="BK356" s="79">
        <v>0</v>
      </c>
      <c r="BL356" s="79">
        <v>0</v>
      </c>
      <c r="BM356" s="24">
        <v>0</v>
      </c>
      <c r="BN356" s="24">
        <v>0</v>
      </c>
      <c r="BO356" s="24">
        <v>0</v>
      </c>
      <c r="BP356" s="24">
        <v>0</v>
      </c>
      <c r="BT356" s="136">
        <v>10</v>
      </c>
      <c r="BU356" s="136">
        <v>0</v>
      </c>
      <c r="BV356" s="136">
        <v>15</v>
      </c>
      <c r="BW356" s="136">
        <v>0</v>
      </c>
      <c r="BX356" s="132"/>
      <c r="BY356" s="136">
        <v>30</v>
      </c>
      <c r="BZ356" s="136" t="s">
        <v>108</v>
      </c>
      <c r="CA356" s="84"/>
      <c r="CB356" s="175" t="s">
        <v>581</v>
      </c>
      <c r="CC356" s="124" t="s">
        <v>30</v>
      </c>
      <c r="CD356" s="84">
        <v>6</v>
      </c>
      <c r="CE356" s="84">
        <v>2</v>
      </c>
      <c r="CF356" s="84">
        <v>0</v>
      </c>
    </row>
    <row r="357" spans="1:84" ht="43.2" x14ac:dyDescent="0.55000000000000004">
      <c r="A357" s="72">
        <v>5</v>
      </c>
      <c r="B357" s="49" t="s">
        <v>1</v>
      </c>
      <c r="C357" s="49">
        <v>39</v>
      </c>
      <c r="D357" s="25" t="s">
        <v>66</v>
      </c>
      <c r="E357" s="25">
        <v>4</v>
      </c>
      <c r="F357" s="25">
        <v>5.5</v>
      </c>
      <c r="G357" s="25">
        <v>9.5</v>
      </c>
      <c r="H357" s="24"/>
      <c r="I357" s="24"/>
      <c r="J357" s="79"/>
      <c r="K357" s="79"/>
      <c r="P357">
        <f>J357-'data for JMP'!J357</f>
        <v>0</v>
      </c>
      <c r="Q357">
        <f t="shared" si="67"/>
        <v>0</v>
      </c>
      <c r="R357">
        <f t="shared" si="68"/>
        <v>0</v>
      </c>
      <c r="S357">
        <f t="shared" si="69"/>
        <v>0</v>
      </c>
      <c r="T357" s="116">
        <f t="shared" si="70"/>
        <v>0</v>
      </c>
      <c r="U357" s="116">
        <f t="shared" si="70"/>
        <v>0</v>
      </c>
      <c r="V357" s="57"/>
      <c r="W357" s="51"/>
      <c r="X357" s="79"/>
      <c r="Z357" s="79"/>
      <c r="AA357" s="79"/>
      <c r="AB357" s="5"/>
      <c r="AP357" s="116">
        <v>1</v>
      </c>
      <c r="AQ357" s="25" t="s">
        <v>15</v>
      </c>
      <c r="AR357" s="88">
        <v>1</v>
      </c>
      <c r="AS357" s="52" t="s">
        <v>14</v>
      </c>
      <c r="AT357" s="24" t="s">
        <v>14</v>
      </c>
      <c r="AU357" s="24">
        <v>0</v>
      </c>
      <c r="AV357" s="24" t="s">
        <v>14</v>
      </c>
      <c r="AW357" s="24">
        <v>0</v>
      </c>
      <c r="AX357" s="24" t="s">
        <v>14</v>
      </c>
      <c r="AY357" s="77" t="s">
        <v>512</v>
      </c>
      <c r="AZ357">
        <v>0</v>
      </c>
      <c r="BA357" s="77" t="s">
        <v>512</v>
      </c>
      <c r="BB357">
        <v>0</v>
      </c>
      <c r="BC357" s="77" t="s">
        <v>512</v>
      </c>
      <c r="BD357">
        <v>0</v>
      </c>
      <c r="BE357" s="77" t="s">
        <v>512</v>
      </c>
      <c r="BF357">
        <v>0</v>
      </c>
      <c r="BH357" s="116">
        <v>0</v>
      </c>
      <c r="BJ357" s="116">
        <v>0</v>
      </c>
      <c r="BK357" s="79">
        <v>0</v>
      </c>
      <c r="BL357" s="79">
        <v>0</v>
      </c>
      <c r="BM357" s="24">
        <v>0</v>
      </c>
      <c r="BN357" s="24">
        <v>0</v>
      </c>
      <c r="BO357" s="24">
        <v>0</v>
      </c>
      <c r="BP357" s="24">
        <v>0</v>
      </c>
      <c r="BT357" s="136">
        <v>0</v>
      </c>
      <c r="BU357" s="136">
        <v>1</v>
      </c>
      <c r="BV357" s="136">
        <v>10</v>
      </c>
      <c r="BW357" s="136">
        <v>0</v>
      </c>
      <c r="BX357" s="132"/>
      <c r="BY357" s="136">
        <v>30</v>
      </c>
      <c r="BZ357" s="136" t="s">
        <v>107</v>
      </c>
      <c r="CA357" s="84"/>
      <c r="CB357" s="175" t="s">
        <v>581</v>
      </c>
      <c r="CC357" s="124" t="s">
        <v>30</v>
      </c>
      <c r="CD357" s="84">
        <v>5.5</v>
      </c>
      <c r="CE357" s="84">
        <v>4</v>
      </c>
      <c r="CF357" s="84">
        <v>0</v>
      </c>
    </row>
    <row r="358" spans="1:84" ht="43.2" x14ac:dyDescent="0.55000000000000004">
      <c r="A358" s="72">
        <v>5</v>
      </c>
      <c r="B358" s="49" t="s">
        <v>1</v>
      </c>
      <c r="C358" s="49">
        <v>40</v>
      </c>
      <c r="D358" s="25" t="s">
        <v>47</v>
      </c>
      <c r="E358" s="25">
        <v>4</v>
      </c>
      <c r="F358" s="25">
        <v>1</v>
      </c>
      <c r="G358" s="25">
        <v>0</v>
      </c>
      <c r="H358" s="24"/>
      <c r="I358" s="24"/>
      <c r="J358" s="79"/>
      <c r="K358" s="79"/>
      <c r="P358">
        <f>J358-'data for JMP'!J358</f>
        <v>0</v>
      </c>
      <c r="Q358">
        <f t="shared" si="67"/>
        <v>0</v>
      </c>
      <c r="R358">
        <f t="shared" si="68"/>
        <v>0</v>
      </c>
      <c r="S358">
        <f t="shared" si="69"/>
        <v>0</v>
      </c>
      <c r="T358" s="116">
        <f t="shared" si="70"/>
        <v>0</v>
      </c>
      <c r="U358" s="116">
        <f t="shared" si="70"/>
        <v>0</v>
      </c>
      <c r="V358" s="57"/>
      <c r="W358" s="51"/>
      <c r="X358" s="79"/>
      <c r="Z358" s="79"/>
      <c r="AA358" s="79"/>
      <c r="AB358" s="5"/>
      <c r="AP358" s="116">
        <v>1</v>
      </c>
      <c r="AQ358" s="25" t="s">
        <v>16</v>
      </c>
      <c r="AR358" s="25">
        <v>0</v>
      </c>
      <c r="AS358" s="25" t="s">
        <v>16</v>
      </c>
      <c r="AT358" s="24" t="s">
        <v>14</v>
      </c>
      <c r="AU358" s="24">
        <v>0</v>
      </c>
      <c r="AV358" s="24" t="s">
        <v>14</v>
      </c>
      <c r="AW358" s="24">
        <v>0</v>
      </c>
      <c r="AX358" s="24" t="s">
        <v>14</v>
      </c>
      <c r="AY358" s="77" t="s">
        <v>512</v>
      </c>
      <c r="AZ358">
        <v>0</v>
      </c>
      <c r="BA358" s="77" t="s">
        <v>512</v>
      </c>
      <c r="BB358">
        <v>0</v>
      </c>
      <c r="BC358" s="77" t="s">
        <v>512</v>
      </c>
      <c r="BD358">
        <v>0</v>
      </c>
      <c r="BE358" s="77" t="s">
        <v>512</v>
      </c>
      <c r="BF358">
        <v>0</v>
      </c>
      <c r="BH358" s="116">
        <v>0</v>
      </c>
      <c r="BJ358" s="116">
        <v>0</v>
      </c>
      <c r="BK358" s="79">
        <v>0</v>
      </c>
      <c r="BL358" s="79">
        <v>0</v>
      </c>
      <c r="BM358" s="24">
        <v>0</v>
      </c>
      <c r="BN358" s="24">
        <v>0</v>
      </c>
      <c r="BO358" s="24">
        <v>0</v>
      </c>
      <c r="BP358" s="24">
        <v>0</v>
      </c>
      <c r="BT358" s="136">
        <v>25</v>
      </c>
      <c r="BU358" s="136">
        <v>10</v>
      </c>
      <c r="BV358" s="136">
        <v>45</v>
      </c>
      <c r="BW358" s="136">
        <v>5</v>
      </c>
      <c r="BX358" s="132"/>
      <c r="BY358" s="136">
        <v>40</v>
      </c>
      <c r="BZ358" s="136" t="s">
        <v>106</v>
      </c>
      <c r="CA358" s="84" t="s">
        <v>105</v>
      </c>
      <c r="CB358" s="175" t="s">
        <v>581</v>
      </c>
      <c r="CC358" s="124" t="s">
        <v>30</v>
      </c>
      <c r="CD358" s="84">
        <v>1</v>
      </c>
      <c r="CE358" s="84">
        <v>0</v>
      </c>
      <c r="CF358" s="84">
        <v>0</v>
      </c>
    </row>
    <row r="359" spans="1:84" ht="43.2" x14ac:dyDescent="0.55000000000000004">
      <c r="A359" s="72">
        <v>5</v>
      </c>
      <c r="B359" s="49" t="s">
        <v>1</v>
      </c>
      <c r="C359" s="49">
        <v>41</v>
      </c>
      <c r="D359" s="25" t="s">
        <v>47</v>
      </c>
      <c r="E359" s="25">
        <v>4</v>
      </c>
      <c r="F359" s="25">
        <v>1.5</v>
      </c>
      <c r="G359" s="25">
        <v>0</v>
      </c>
      <c r="H359" s="24"/>
      <c r="I359" s="24"/>
      <c r="J359" s="79"/>
      <c r="K359" s="79"/>
      <c r="P359">
        <f>J359-'data for JMP'!J359</f>
        <v>0</v>
      </c>
      <c r="Q359">
        <f t="shared" si="67"/>
        <v>0</v>
      </c>
      <c r="R359">
        <f t="shared" si="68"/>
        <v>0</v>
      </c>
      <c r="S359">
        <f t="shared" si="69"/>
        <v>0</v>
      </c>
      <c r="T359" s="116">
        <f t="shared" si="70"/>
        <v>0</v>
      </c>
      <c r="U359" s="116">
        <f t="shared" si="70"/>
        <v>0</v>
      </c>
      <c r="V359" s="57"/>
      <c r="W359" s="51"/>
      <c r="X359" s="79"/>
      <c r="Z359" s="79"/>
      <c r="AA359" s="79"/>
      <c r="AB359" s="5"/>
      <c r="AP359" s="116">
        <v>1</v>
      </c>
      <c r="AQ359" s="25" t="s">
        <v>14</v>
      </c>
      <c r="AR359" s="25">
        <v>0</v>
      </c>
      <c r="AS359" s="25" t="s">
        <v>14</v>
      </c>
      <c r="AT359" s="24" t="s">
        <v>14</v>
      </c>
      <c r="AU359" s="24">
        <v>0</v>
      </c>
      <c r="AV359" s="24" t="s">
        <v>14</v>
      </c>
      <c r="AW359" s="24">
        <v>0</v>
      </c>
      <c r="AX359" s="24" t="s">
        <v>14</v>
      </c>
      <c r="AY359" s="77" t="s">
        <v>512</v>
      </c>
      <c r="AZ359">
        <v>0</v>
      </c>
      <c r="BA359" s="77" t="s">
        <v>512</v>
      </c>
      <c r="BB359">
        <v>0</v>
      </c>
      <c r="BC359" s="77" t="s">
        <v>512</v>
      </c>
      <c r="BD359">
        <v>0</v>
      </c>
      <c r="BE359" s="77" t="s">
        <v>512</v>
      </c>
      <c r="BF359">
        <v>0</v>
      </c>
      <c r="BH359" s="116">
        <v>0</v>
      </c>
      <c r="BJ359" s="116">
        <v>0</v>
      </c>
      <c r="BK359" s="79">
        <v>0</v>
      </c>
      <c r="BL359" s="79">
        <v>0</v>
      </c>
      <c r="BM359" s="24">
        <v>0</v>
      </c>
      <c r="BN359" s="24">
        <v>0</v>
      </c>
      <c r="BO359" s="24">
        <v>0</v>
      </c>
      <c r="BP359" s="24">
        <v>0</v>
      </c>
      <c r="BT359" s="136">
        <v>15</v>
      </c>
      <c r="BU359" s="136">
        <v>5</v>
      </c>
      <c r="BV359" s="136">
        <v>7</v>
      </c>
      <c r="BW359" s="136">
        <v>5</v>
      </c>
      <c r="BX359" s="132"/>
      <c r="BY359" s="136">
        <v>45</v>
      </c>
      <c r="BZ359" s="136" t="s">
        <v>104</v>
      </c>
      <c r="CA359" s="84" t="s">
        <v>76</v>
      </c>
      <c r="CB359" s="176" t="s">
        <v>577</v>
      </c>
      <c r="CC359" s="124" t="s">
        <v>30</v>
      </c>
      <c r="CD359" s="84">
        <v>1.5</v>
      </c>
      <c r="CE359" s="84">
        <v>0</v>
      </c>
      <c r="CF359" s="84">
        <v>0</v>
      </c>
    </row>
    <row r="360" spans="1:84" ht="57.6" x14ac:dyDescent="0.55000000000000004">
      <c r="A360" s="72">
        <v>5</v>
      </c>
      <c r="B360" s="49" t="s">
        <v>1</v>
      </c>
      <c r="C360" s="49">
        <v>42</v>
      </c>
      <c r="D360" s="25" t="s">
        <v>66</v>
      </c>
      <c r="E360" s="25">
        <v>3</v>
      </c>
      <c r="F360" s="25">
        <v>7</v>
      </c>
      <c r="G360" s="25">
        <v>11</v>
      </c>
      <c r="H360" s="24">
        <v>21.5</v>
      </c>
      <c r="I360" s="24">
        <v>7.5</v>
      </c>
      <c r="J360" s="79"/>
      <c r="K360" s="79"/>
      <c r="P360">
        <f>J360-'data for JMP'!J360</f>
        <v>-7.5</v>
      </c>
      <c r="Q360">
        <f t="shared" si="67"/>
        <v>0</v>
      </c>
      <c r="R360">
        <f t="shared" si="68"/>
        <v>0</v>
      </c>
      <c r="S360">
        <f t="shared" si="69"/>
        <v>0</v>
      </c>
      <c r="T360" s="116">
        <f t="shared" si="70"/>
        <v>0</v>
      </c>
      <c r="U360" s="116">
        <f t="shared" si="70"/>
        <v>0</v>
      </c>
      <c r="V360" s="57">
        <v>1</v>
      </c>
      <c r="W360" s="51">
        <f>3.14*(V360/2)^2*I360</f>
        <v>5.8875000000000002</v>
      </c>
      <c r="X360" s="79"/>
      <c r="Z360" s="79"/>
      <c r="AA360" s="79"/>
      <c r="AB360" s="5"/>
      <c r="AP360" s="116">
        <v>1</v>
      </c>
      <c r="AQ360" s="25" t="s">
        <v>17</v>
      </c>
      <c r="AR360" s="88">
        <v>1</v>
      </c>
      <c r="AS360" s="52" t="s">
        <v>15</v>
      </c>
      <c r="AT360" s="24" t="s">
        <v>15</v>
      </c>
      <c r="AU360" s="24">
        <v>1</v>
      </c>
      <c r="AV360" s="24" t="s">
        <v>14</v>
      </c>
      <c r="AW360" s="24">
        <v>0</v>
      </c>
      <c r="AX360" s="24" t="s">
        <v>14</v>
      </c>
      <c r="AY360" s="80" t="s">
        <v>487</v>
      </c>
      <c r="AZ360">
        <v>0</v>
      </c>
      <c r="BA360" s="77" t="s">
        <v>512</v>
      </c>
      <c r="BB360">
        <v>0</v>
      </c>
      <c r="BC360" s="77" t="s">
        <v>512</v>
      </c>
      <c r="BD360">
        <v>0</v>
      </c>
      <c r="BE360" s="77" t="s">
        <v>512</v>
      </c>
      <c r="BF360">
        <v>0</v>
      </c>
      <c r="BH360" s="116">
        <v>0</v>
      </c>
      <c r="BJ360" s="116">
        <v>0</v>
      </c>
      <c r="BK360" s="79">
        <v>15</v>
      </c>
      <c r="BL360" s="24">
        <v>5</v>
      </c>
      <c r="BM360" s="24">
        <v>0</v>
      </c>
      <c r="BN360" s="24">
        <v>0</v>
      </c>
      <c r="BO360" s="24">
        <v>0</v>
      </c>
      <c r="BP360" s="24">
        <v>0</v>
      </c>
      <c r="BT360" s="136">
        <v>5</v>
      </c>
      <c r="BU360" s="136">
        <v>1</v>
      </c>
      <c r="BV360" s="136">
        <v>12</v>
      </c>
      <c r="BW360" s="136">
        <v>1</v>
      </c>
      <c r="BX360" s="132">
        <v>5</v>
      </c>
      <c r="BY360" s="136">
        <v>65</v>
      </c>
      <c r="BZ360" s="136" t="s">
        <v>103</v>
      </c>
      <c r="CA360" s="84"/>
      <c r="CB360" s="176" t="s">
        <v>577</v>
      </c>
      <c r="CC360" s="124" t="s">
        <v>29</v>
      </c>
      <c r="CD360" s="84">
        <v>7</v>
      </c>
      <c r="CE360" s="84">
        <v>7</v>
      </c>
      <c r="CF360" s="84">
        <v>0</v>
      </c>
    </row>
    <row r="361" spans="1:84" ht="57.6" x14ac:dyDescent="0.55000000000000004">
      <c r="A361" s="72">
        <v>5</v>
      </c>
      <c r="B361" s="49" t="s">
        <v>1</v>
      </c>
      <c r="C361" s="49">
        <v>43</v>
      </c>
      <c r="D361" s="25" t="s">
        <v>66</v>
      </c>
      <c r="E361" s="25">
        <v>2</v>
      </c>
      <c r="F361" s="25">
        <v>7</v>
      </c>
      <c r="G361" s="25">
        <v>9</v>
      </c>
      <c r="H361" s="24">
        <v>21</v>
      </c>
      <c r="I361" s="24"/>
      <c r="J361" s="79"/>
      <c r="K361" s="79"/>
      <c r="P361">
        <f>J361-'data for JMP'!J361</f>
        <v>0</v>
      </c>
      <c r="Q361">
        <f t="shared" si="67"/>
        <v>0</v>
      </c>
      <c r="R361">
        <f t="shared" si="68"/>
        <v>0</v>
      </c>
      <c r="S361">
        <f t="shared" si="69"/>
        <v>0</v>
      </c>
      <c r="T361" s="116">
        <f t="shared" si="70"/>
        <v>0</v>
      </c>
      <c r="U361" s="116">
        <f t="shared" si="70"/>
        <v>0</v>
      </c>
      <c r="V361" s="57"/>
      <c r="W361" s="51"/>
      <c r="X361" s="79"/>
      <c r="Z361" s="79"/>
      <c r="AA361" s="79"/>
      <c r="AB361" s="5"/>
      <c r="AP361" s="116">
        <v>1</v>
      </c>
      <c r="AQ361" s="25" t="s">
        <v>15</v>
      </c>
      <c r="AR361" s="88">
        <v>1</v>
      </c>
      <c r="AS361" s="52" t="s">
        <v>15</v>
      </c>
      <c r="AT361" s="24" t="s">
        <v>15</v>
      </c>
      <c r="AU361" s="24">
        <v>1</v>
      </c>
      <c r="AV361" s="24" t="s">
        <v>14</v>
      </c>
      <c r="AW361" s="24">
        <v>0</v>
      </c>
      <c r="AX361" s="24" t="s">
        <v>14</v>
      </c>
      <c r="AY361" s="80" t="s">
        <v>487</v>
      </c>
      <c r="AZ361">
        <v>0</v>
      </c>
      <c r="BA361" s="77" t="s">
        <v>512</v>
      </c>
      <c r="BB361">
        <v>0</v>
      </c>
      <c r="BC361" s="77" t="s">
        <v>512</v>
      </c>
      <c r="BD361">
        <v>0</v>
      </c>
      <c r="BE361" s="77" t="s">
        <v>512</v>
      </c>
      <c r="BF361">
        <v>0</v>
      </c>
      <c r="BH361" s="116">
        <v>0</v>
      </c>
      <c r="BJ361" s="116">
        <v>0</v>
      </c>
      <c r="BK361" s="79">
        <v>1</v>
      </c>
      <c r="BL361" s="79">
        <v>0</v>
      </c>
      <c r="BM361" s="24">
        <v>0</v>
      </c>
      <c r="BN361" s="24">
        <v>0</v>
      </c>
      <c r="BO361" s="24">
        <v>0</v>
      </c>
      <c r="BP361" s="24">
        <v>0</v>
      </c>
      <c r="BT361" s="136">
        <v>5</v>
      </c>
      <c r="BU361" s="136">
        <v>8</v>
      </c>
      <c r="BV361" s="136">
        <v>15</v>
      </c>
      <c r="BW361" s="136">
        <v>20</v>
      </c>
      <c r="BX361" s="132"/>
      <c r="BY361" s="136">
        <v>50</v>
      </c>
      <c r="BZ361" s="136" t="s">
        <v>102</v>
      </c>
      <c r="CA361" s="84"/>
      <c r="CB361" s="176" t="s">
        <v>577</v>
      </c>
      <c r="CC361" s="124" t="s">
        <v>31</v>
      </c>
      <c r="CD361" s="84">
        <v>7</v>
      </c>
      <c r="CE361" s="84">
        <v>8</v>
      </c>
      <c r="CF361" s="84">
        <v>0</v>
      </c>
    </row>
    <row r="362" spans="1:84" ht="57.6" x14ac:dyDescent="0.55000000000000004">
      <c r="A362" s="72">
        <v>5</v>
      </c>
      <c r="B362" s="49" t="s">
        <v>1</v>
      </c>
      <c r="C362" s="49">
        <v>44</v>
      </c>
      <c r="D362" s="25" t="s">
        <v>42</v>
      </c>
      <c r="E362" s="25">
        <v>2</v>
      </c>
      <c r="F362" s="25">
        <v>4</v>
      </c>
      <c r="G362" s="25">
        <v>5.5</v>
      </c>
      <c r="H362" s="24"/>
      <c r="I362" s="24"/>
      <c r="J362" s="79"/>
      <c r="K362" s="79"/>
      <c r="P362">
        <f>J362-'data for JMP'!J362</f>
        <v>0</v>
      </c>
      <c r="Q362">
        <f t="shared" si="67"/>
        <v>0</v>
      </c>
      <c r="R362">
        <f t="shared" si="68"/>
        <v>0</v>
      </c>
      <c r="S362">
        <f t="shared" si="69"/>
        <v>0</v>
      </c>
      <c r="T362" s="116">
        <f t="shared" si="70"/>
        <v>0</v>
      </c>
      <c r="U362" s="116">
        <f t="shared" si="70"/>
        <v>0</v>
      </c>
      <c r="V362" s="57"/>
      <c r="W362" s="51"/>
      <c r="X362" s="79"/>
      <c r="Z362" s="79"/>
      <c r="AA362" s="79"/>
      <c r="AB362" s="5"/>
      <c r="AP362" s="116">
        <v>1</v>
      </c>
      <c r="AQ362" s="25" t="s">
        <v>15</v>
      </c>
      <c r="AR362" s="88">
        <v>1</v>
      </c>
      <c r="AS362" s="52" t="s">
        <v>14</v>
      </c>
      <c r="AT362" s="24" t="s">
        <v>14</v>
      </c>
      <c r="AU362" s="24">
        <v>0</v>
      </c>
      <c r="AV362" s="24" t="s">
        <v>14</v>
      </c>
      <c r="AW362" s="24">
        <v>0</v>
      </c>
      <c r="AX362" s="24" t="s">
        <v>14</v>
      </c>
      <c r="AY362" s="77" t="s">
        <v>512</v>
      </c>
      <c r="AZ362">
        <v>0</v>
      </c>
      <c r="BA362" s="77" t="s">
        <v>512</v>
      </c>
      <c r="BB362">
        <v>0</v>
      </c>
      <c r="BC362" s="77" t="s">
        <v>512</v>
      </c>
      <c r="BD362">
        <v>0</v>
      </c>
      <c r="BE362" s="77" t="s">
        <v>512</v>
      </c>
      <c r="BF362">
        <v>0</v>
      </c>
      <c r="BH362" s="116">
        <v>0</v>
      </c>
      <c r="BJ362" s="116">
        <v>0</v>
      </c>
      <c r="BK362" s="79">
        <v>0</v>
      </c>
      <c r="BL362" s="79">
        <v>0</v>
      </c>
      <c r="BM362" s="24">
        <v>0</v>
      </c>
      <c r="BN362" s="24">
        <v>0</v>
      </c>
      <c r="BO362" s="24">
        <v>0</v>
      </c>
      <c r="BP362" s="24">
        <v>0</v>
      </c>
      <c r="BT362" s="136">
        <v>20</v>
      </c>
      <c r="BU362" s="136">
        <v>3</v>
      </c>
      <c r="BV362" s="136">
        <v>35</v>
      </c>
      <c r="BW362" s="136">
        <v>15</v>
      </c>
      <c r="BX362" s="132"/>
      <c r="BY362" s="136">
        <v>60</v>
      </c>
      <c r="BZ362" s="136" t="s">
        <v>101</v>
      </c>
      <c r="CA362" s="84" t="s">
        <v>76</v>
      </c>
      <c r="CB362" s="176" t="s">
        <v>577</v>
      </c>
      <c r="CC362" s="124" t="s">
        <v>30</v>
      </c>
      <c r="CD362" s="84">
        <v>4</v>
      </c>
      <c r="CE362" s="84">
        <v>0</v>
      </c>
      <c r="CF362" s="84">
        <v>0</v>
      </c>
    </row>
    <row r="363" spans="1:84" ht="43.2" x14ac:dyDescent="0.55000000000000004">
      <c r="A363" s="72">
        <v>5</v>
      </c>
      <c r="B363" s="49" t="s">
        <v>1</v>
      </c>
      <c r="C363" s="49">
        <v>45</v>
      </c>
      <c r="D363" s="25" t="s">
        <v>42</v>
      </c>
      <c r="E363" s="25">
        <v>1</v>
      </c>
      <c r="F363" s="25">
        <v>3</v>
      </c>
      <c r="G363" s="25">
        <v>0</v>
      </c>
      <c r="H363" s="24"/>
      <c r="I363" s="24"/>
      <c r="J363" s="79"/>
      <c r="K363" s="79"/>
      <c r="P363">
        <f>J363-'data for JMP'!J363</f>
        <v>0</v>
      </c>
      <c r="Q363">
        <f t="shared" si="67"/>
        <v>0</v>
      </c>
      <c r="R363">
        <f t="shared" si="68"/>
        <v>0</v>
      </c>
      <c r="S363">
        <f t="shared" si="69"/>
        <v>0</v>
      </c>
      <c r="T363" s="116">
        <f t="shared" si="70"/>
        <v>0</v>
      </c>
      <c r="U363" s="116">
        <f t="shared" si="70"/>
        <v>0</v>
      </c>
      <c r="V363" s="57"/>
      <c r="W363" s="51"/>
      <c r="X363" s="79"/>
      <c r="Z363" s="79"/>
      <c r="AA363" s="79"/>
      <c r="AB363" s="5"/>
      <c r="AP363" s="116">
        <v>1</v>
      </c>
      <c r="AQ363" s="25" t="s">
        <v>14</v>
      </c>
      <c r="AR363" s="25">
        <v>0</v>
      </c>
      <c r="AS363" s="25" t="s">
        <v>14</v>
      </c>
      <c r="AT363" s="24" t="s">
        <v>14</v>
      </c>
      <c r="AU363" s="24">
        <v>0</v>
      </c>
      <c r="AV363" s="24" t="s">
        <v>14</v>
      </c>
      <c r="AW363" s="24">
        <v>0</v>
      </c>
      <c r="AX363" s="24" t="s">
        <v>14</v>
      </c>
      <c r="AY363" s="77" t="s">
        <v>512</v>
      </c>
      <c r="AZ363">
        <v>0</v>
      </c>
      <c r="BA363" s="77" t="s">
        <v>512</v>
      </c>
      <c r="BB363">
        <v>0</v>
      </c>
      <c r="BC363" s="77" t="s">
        <v>512</v>
      </c>
      <c r="BD363">
        <v>0</v>
      </c>
      <c r="BE363" s="77" t="s">
        <v>512</v>
      </c>
      <c r="BF363">
        <v>0</v>
      </c>
      <c r="BH363" s="116">
        <v>0</v>
      </c>
      <c r="BJ363" s="116">
        <v>0</v>
      </c>
      <c r="BK363" s="79">
        <v>0</v>
      </c>
      <c r="BL363" s="79">
        <v>0</v>
      </c>
      <c r="BM363" s="24">
        <v>0</v>
      </c>
      <c r="BN363" s="24">
        <v>0</v>
      </c>
      <c r="BO363" s="24">
        <v>0</v>
      </c>
      <c r="BP363" s="24">
        <v>0</v>
      </c>
      <c r="BT363" s="136">
        <v>0</v>
      </c>
      <c r="BU363" s="136">
        <v>3</v>
      </c>
      <c r="BV363" s="136">
        <v>10</v>
      </c>
      <c r="BW363" s="136">
        <v>2</v>
      </c>
      <c r="BX363" s="132"/>
      <c r="BY363" s="136">
        <v>65</v>
      </c>
      <c r="BZ363" s="136" t="s">
        <v>100</v>
      </c>
      <c r="CA363" s="84"/>
      <c r="CB363" s="175" t="s">
        <v>581</v>
      </c>
      <c r="CC363" s="124" t="s">
        <v>30</v>
      </c>
      <c r="CD363" s="84">
        <v>3</v>
      </c>
      <c r="CE363" s="84">
        <v>4</v>
      </c>
      <c r="CF363" s="84" t="s">
        <v>40</v>
      </c>
    </row>
    <row r="364" spans="1:84" ht="43.2" x14ac:dyDescent="0.55000000000000004">
      <c r="A364" s="72">
        <v>5</v>
      </c>
      <c r="B364" s="49" t="s">
        <v>1</v>
      </c>
      <c r="C364" s="49">
        <v>46</v>
      </c>
      <c r="D364" s="25" t="s">
        <v>42</v>
      </c>
      <c r="E364" s="25">
        <v>3</v>
      </c>
      <c r="F364" s="25">
        <v>3</v>
      </c>
      <c r="G364" s="25">
        <v>14</v>
      </c>
      <c r="H364" s="24">
        <v>31</v>
      </c>
      <c r="I364" s="24">
        <v>28</v>
      </c>
      <c r="J364" s="79">
        <v>24</v>
      </c>
      <c r="K364" s="79">
        <v>39</v>
      </c>
      <c r="L364" s="79">
        <v>45</v>
      </c>
      <c r="M364" s="79">
        <v>60</v>
      </c>
      <c r="N364" s="79">
        <v>66</v>
      </c>
      <c r="O364" s="168">
        <v>103</v>
      </c>
      <c r="P364" s="11">
        <f>J364-'data for JMP'!J364</f>
        <v>-4</v>
      </c>
      <c r="Q364">
        <f t="shared" si="67"/>
        <v>15</v>
      </c>
      <c r="R364">
        <f t="shared" si="68"/>
        <v>6</v>
      </c>
      <c r="S364">
        <f t="shared" si="69"/>
        <v>15</v>
      </c>
      <c r="T364" s="116">
        <f t="shared" si="70"/>
        <v>6</v>
      </c>
      <c r="U364" s="116">
        <f t="shared" si="70"/>
        <v>37</v>
      </c>
      <c r="V364" s="57">
        <v>4</v>
      </c>
      <c r="W364" s="51">
        <f>3.14*(V364/2)^2*I364</f>
        <v>351.68</v>
      </c>
      <c r="X364" s="79">
        <v>5</v>
      </c>
      <c r="Y364">
        <f>3.14*(X364/2)^2*J364</f>
        <v>471</v>
      </c>
      <c r="Z364" s="79">
        <v>15</v>
      </c>
      <c r="AA364" s="79">
        <v>12</v>
      </c>
      <c r="AB364" s="5">
        <f xml:space="preserve"> AVERAGE(Z364:AA364)</f>
        <v>13.5</v>
      </c>
      <c r="AC364">
        <f>3.14*((Z364+AA364)/2)^2*K364</f>
        <v>22318.334999999999</v>
      </c>
      <c r="AD364" s="79">
        <v>21</v>
      </c>
      <c r="AE364" s="79">
        <v>14</v>
      </c>
      <c r="AF364" s="5">
        <f xml:space="preserve"> AVERAGE(AD364:AE364)</f>
        <v>17.5</v>
      </c>
      <c r="AG364">
        <f>3.14*((AD364+AE364)/2)^2*L364</f>
        <v>43273.125</v>
      </c>
      <c r="AH364" s="79">
        <v>26</v>
      </c>
      <c r="AI364" s="79">
        <v>25</v>
      </c>
      <c r="AJ364" s="5">
        <f xml:space="preserve"> AVERAGE(AH364:AI364)</f>
        <v>25.5</v>
      </c>
      <c r="AK364">
        <f>3.14*((AH364+AI364)/2)^2*M364</f>
        <v>122507.1</v>
      </c>
      <c r="AL364" s="79">
        <v>30</v>
      </c>
      <c r="AM364" s="79">
        <v>27</v>
      </c>
      <c r="AN364" s="168">
        <v>39</v>
      </c>
      <c r="AO364" s="168">
        <v>37</v>
      </c>
      <c r="AP364" s="116">
        <v>1</v>
      </c>
      <c r="AQ364" s="25" t="s">
        <v>13</v>
      </c>
      <c r="AR364" s="88">
        <v>1</v>
      </c>
      <c r="AS364" s="52" t="s">
        <v>15</v>
      </c>
      <c r="AT364" s="24" t="s">
        <v>13</v>
      </c>
      <c r="AU364" s="24">
        <v>1</v>
      </c>
      <c r="AV364" s="24" t="s">
        <v>17</v>
      </c>
      <c r="AW364" s="24">
        <v>1</v>
      </c>
      <c r="AX364" s="24" t="s">
        <v>17</v>
      </c>
      <c r="AY364" s="80" t="s">
        <v>488</v>
      </c>
      <c r="AZ364">
        <v>1</v>
      </c>
      <c r="BA364" s="77" t="s">
        <v>488</v>
      </c>
      <c r="BB364">
        <v>1</v>
      </c>
      <c r="BC364" s="77" t="s">
        <v>15</v>
      </c>
      <c r="BD364">
        <v>1</v>
      </c>
      <c r="BE364" s="77" t="s">
        <v>13</v>
      </c>
      <c r="BF364">
        <v>1</v>
      </c>
      <c r="BG364" s="77" t="s">
        <v>15</v>
      </c>
      <c r="BH364" s="175">
        <v>1</v>
      </c>
      <c r="BI364" s="171" t="s">
        <v>13</v>
      </c>
      <c r="BJ364" s="177">
        <v>1</v>
      </c>
      <c r="BK364" s="79">
        <v>20</v>
      </c>
      <c r="BL364" s="24">
        <v>10</v>
      </c>
      <c r="BM364" s="79">
        <v>10</v>
      </c>
      <c r="BN364" s="79">
        <v>18</v>
      </c>
      <c r="BO364" s="79">
        <v>15</v>
      </c>
      <c r="BP364" s="79">
        <v>3</v>
      </c>
      <c r="BQ364" s="79">
        <v>5</v>
      </c>
      <c r="BR364" s="168">
        <v>30</v>
      </c>
      <c r="BS364" t="s">
        <v>503</v>
      </c>
      <c r="BT364" s="136">
        <v>15</v>
      </c>
      <c r="BU364" s="136">
        <v>1</v>
      </c>
      <c r="BV364" s="136">
        <v>45</v>
      </c>
      <c r="BW364" s="136">
        <v>3</v>
      </c>
      <c r="BX364" s="132">
        <v>10</v>
      </c>
      <c r="BY364" s="136">
        <v>70</v>
      </c>
      <c r="BZ364" s="136" t="s">
        <v>84</v>
      </c>
      <c r="CA364" s="84"/>
      <c r="CB364" s="176" t="s">
        <v>577</v>
      </c>
      <c r="CC364" s="124" t="s">
        <v>29</v>
      </c>
      <c r="CD364" s="84">
        <v>3</v>
      </c>
      <c r="CE364" s="84">
        <v>0</v>
      </c>
      <c r="CF364" s="84">
        <v>0</v>
      </c>
    </row>
    <row r="365" spans="1:84" ht="57.6" x14ac:dyDescent="0.55000000000000004">
      <c r="A365" s="72">
        <v>5</v>
      </c>
      <c r="B365" s="49" t="s">
        <v>1</v>
      </c>
      <c r="C365" s="49">
        <v>47</v>
      </c>
      <c r="D365" s="25" t="s">
        <v>66</v>
      </c>
      <c r="E365" s="25">
        <v>2</v>
      </c>
      <c r="F365" s="25">
        <v>5.5</v>
      </c>
      <c r="G365" s="25">
        <v>15.5</v>
      </c>
      <c r="H365" s="24">
        <v>29.5</v>
      </c>
      <c r="I365" s="24">
        <v>35</v>
      </c>
      <c r="J365" s="79">
        <v>40</v>
      </c>
      <c r="K365" s="79">
        <v>59.5</v>
      </c>
      <c r="L365" s="79">
        <v>75</v>
      </c>
      <c r="M365" s="79">
        <v>96</v>
      </c>
      <c r="N365" s="79">
        <v>92</v>
      </c>
      <c r="O365" s="168">
        <v>136</v>
      </c>
      <c r="P365">
        <f>J365-'data for JMP'!J365</f>
        <v>5</v>
      </c>
      <c r="Q365">
        <f t="shared" si="67"/>
        <v>19.5</v>
      </c>
      <c r="R365">
        <f t="shared" si="68"/>
        <v>15.5</v>
      </c>
      <c r="S365">
        <f t="shared" si="69"/>
        <v>21</v>
      </c>
      <c r="T365" s="116">
        <f t="shared" si="70"/>
        <v>-4</v>
      </c>
      <c r="U365" s="116">
        <f t="shared" si="70"/>
        <v>44</v>
      </c>
      <c r="V365" s="57">
        <v>6</v>
      </c>
      <c r="W365" s="51">
        <f>3.14*(V365/2)^2*I365</f>
        <v>989.1</v>
      </c>
      <c r="X365" s="79">
        <v>7</v>
      </c>
      <c r="Y365">
        <f>3.14*(X365/2)^2*J365</f>
        <v>1538.6000000000001</v>
      </c>
      <c r="Z365" s="79">
        <v>27</v>
      </c>
      <c r="AA365" s="79">
        <v>18</v>
      </c>
      <c r="AB365" s="5">
        <f xml:space="preserve"> AVERAGE(Z365:AA365)</f>
        <v>22.5</v>
      </c>
      <c r="AC365">
        <f>3.14*((Z365+AA365)/2)^2*K365</f>
        <v>94582.6875</v>
      </c>
      <c r="AD365" s="79">
        <v>33</v>
      </c>
      <c r="AE365" s="79">
        <v>24</v>
      </c>
      <c r="AF365" s="5">
        <f xml:space="preserve"> AVERAGE(AD365:AE365)</f>
        <v>28.5</v>
      </c>
      <c r="AG365">
        <f>3.14*((AD365+AE365)/2)^2*L365</f>
        <v>191284.875</v>
      </c>
      <c r="AH365" s="79">
        <v>38</v>
      </c>
      <c r="AI365" s="79">
        <v>33</v>
      </c>
      <c r="AJ365" s="5">
        <f xml:space="preserve"> AVERAGE(AH365:AI365)</f>
        <v>35.5</v>
      </c>
      <c r="AK365">
        <f>3.14*((AH365+AI365)/2)^2*M365</f>
        <v>379889.76</v>
      </c>
      <c r="AL365" s="79">
        <v>40</v>
      </c>
      <c r="AM365" s="79">
        <v>35</v>
      </c>
      <c r="AN365" s="168">
        <v>57</v>
      </c>
      <c r="AO365" s="168">
        <v>66</v>
      </c>
      <c r="AP365" s="116">
        <v>1</v>
      </c>
      <c r="AQ365" s="25" t="s">
        <v>15</v>
      </c>
      <c r="AR365" s="88">
        <v>1</v>
      </c>
      <c r="AS365" s="52" t="s">
        <v>15</v>
      </c>
      <c r="AT365" s="24" t="s">
        <v>15</v>
      </c>
      <c r="AU365" s="24">
        <v>1</v>
      </c>
      <c r="AV365" s="24" t="s">
        <v>17</v>
      </c>
      <c r="AW365" s="24">
        <v>1</v>
      </c>
      <c r="AX365" s="24" t="s">
        <v>17</v>
      </c>
      <c r="AY365" s="80" t="s">
        <v>488</v>
      </c>
      <c r="AZ365">
        <v>1</v>
      </c>
      <c r="BA365" s="77" t="s">
        <v>488</v>
      </c>
      <c r="BB365">
        <v>1</v>
      </c>
      <c r="BC365" s="77" t="s">
        <v>15</v>
      </c>
      <c r="BD365">
        <v>1</v>
      </c>
      <c r="BE365" s="77" t="s">
        <v>13</v>
      </c>
      <c r="BF365">
        <v>1</v>
      </c>
      <c r="BG365" s="77" t="s">
        <v>13</v>
      </c>
      <c r="BH365" s="175">
        <v>1</v>
      </c>
      <c r="BI365" s="171" t="s">
        <v>13</v>
      </c>
      <c r="BJ365" s="177">
        <v>1</v>
      </c>
      <c r="BK365" s="79">
        <v>10</v>
      </c>
      <c r="BL365" s="24">
        <v>15</v>
      </c>
      <c r="BM365" s="79">
        <v>15</v>
      </c>
      <c r="BN365" s="79">
        <v>8</v>
      </c>
      <c r="BO365" s="79">
        <v>20</v>
      </c>
      <c r="BP365" s="79">
        <v>35</v>
      </c>
      <c r="BQ365" s="79">
        <v>15</v>
      </c>
      <c r="BR365" s="168">
        <v>40</v>
      </c>
      <c r="BT365" s="136">
        <v>5</v>
      </c>
      <c r="BU365" s="136">
        <v>8</v>
      </c>
      <c r="BV365" s="136">
        <v>15</v>
      </c>
      <c r="BW365" s="136">
        <v>25</v>
      </c>
      <c r="BX365" s="132">
        <v>15</v>
      </c>
      <c r="BY365" s="136">
        <v>50</v>
      </c>
      <c r="BZ365" s="136" t="s">
        <v>99</v>
      </c>
      <c r="CA365" s="84"/>
      <c r="CB365" s="176" t="s">
        <v>577</v>
      </c>
      <c r="CC365" s="124" t="s">
        <v>29</v>
      </c>
      <c r="CD365" s="84">
        <v>5.5</v>
      </c>
      <c r="CE365" s="84">
        <v>4</v>
      </c>
      <c r="CF365" s="84" t="s">
        <v>40</v>
      </c>
    </row>
    <row r="366" spans="1:84" ht="43.2" x14ac:dyDescent="0.55000000000000004">
      <c r="A366" s="72">
        <v>5</v>
      </c>
      <c r="B366" s="49" t="s">
        <v>1</v>
      </c>
      <c r="C366" s="49">
        <v>48</v>
      </c>
      <c r="D366" s="25" t="s">
        <v>42</v>
      </c>
      <c r="E366" s="25">
        <v>3</v>
      </c>
      <c r="F366" s="25">
        <v>2</v>
      </c>
      <c r="G366" s="25">
        <v>8.5</v>
      </c>
      <c r="H366" s="24">
        <v>13</v>
      </c>
      <c r="I366" s="24">
        <v>7</v>
      </c>
      <c r="J366" s="79">
        <v>6</v>
      </c>
      <c r="K366" s="79">
        <v>15</v>
      </c>
      <c r="L366" s="79">
        <v>16</v>
      </c>
      <c r="M366" s="79">
        <v>15</v>
      </c>
      <c r="N366" s="159"/>
      <c r="O366" s="168"/>
      <c r="P366">
        <f>J366-'data for JMP'!J366</f>
        <v>-1</v>
      </c>
      <c r="Q366">
        <f t="shared" si="67"/>
        <v>9</v>
      </c>
      <c r="R366">
        <f t="shared" si="68"/>
        <v>1</v>
      </c>
      <c r="S366">
        <f t="shared" si="69"/>
        <v>-1</v>
      </c>
      <c r="T366" s="116">
        <f t="shared" si="70"/>
        <v>-15</v>
      </c>
      <c r="U366" s="116">
        <f t="shared" si="70"/>
        <v>0</v>
      </c>
      <c r="V366" s="57">
        <v>3.5</v>
      </c>
      <c r="W366" s="51">
        <f>3.14*(V366/2)^2*I366</f>
        <v>67.313749999999999</v>
      </c>
      <c r="X366" s="79">
        <v>2</v>
      </c>
      <c r="Y366">
        <f>3.14*(X366/2)^2*J366</f>
        <v>18.84</v>
      </c>
      <c r="Z366" s="79">
        <v>9</v>
      </c>
      <c r="AA366" s="79">
        <v>5</v>
      </c>
      <c r="AB366" s="5">
        <f xml:space="preserve"> AVERAGE(Z366:AA366)</f>
        <v>7</v>
      </c>
      <c r="AC366">
        <f>3.14*((Z366+AA366)/2)^2*K366</f>
        <v>2307.9</v>
      </c>
      <c r="AD366" s="79">
        <v>9</v>
      </c>
      <c r="AE366" s="79">
        <v>4</v>
      </c>
      <c r="AF366" s="5">
        <f xml:space="preserve"> AVERAGE(AD366:AE366)</f>
        <v>6.5</v>
      </c>
      <c r="AG366">
        <f>3.14*((AD366+AE366)/2)^2*L366</f>
        <v>2122.64</v>
      </c>
      <c r="AH366" s="79">
        <v>9</v>
      </c>
      <c r="AI366" s="79">
        <v>4</v>
      </c>
      <c r="AJ366" s="5">
        <f xml:space="preserve"> AVERAGE(AH366:AI366)</f>
        <v>6.5</v>
      </c>
      <c r="AK366">
        <f>3.14*((AH366+AI366)/2)^2*M366</f>
        <v>1989.9749999999999</v>
      </c>
      <c r="AL366" s="159"/>
      <c r="AM366" s="159"/>
      <c r="AN366" s="168"/>
      <c r="AO366" s="168"/>
      <c r="AP366" s="116">
        <v>1</v>
      </c>
      <c r="AQ366" s="25" t="s">
        <v>15</v>
      </c>
      <c r="AR366" s="88">
        <v>1</v>
      </c>
      <c r="AS366" s="52" t="s">
        <v>15</v>
      </c>
      <c r="AT366" s="24" t="s">
        <v>15</v>
      </c>
      <c r="AU366" s="24">
        <v>1</v>
      </c>
      <c r="AV366" s="24" t="s">
        <v>18</v>
      </c>
      <c r="AW366" s="24">
        <v>1</v>
      </c>
      <c r="AX366" s="24" t="s">
        <v>18</v>
      </c>
      <c r="AY366" s="80" t="s">
        <v>490</v>
      </c>
      <c r="AZ366">
        <v>1</v>
      </c>
      <c r="BA366" s="77" t="s">
        <v>490</v>
      </c>
      <c r="BB366">
        <v>1</v>
      </c>
      <c r="BC366" s="77" t="s">
        <v>18</v>
      </c>
      <c r="BD366">
        <v>1</v>
      </c>
      <c r="BE366" s="77" t="s">
        <v>14</v>
      </c>
      <c r="BF366">
        <v>0</v>
      </c>
      <c r="BG366" s="151" t="s">
        <v>498</v>
      </c>
      <c r="BH366" s="116">
        <v>0</v>
      </c>
      <c r="BI366" s="171"/>
      <c r="BJ366" s="116">
        <v>0</v>
      </c>
      <c r="BK366" s="79">
        <v>10</v>
      </c>
      <c r="BL366" s="24">
        <v>15</v>
      </c>
      <c r="BM366" s="79">
        <v>2</v>
      </c>
      <c r="BN366" s="79">
        <v>2</v>
      </c>
      <c r="BO366" s="79">
        <v>5</v>
      </c>
      <c r="BP366" s="79">
        <v>40</v>
      </c>
      <c r="BQ366" s="159"/>
      <c r="BR366" s="168"/>
      <c r="BT366" s="136">
        <v>25</v>
      </c>
      <c r="BU366" s="136">
        <v>1</v>
      </c>
      <c r="BV366" s="136">
        <v>35</v>
      </c>
      <c r="BW366" s="136">
        <v>0</v>
      </c>
      <c r="BX366" s="132">
        <v>15</v>
      </c>
      <c r="BY366" s="136">
        <v>45</v>
      </c>
      <c r="BZ366" s="136" t="s">
        <v>84</v>
      </c>
      <c r="CA366" s="84"/>
      <c r="CB366" s="176" t="s">
        <v>577</v>
      </c>
      <c r="CC366" s="124" t="s">
        <v>29</v>
      </c>
      <c r="CD366" s="84">
        <v>2</v>
      </c>
      <c r="CE366" s="84">
        <v>0</v>
      </c>
      <c r="CF366" s="84" t="s">
        <v>49</v>
      </c>
    </row>
    <row r="367" spans="1:84" ht="57.6" x14ac:dyDescent="0.55000000000000004">
      <c r="A367" s="72">
        <v>5</v>
      </c>
      <c r="B367" s="49" t="s">
        <v>1</v>
      </c>
      <c r="C367" s="49">
        <v>49</v>
      </c>
      <c r="D367" s="25" t="s">
        <v>42</v>
      </c>
      <c r="E367" s="25">
        <v>3</v>
      </c>
      <c r="F367" s="25">
        <v>3.5</v>
      </c>
      <c r="G367" s="25">
        <v>13.5</v>
      </c>
      <c r="H367" s="24">
        <v>59</v>
      </c>
      <c r="I367" s="24">
        <v>37.5</v>
      </c>
      <c r="J367" s="79">
        <v>40</v>
      </c>
      <c r="K367" s="79">
        <v>60</v>
      </c>
      <c r="L367" s="79">
        <v>70</v>
      </c>
      <c r="M367" s="79">
        <v>103</v>
      </c>
      <c r="N367" s="79">
        <v>107</v>
      </c>
      <c r="O367" s="168">
        <v>158</v>
      </c>
      <c r="P367">
        <f>J367-'data for JMP'!J367</f>
        <v>2.5</v>
      </c>
      <c r="Q367">
        <f t="shared" si="67"/>
        <v>20</v>
      </c>
      <c r="R367">
        <f t="shared" si="68"/>
        <v>10</v>
      </c>
      <c r="S367">
        <f t="shared" si="69"/>
        <v>33</v>
      </c>
      <c r="T367" s="116">
        <f t="shared" si="70"/>
        <v>4</v>
      </c>
      <c r="U367" s="116">
        <f t="shared" si="70"/>
        <v>51</v>
      </c>
      <c r="V367" s="57">
        <v>15</v>
      </c>
      <c r="W367" s="51">
        <f>3.14*(V367/2)^2*I367</f>
        <v>6623.4375</v>
      </c>
      <c r="X367" s="79">
        <v>14</v>
      </c>
      <c r="Y367">
        <f>3.14*(X367/2)^2*J367</f>
        <v>6154.4000000000005</v>
      </c>
      <c r="Z367" s="79">
        <v>24</v>
      </c>
      <c r="AA367" s="79">
        <v>21</v>
      </c>
      <c r="AB367" s="5">
        <f xml:space="preserve"> AVERAGE(Z367:AA367)</f>
        <v>22.5</v>
      </c>
      <c r="AC367">
        <f>3.14*((Z367+AA367)/2)^2*K367</f>
        <v>95377.5</v>
      </c>
      <c r="AD367" s="79">
        <v>30</v>
      </c>
      <c r="AE367" s="79">
        <v>30</v>
      </c>
      <c r="AF367" s="5">
        <f xml:space="preserve"> AVERAGE(AD367:AE367)</f>
        <v>30</v>
      </c>
      <c r="AG367">
        <f>3.14*((AD367+AE367)/2)^2*L367</f>
        <v>197820</v>
      </c>
      <c r="AH367" s="79">
        <v>38</v>
      </c>
      <c r="AI367" s="79">
        <v>37</v>
      </c>
      <c r="AJ367" s="5">
        <f xml:space="preserve"> AVERAGE(AH367:AI367)</f>
        <v>37.5</v>
      </c>
      <c r="AK367">
        <f>3.14*((AH367+AI367)/2)^2*M367</f>
        <v>454809.375</v>
      </c>
      <c r="AL367" s="79">
        <v>50</v>
      </c>
      <c r="AM367" s="79">
        <v>45</v>
      </c>
      <c r="AN367" s="168">
        <v>75</v>
      </c>
      <c r="AO367" s="168">
        <v>60</v>
      </c>
      <c r="AP367" s="116">
        <v>1</v>
      </c>
      <c r="AQ367" s="25" t="s">
        <v>13</v>
      </c>
      <c r="AR367" s="88">
        <v>1</v>
      </c>
      <c r="AS367" s="52" t="s">
        <v>13</v>
      </c>
      <c r="AT367" s="24" t="s">
        <v>15</v>
      </c>
      <c r="AU367" s="24">
        <v>1</v>
      </c>
      <c r="AV367" s="24" t="s">
        <v>15</v>
      </c>
      <c r="AW367" s="24">
        <v>1</v>
      </c>
      <c r="AX367" s="24" t="s">
        <v>15</v>
      </c>
      <c r="AY367" s="80" t="s">
        <v>488</v>
      </c>
      <c r="AZ367">
        <v>1</v>
      </c>
      <c r="BA367" s="77" t="s">
        <v>488</v>
      </c>
      <c r="BB367">
        <v>1</v>
      </c>
      <c r="BC367" s="77" t="s">
        <v>13</v>
      </c>
      <c r="BD367">
        <v>1</v>
      </c>
      <c r="BE367" s="77" t="s">
        <v>13</v>
      </c>
      <c r="BF367">
        <v>1</v>
      </c>
      <c r="BG367" s="77" t="s">
        <v>15</v>
      </c>
      <c r="BH367" s="175">
        <v>1</v>
      </c>
      <c r="BI367" s="171" t="s">
        <v>13</v>
      </c>
      <c r="BJ367" s="177">
        <v>1</v>
      </c>
      <c r="BK367" s="79">
        <v>0</v>
      </c>
      <c r="BL367" s="24">
        <v>0</v>
      </c>
      <c r="BM367" s="79">
        <v>0</v>
      </c>
      <c r="BN367" s="79">
        <v>0</v>
      </c>
      <c r="BO367" s="79">
        <v>2</v>
      </c>
      <c r="BP367" s="79">
        <v>1</v>
      </c>
      <c r="BQ367" s="79">
        <v>1</v>
      </c>
      <c r="BR367" s="168">
        <v>10</v>
      </c>
      <c r="BT367" s="136">
        <v>7</v>
      </c>
      <c r="BU367" s="136">
        <v>10</v>
      </c>
      <c r="BV367" s="136">
        <v>2</v>
      </c>
      <c r="BW367" s="136">
        <v>30</v>
      </c>
      <c r="BX367" s="132">
        <v>0</v>
      </c>
      <c r="BY367" s="136">
        <v>15</v>
      </c>
      <c r="BZ367" s="136" t="s">
        <v>98</v>
      </c>
      <c r="CA367" s="84"/>
      <c r="CB367" s="176" t="s">
        <v>577</v>
      </c>
      <c r="CC367" s="124" t="s">
        <v>29</v>
      </c>
      <c r="CD367" s="84">
        <v>3.5</v>
      </c>
      <c r="CE367" s="84">
        <v>0</v>
      </c>
      <c r="CF367" s="84" t="s">
        <v>49</v>
      </c>
    </row>
    <row r="368" spans="1:84" ht="57.6" x14ac:dyDescent="0.55000000000000004">
      <c r="A368" s="72">
        <v>5</v>
      </c>
      <c r="B368" s="49" t="s">
        <v>1</v>
      </c>
      <c r="C368" s="49">
        <v>50</v>
      </c>
      <c r="D368" s="25" t="s">
        <v>66</v>
      </c>
      <c r="E368" s="25">
        <v>4</v>
      </c>
      <c r="F368" s="25">
        <v>6.5</v>
      </c>
      <c r="G368" s="25">
        <v>23</v>
      </c>
      <c r="H368" s="24">
        <v>41</v>
      </c>
      <c r="I368" s="24">
        <v>52</v>
      </c>
      <c r="J368" s="79">
        <v>56</v>
      </c>
      <c r="K368" s="79">
        <v>70</v>
      </c>
      <c r="L368" s="79">
        <v>80</v>
      </c>
      <c r="M368" s="79">
        <v>107</v>
      </c>
      <c r="N368" s="79">
        <v>122</v>
      </c>
      <c r="O368" s="168">
        <v>171</v>
      </c>
      <c r="P368">
        <f>J368-'data for JMP'!J368</f>
        <v>4</v>
      </c>
      <c r="Q368">
        <f t="shared" si="67"/>
        <v>14</v>
      </c>
      <c r="R368">
        <f t="shared" si="68"/>
        <v>10</v>
      </c>
      <c r="S368">
        <f t="shared" si="69"/>
        <v>27</v>
      </c>
      <c r="T368" s="116">
        <f t="shared" si="70"/>
        <v>15</v>
      </c>
      <c r="U368" s="116">
        <f t="shared" si="70"/>
        <v>49</v>
      </c>
      <c r="V368" s="57">
        <v>15</v>
      </c>
      <c r="W368" s="51">
        <f>3.14*(V368/2)^2*I368</f>
        <v>9184.5</v>
      </c>
      <c r="X368" s="79">
        <v>14</v>
      </c>
      <c r="Y368">
        <f>3.14*(X368/2)^2*J368</f>
        <v>8616.16</v>
      </c>
      <c r="Z368" s="79">
        <v>37</v>
      </c>
      <c r="AA368" s="79">
        <v>31</v>
      </c>
      <c r="AB368" s="5">
        <f xml:space="preserve"> AVERAGE(Z368:AA368)</f>
        <v>34</v>
      </c>
      <c r="AC368">
        <f>3.14*((Z368+AA368)/2)^2*K368</f>
        <v>254088.80000000002</v>
      </c>
      <c r="AD368" s="79">
        <v>48</v>
      </c>
      <c r="AE368" s="79">
        <v>32</v>
      </c>
      <c r="AF368" s="5">
        <f xml:space="preserve"> AVERAGE(AD368:AE368)</f>
        <v>40</v>
      </c>
      <c r="AG368">
        <f>3.14*((AD368+AE368)/2)^2*L368</f>
        <v>401920</v>
      </c>
      <c r="AH368" s="79">
        <v>49</v>
      </c>
      <c r="AI368" s="79">
        <v>44</v>
      </c>
      <c r="AJ368" s="5">
        <f xml:space="preserve"> AVERAGE(AH368:AI368)</f>
        <v>46.5</v>
      </c>
      <c r="AK368">
        <f>3.14*((AH368+AI368)/2)^2*M368</f>
        <v>726472.755</v>
      </c>
      <c r="AL368" s="79">
        <v>62</v>
      </c>
      <c r="AM368" s="79">
        <v>54</v>
      </c>
      <c r="AN368" s="168">
        <v>94</v>
      </c>
      <c r="AO368" s="168">
        <v>65</v>
      </c>
      <c r="AP368" s="116">
        <v>1</v>
      </c>
      <c r="AQ368" s="25" t="s">
        <v>13</v>
      </c>
      <c r="AR368" s="88">
        <v>1</v>
      </c>
      <c r="AS368" s="52" t="s">
        <v>13</v>
      </c>
      <c r="AT368" s="24" t="s">
        <v>15</v>
      </c>
      <c r="AU368" s="24">
        <v>1</v>
      </c>
      <c r="AV368" s="24" t="s">
        <v>15</v>
      </c>
      <c r="AW368" s="24">
        <v>1</v>
      </c>
      <c r="AX368" s="24" t="s">
        <v>17</v>
      </c>
      <c r="AY368" s="80" t="s">
        <v>488</v>
      </c>
      <c r="AZ368">
        <v>1</v>
      </c>
      <c r="BA368" s="77" t="s">
        <v>488</v>
      </c>
      <c r="BB368">
        <v>1</v>
      </c>
      <c r="BC368" s="77" t="s">
        <v>13</v>
      </c>
      <c r="BD368">
        <v>1</v>
      </c>
      <c r="BE368" s="77" t="s">
        <v>13</v>
      </c>
      <c r="BF368">
        <v>1</v>
      </c>
      <c r="BG368" s="77" t="s">
        <v>13</v>
      </c>
      <c r="BH368" s="175">
        <v>1</v>
      </c>
      <c r="BI368" s="171" t="s">
        <v>13</v>
      </c>
      <c r="BJ368" s="177">
        <v>1</v>
      </c>
      <c r="BK368" s="79">
        <v>20</v>
      </c>
      <c r="BL368" s="24">
        <v>25</v>
      </c>
      <c r="BM368" s="79">
        <v>15</v>
      </c>
      <c r="BN368" s="79">
        <v>15</v>
      </c>
      <c r="BO368" s="79">
        <v>30</v>
      </c>
      <c r="BP368" s="79">
        <v>8</v>
      </c>
      <c r="BQ368" s="79">
        <v>8</v>
      </c>
      <c r="BR368" s="168">
        <v>40</v>
      </c>
      <c r="BT368" s="136">
        <v>30</v>
      </c>
      <c r="BU368" s="136">
        <v>2</v>
      </c>
      <c r="BV368" s="136">
        <v>45</v>
      </c>
      <c r="BW368" s="136">
        <v>8</v>
      </c>
      <c r="BX368" s="132">
        <v>25</v>
      </c>
      <c r="BY368" s="136">
        <v>70</v>
      </c>
      <c r="BZ368" s="136" t="s">
        <v>97</v>
      </c>
      <c r="CA368" s="84" t="s">
        <v>96</v>
      </c>
      <c r="CB368" s="176" t="s">
        <v>577</v>
      </c>
      <c r="CC368" s="124" t="s">
        <v>29</v>
      </c>
      <c r="CD368" s="84">
        <v>6.5</v>
      </c>
      <c r="CE368" s="84">
        <v>9</v>
      </c>
      <c r="CF368" s="84">
        <v>0</v>
      </c>
    </row>
    <row r="369" spans="1:84" ht="57.6" x14ac:dyDescent="0.55000000000000004">
      <c r="A369" s="72">
        <v>5</v>
      </c>
      <c r="B369" s="49" t="s">
        <v>1</v>
      </c>
      <c r="C369" s="49">
        <v>51</v>
      </c>
      <c r="D369" s="25" t="s">
        <v>42</v>
      </c>
      <c r="E369" s="25">
        <v>2</v>
      </c>
      <c r="F369" s="49">
        <v>3</v>
      </c>
      <c r="G369" s="25">
        <v>0</v>
      </c>
      <c r="H369" s="50"/>
      <c r="I369" s="24"/>
      <c r="J369" s="78"/>
      <c r="K369" s="78"/>
      <c r="M369" s="79"/>
      <c r="N369" s="79"/>
      <c r="O369" s="168"/>
      <c r="P369">
        <f>J369-'data for JMP'!J369</f>
        <v>0</v>
      </c>
      <c r="Q369">
        <f t="shared" si="67"/>
        <v>0</v>
      </c>
      <c r="R369">
        <f t="shared" si="68"/>
        <v>0</v>
      </c>
      <c r="S369">
        <f t="shared" si="69"/>
        <v>0</v>
      </c>
      <c r="T369" s="116">
        <f t="shared" si="70"/>
        <v>0</v>
      </c>
      <c r="U369" s="116">
        <f t="shared" si="70"/>
        <v>0</v>
      </c>
      <c r="V369" s="24"/>
      <c r="W369" s="51"/>
      <c r="X369" s="78"/>
      <c r="Z369" s="78"/>
      <c r="AA369" s="78"/>
      <c r="AB369" s="5"/>
      <c r="AH369" s="79"/>
      <c r="AI369" s="79"/>
      <c r="AJ369" s="5"/>
      <c r="AL369" s="79"/>
      <c r="AM369" s="79"/>
      <c r="AN369" s="168"/>
      <c r="AO369" s="168"/>
      <c r="AP369" s="116">
        <v>1</v>
      </c>
      <c r="AQ369" s="25" t="s">
        <v>14</v>
      </c>
      <c r="AR369" s="25">
        <v>0</v>
      </c>
      <c r="AS369" s="52" t="s">
        <v>14</v>
      </c>
      <c r="AT369" s="50" t="s">
        <v>14</v>
      </c>
      <c r="AU369" s="50">
        <v>0</v>
      </c>
      <c r="AV369" s="24" t="s">
        <v>14</v>
      </c>
      <c r="AW369" s="24">
        <v>0</v>
      </c>
      <c r="AX369" s="24" t="s">
        <v>14</v>
      </c>
      <c r="AY369" s="77" t="s">
        <v>512</v>
      </c>
      <c r="AZ369">
        <v>0</v>
      </c>
      <c r="BA369" s="77" t="s">
        <v>512</v>
      </c>
      <c r="BB369">
        <v>0</v>
      </c>
      <c r="BC369" s="77" t="s">
        <v>512</v>
      </c>
      <c r="BD369">
        <v>0</v>
      </c>
      <c r="BE369" s="77" t="s">
        <v>512</v>
      </c>
      <c r="BF369">
        <v>0</v>
      </c>
      <c r="BG369" s="77"/>
      <c r="BH369" s="116">
        <v>0</v>
      </c>
      <c r="BI369" s="171"/>
      <c r="BJ369" s="116">
        <v>0</v>
      </c>
      <c r="BK369" s="79">
        <v>0</v>
      </c>
      <c r="BL369" s="79">
        <v>0</v>
      </c>
      <c r="BM369" s="24">
        <v>0</v>
      </c>
      <c r="BN369" s="24">
        <v>0</v>
      </c>
      <c r="BO369" s="24">
        <v>0</v>
      </c>
      <c r="BP369" s="24">
        <v>0</v>
      </c>
      <c r="BQ369" s="79"/>
      <c r="BR369" s="168"/>
      <c r="BT369" s="136">
        <v>30</v>
      </c>
      <c r="BU369" s="136">
        <v>4</v>
      </c>
      <c r="BV369" s="136">
        <v>35</v>
      </c>
      <c r="BW369" s="136">
        <v>3</v>
      </c>
      <c r="BX369" s="132"/>
      <c r="BY369" s="136">
        <v>50</v>
      </c>
      <c r="BZ369" s="136" t="s">
        <v>95</v>
      </c>
      <c r="CA369" s="79"/>
      <c r="CB369" s="175" t="s">
        <v>581</v>
      </c>
      <c r="CC369" s="124" t="s">
        <v>30</v>
      </c>
      <c r="CD369" s="84">
        <v>3</v>
      </c>
      <c r="CE369" s="84">
        <v>1</v>
      </c>
      <c r="CF369" s="84">
        <v>0</v>
      </c>
    </row>
    <row r="370" spans="1:84" ht="43.2" x14ac:dyDescent="0.55000000000000004">
      <c r="A370" s="72">
        <v>5</v>
      </c>
      <c r="B370" s="49" t="s">
        <v>1</v>
      </c>
      <c r="C370" s="49">
        <v>52</v>
      </c>
      <c r="D370" s="49" t="s">
        <v>66</v>
      </c>
      <c r="E370" s="49">
        <v>2</v>
      </c>
      <c r="F370" s="25">
        <v>2.5</v>
      </c>
      <c r="G370" s="25">
        <v>10.5</v>
      </c>
      <c r="H370" s="57">
        <v>32</v>
      </c>
      <c r="I370" s="24">
        <v>36</v>
      </c>
      <c r="J370" s="79">
        <v>39</v>
      </c>
      <c r="K370" s="79">
        <v>49</v>
      </c>
      <c r="L370" s="79">
        <v>64</v>
      </c>
      <c r="M370" s="79">
        <v>90</v>
      </c>
      <c r="N370" s="79">
        <v>92</v>
      </c>
      <c r="O370" s="168">
        <v>119</v>
      </c>
      <c r="P370">
        <f>J370-'data for JMP'!J370</f>
        <v>3</v>
      </c>
      <c r="Q370">
        <f t="shared" si="67"/>
        <v>10</v>
      </c>
      <c r="R370">
        <f t="shared" si="68"/>
        <v>15</v>
      </c>
      <c r="S370">
        <f t="shared" si="69"/>
        <v>26</v>
      </c>
      <c r="T370" s="116">
        <f t="shared" si="70"/>
        <v>2</v>
      </c>
      <c r="U370" s="116">
        <f t="shared" si="70"/>
        <v>27</v>
      </c>
      <c r="V370" s="24">
        <v>7</v>
      </c>
      <c r="W370" s="51">
        <f>3.14*(V370/2)^2*I370</f>
        <v>1384.7400000000002</v>
      </c>
      <c r="X370" s="79">
        <v>8</v>
      </c>
      <c r="Y370">
        <f>3.14*(X370/2)^2*J370</f>
        <v>1959.3600000000001</v>
      </c>
      <c r="Z370" s="79">
        <v>21</v>
      </c>
      <c r="AA370" s="79">
        <v>19</v>
      </c>
      <c r="AB370" s="5">
        <f xml:space="preserve"> AVERAGE(Z370:AA370)</f>
        <v>20</v>
      </c>
      <c r="AC370">
        <f>3.14*((Z370+AA370)/2)^2*K370</f>
        <v>61544</v>
      </c>
      <c r="AD370" s="79">
        <v>35</v>
      </c>
      <c r="AE370" s="79">
        <v>30</v>
      </c>
      <c r="AF370" s="5">
        <f xml:space="preserve"> AVERAGE(AD370:AE370)</f>
        <v>32.5</v>
      </c>
      <c r="AG370">
        <f>3.14*((AD370+AE370)/2)^2*L370</f>
        <v>212264</v>
      </c>
      <c r="AH370" s="79">
        <v>40</v>
      </c>
      <c r="AI370" s="79">
        <v>42</v>
      </c>
      <c r="AJ370" s="5">
        <f xml:space="preserve"> AVERAGE(AH370:AI370)</f>
        <v>41</v>
      </c>
      <c r="AK370">
        <f>3.14*((AH370+AI370)/2)^2*M370</f>
        <v>475050.60000000003</v>
      </c>
      <c r="AL370" s="79">
        <v>43</v>
      </c>
      <c r="AM370" s="79">
        <v>39</v>
      </c>
      <c r="AN370" s="168">
        <v>59</v>
      </c>
      <c r="AO370" s="168">
        <v>53</v>
      </c>
      <c r="AP370" s="116">
        <v>1</v>
      </c>
      <c r="AQ370" s="49" t="s">
        <v>13</v>
      </c>
      <c r="AR370" s="88">
        <v>1</v>
      </c>
      <c r="AS370" s="52" t="s">
        <v>13</v>
      </c>
      <c r="AT370" s="24" t="s">
        <v>13</v>
      </c>
      <c r="AU370" s="24">
        <v>1</v>
      </c>
      <c r="AV370" s="24" t="s">
        <v>17</v>
      </c>
      <c r="AW370" s="24">
        <v>1</v>
      </c>
      <c r="AX370" s="24" t="s">
        <v>17</v>
      </c>
      <c r="AY370" s="80" t="s">
        <v>488</v>
      </c>
      <c r="AZ370">
        <v>1</v>
      </c>
      <c r="BA370" s="77" t="s">
        <v>488</v>
      </c>
      <c r="BB370">
        <v>1</v>
      </c>
      <c r="BC370" s="77" t="s">
        <v>13</v>
      </c>
      <c r="BD370">
        <v>1</v>
      </c>
      <c r="BE370" s="77" t="s">
        <v>13</v>
      </c>
      <c r="BF370">
        <v>1</v>
      </c>
      <c r="BG370" s="77" t="s">
        <v>15</v>
      </c>
      <c r="BH370" s="175">
        <v>1</v>
      </c>
      <c r="BI370" s="171" t="s">
        <v>13</v>
      </c>
      <c r="BJ370" s="177">
        <v>1</v>
      </c>
      <c r="BK370" s="79">
        <v>5</v>
      </c>
      <c r="BL370" s="24">
        <v>0</v>
      </c>
      <c r="BM370" s="79">
        <v>0</v>
      </c>
      <c r="BN370" s="79">
        <v>0</v>
      </c>
      <c r="BO370" s="79">
        <v>0</v>
      </c>
      <c r="BP370" s="79">
        <v>2</v>
      </c>
      <c r="BQ370" s="79">
        <v>1</v>
      </c>
      <c r="BR370" s="168">
        <v>15</v>
      </c>
      <c r="BT370" s="150">
        <v>25</v>
      </c>
      <c r="BU370" s="150">
        <v>2</v>
      </c>
      <c r="BV370" s="150">
        <v>35</v>
      </c>
      <c r="BW370" s="150">
        <v>8</v>
      </c>
      <c r="BX370" s="132">
        <v>0</v>
      </c>
      <c r="BY370" s="150">
        <v>50</v>
      </c>
      <c r="BZ370" s="136" t="s">
        <v>94</v>
      </c>
      <c r="CA370" s="157" t="s">
        <v>93</v>
      </c>
      <c r="CB370" s="176" t="s">
        <v>577</v>
      </c>
      <c r="CC370" s="124" t="s">
        <v>29</v>
      </c>
      <c r="CD370" s="77">
        <v>2.5</v>
      </c>
      <c r="CE370" s="77">
        <v>6</v>
      </c>
      <c r="CF370" s="77">
        <v>0</v>
      </c>
    </row>
    <row r="371" spans="1:84" ht="28.8" x14ac:dyDescent="0.55000000000000004">
      <c r="A371" s="72">
        <v>5</v>
      </c>
      <c r="B371" s="49" t="s">
        <v>1</v>
      </c>
      <c r="C371" s="49">
        <v>53</v>
      </c>
      <c r="D371" s="25" t="s">
        <v>66</v>
      </c>
      <c r="E371" s="25">
        <v>2</v>
      </c>
      <c r="F371" s="25">
        <v>6.5</v>
      </c>
      <c r="G371" s="49">
        <v>22</v>
      </c>
      <c r="H371" s="24">
        <v>50.5</v>
      </c>
      <c r="I371" s="24">
        <v>51</v>
      </c>
      <c r="J371" s="79">
        <v>51</v>
      </c>
      <c r="K371" s="79">
        <v>71</v>
      </c>
      <c r="L371" s="79">
        <v>90</v>
      </c>
      <c r="M371" s="79">
        <v>113</v>
      </c>
      <c r="N371" s="79">
        <v>108</v>
      </c>
      <c r="O371" s="168">
        <v>142</v>
      </c>
      <c r="P371">
        <f>J371-'data for JMP'!J371</f>
        <v>0</v>
      </c>
      <c r="Q371">
        <f t="shared" si="67"/>
        <v>20</v>
      </c>
      <c r="R371">
        <f t="shared" si="68"/>
        <v>19</v>
      </c>
      <c r="S371">
        <f t="shared" si="69"/>
        <v>23</v>
      </c>
      <c r="T371" s="116">
        <f t="shared" si="70"/>
        <v>-5</v>
      </c>
      <c r="U371" s="116">
        <f t="shared" si="70"/>
        <v>34</v>
      </c>
      <c r="V371" s="24">
        <v>10</v>
      </c>
      <c r="W371" s="51">
        <f>3.14*(V371/2)^2*I371</f>
        <v>4003.5</v>
      </c>
      <c r="X371" s="79">
        <v>12</v>
      </c>
      <c r="Y371">
        <f>3.14*(X371/2)^2*J371</f>
        <v>5765.04</v>
      </c>
      <c r="Z371" s="79">
        <v>26</v>
      </c>
      <c r="AA371" s="79">
        <v>21</v>
      </c>
      <c r="AB371" s="5">
        <f xml:space="preserve"> AVERAGE(Z371:AA371)</f>
        <v>23.5</v>
      </c>
      <c r="AC371">
        <f>3.14*((Z371+AA371)/2)^2*K371</f>
        <v>123118.61500000001</v>
      </c>
      <c r="AD371" s="79">
        <v>37</v>
      </c>
      <c r="AE371" s="79">
        <v>30</v>
      </c>
      <c r="AF371" s="5">
        <f xml:space="preserve"> AVERAGE(AD371:AE371)</f>
        <v>33.5</v>
      </c>
      <c r="AG371">
        <f>3.14*((AD371+AE371)/2)^2*L371</f>
        <v>317147.85000000003</v>
      </c>
      <c r="AH371" s="79">
        <v>49</v>
      </c>
      <c r="AI371" s="79">
        <v>44</v>
      </c>
      <c r="AJ371" s="5">
        <f xml:space="preserve"> AVERAGE(AH371:AI371)</f>
        <v>46.5</v>
      </c>
      <c r="AK371">
        <f>3.14*((AH371+AI371)/2)^2*M371</f>
        <v>767209.54500000004</v>
      </c>
      <c r="AL371" s="79">
        <v>60</v>
      </c>
      <c r="AM371" s="79">
        <v>44</v>
      </c>
      <c r="AN371" s="168">
        <v>77</v>
      </c>
      <c r="AO371" s="168">
        <v>50</v>
      </c>
      <c r="AP371" s="116">
        <v>1</v>
      </c>
      <c r="AQ371" s="25" t="s">
        <v>13</v>
      </c>
      <c r="AR371" s="88">
        <v>1</v>
      </c>
      <c r="AS371" s="52" t="s">
        <v>13</v>
      </c>
      <c r="AT371" s="24" t="s">
        <v>13</v>
      </c>
      <c r="AU371" s="24">
        <v>1</v>
      </c>
      <c r="AV371" s="24" t="s">
        <v>15</v>
      </c>
      <c r="AW371" s="24">
        <v>1</v>
      </c>
      <c r="AX371" s="24" t="s">
        <v>15</v>
      </c>
      <c r="AY371" s="80" t="s">
        <v>488</v>
      </c>
      <c r="AZ371">
        <v>1</v>
      </c>
      <c r="BA371" s="77" t="s">
        <v>488</v>
      </c>
      <c r="BB371">
        <v>1</v>
      </c>
      <c r="BC371" s="77" t="s">
        <v>13</v>
      </c>
      <c r="BD371">
        <v>1</v>
      </c>
      <c r="BE371" s="77" t="s">
        <v>13</v>
      </c>
      <c r="BF371">
        <v>1</v>
      </c>
      <c r="BG371" s="77" t="s">
        <v>15</v>
      </c>
      <c r="BH371" s="175">
        <v>1</v>
      </c>
      <c r="BI371" s="171" t="s">
        <v>15</v>
      </c>
      <c r="BJ371" s="177">
        <v>1</v>
      </c>
      <c r="BK371" s="79">
        <v>5</v>
      </c>
      <c r="BL371" s="24">
        <v>5</v>
      </c>
      <c r="BM371" s="79">
        <v>15</v>
      </c>
      <c r="BN371" s="79">
        <v>0</v>
      </c>
      <c r="BO371" s="79">
        <v>0</v>
      </c>
      <c r="BP371" s="79">
        <v>1</v>
      </c>
      <c r="BQ371" s="79">
        <v>1</v>
      </c>
      <c r="BR371" s="168">
        <v>20</v>
      </c>
      <c r="BT371" s="136">
        <v>7</v>
      </c>
      <c r="BU371" s="136">
        <v>5</v>
      </c>
      <c r="BV371" s="136">
        <v>20</v>
      </c>
      <c r="BW371" s="136">
        <v>10</v>
      </c>
      <c r="BX371" s="132">
        <v>5</v>
      </c>
      <c r="BY371" s="136">
        <v>50</v>
      </c>
      <c r="BZ371" s="150" t="s">
        <v>82</v>
      </c>
      <c r="CA371" s="77" t="s">
        <v>92</v>
      </c>
      <c r="CB371" s="176" t="s">
        <v>577</v>
      </c>
      <c r="CC371" s="124" t="s">
        <v>29</v>
      </c>
      <c r="CD371" s="84">
        <v>6.5</v>
      </c>
      <c r="CE371" s="84">
        <v>6</v>
      </c>
      <c r="CF371" s="84" t="s">
        <v>49</v>
      </c>
    </row>
    <row r="372" spans="1:84" ht="43.2" x14ac:dyDescent="0.55000000000000004">
      <c r="A372" s="72">
        <v>5</v>
      </c>
      <c r="B372" s="49" t="s">
        <v>1</v>
      </c>
      <c r="C372" s="49">
        <v>54</v>
      </c>
      <c r="D372" s="25" t="s">
        <v>66</v>
      </c>
      <c r="E372" s="25">
        <v>2</v>
      </c>
      <c r="F372" s="25">
        <v>6</v>
      </c>
      <c r="G372" s="25">
        <v>15</v>
      </c>
      <c r="H372" s="24">
        <v>41</v>
      </c>
      <c r="I372" s="24">
        <v>31</v>
      </c>
      <c r="J372" s="79">
        <v>32</v>
      </c>
      <c r="K372" s="79">
        <v>31</v>
      </c>
      <c r="L372" s="79">
        <v>48</v>
      </c>
      <c r="M372" s="79">
        <v>76</v>
      </c>
      <c r="N372" s="79">
        <v>80</v>
      </c>
      <c r="O372" s="168">
        <v>112</v>
      </c>
      <c r="P372">
        <f>J372-'data for JMP'!J372</f>
        <v>1</v>
      </c>
      <c r="Q372">
        <f t="shared" si="67"/>
        <v>-1</v>
      </c>
      <c r="R372">
        <f t="shared" si="68"/>
        <v>17</v>
      </c>
      <c r="S372">
        <f t="shared" si="69"/>
        <v>28</v>
      </c>
      <c r="T372" s="116">
        <f t="shared" si="70"/>
        <v>4</v>
      </c>
      <c r="U372" s="116">
        <f t="shared" si="70"/>
        <v>32</v>
      </c>
      <c r="V372" s="24">
        <v>5</v>
      </c>
      <c r="W372" s="51">
        <f>3.14*(V372/2)^2*I372</f>
        <v>608.375</v>
      </c>
      <c r="X372" s="79">
        <v>6</v>
      </c>
      <c r="Y372">
        <f>3.14*(X372/2)^2*J372</f>
        <v>904.32</v>
      </c>
      <c r="Z372" s="79">
        <v>21</v>
      </c>
      <c r="AA372" s="79">
        <v>17</v>
      </c>
      <c r="AB372" s="5">
        <f xml:space="preserve"> AVERAGE(Z372:AA372)</f>
        <v>19</v>
      </c>
      <c r="AC372">
        <f>3.14*((Z372+AA372)/2)^2*K372</f>
        <v>35139.74</v>
      </c>
      <c r="AD372" s="79">
        <v>30</v>
      </c>
      <c r="AE372" s="79">
        <v>26</v>
      </c>
      <c r="AF372" s="5">
        <f xml:space="preserve"> AVERAGE(AD372:AE372)</f>
        <v>28</v>
      </c>
      <c r="AG372">
        <f>3.14*((AD372+AE372)/2)^2*L372</f>
        <v>118164.48000000001</v>
      </c>
      <c r="AH372" s="79">
        <v>41</v>
      </c>
      <c r="AI372" s="79">
        <v>39</v>
      </c>
      <c r="AJ372" s="5">
        <f xml:space="preserve"> AVERAGE(AH372:AI372)</f>
        <v>40</v>
      </c>
      <c r="AK372">
        <f>3.14*((AH372+AI372)/2)^2*M372</f>
        <v>381824</v>
      </c>
      <c r="AL372" s="79">
        <v>50</v>
      </c>
      <c r="AM372" s="79">
        <v>50</v>
      </c>
      <c r="AN372" s="168">
        <v>65</v>
      </c>
      <c r="AO372" s="168">
        <v>62</v>
      </c>
      <c r="AP372" s="116">
        <v>1</v>
      </c>
      <c r="AQ372" s="25" t="s">
        <v>13</v>
      </c>
      <c r="AR372" s="88">
        <v>1</v>
      </c>
      <c r="AS372" s="52" t="s">
        <v>13</v>
      </c>
      <c r="AT372" s="24" t="s">
        <v>13</v>
      </c>
      <c r="AU372" s="24">
        <v>1</v>
      </c>
      <c r="AV372" s="24" t="s">
        <v>18</v>
      </c>
      <c r="AW372" s="24">
        <v>1</v>
      </c>
      <c r="AX372" s="24" t="s">
        <v>18</v>
      </c>
      <c r="AY372" s="80" t="s">
        <v>489</v>
      </c>
      <c r="AZ372">
        <v>1</v>
      </c>
      <c r="BA372" s="77" t="s">
        <v>489</v>
      </c>
      <c r="BB372">
        <v>1</v>
      </c>
      <c r="BC372" s="77" t="s">
        <v>15</v>
      </c>
      <c r="BD372">
        <v>1</v>
      </c>
      <c r="BE372" s="77" t="s">
        <v>15</v>
      </c>
      <c r="BF372">
        <v>1</v>
      </c>
      <c r="BG372" s="77" t="s">
        <v>15</v>
      </c>
      <c r="BH372" s="175">
        <v>1</v>
      </c>
      <c r="BI372" s="171" t="s">
        <v>13</v>
      </c>
      <c r="BJ372" s="177">
        <v>1</v>
      </c>
      <c r="BK372" s="79">
        <v>0</v>
      </c>
      <c r="BL372" s="24">
        <v>10</v>
      </c>
      <c r="BM372" s="79">
        <v>10</v>
      </c>
      <c r="BN372" s="79">
        <v>5</v>
      </c>
      <c r="BO372" s="79">
        <v>10</v>
      </c>
      <c r="BP372" s="79">
        <v>1</v>
      </c>
      <c r="BQ372" s="79">
        <v>8</v>
      </c>
      <c r="BR372" s="168">
        <v>40</v>
      </c>
      <c r="BT372" s="136">
        <v>10</v>
      </c>
      <c r="BU372" s="136">
        <v>10</v>
      </c>
      <c r="BV372" s="136">
        <v>15</v>
      </c>
      <c r="BW372" s="136">
        <v>10</v>
      </c>
      <c r="BX372" s="132">
        <v>10</v>
      </c>
      <c r="BY372" s="136">
        <v>80</v>
      </c>
      <c r="BZ372" s="136" t="s">
        <v>91</v>
      </c>
      <c r="CA372" s="84" t="s">
        <v>76</v>
      </c>
      <c r="CB372" s="176" t="s">
        <v>577</v>
      </c>
      <c r="CC372" s="124" t="s">
        <v>29</v>
      </c>
      <c r="CD372" s="84">
        <v>6</v>
      </c>
      <c r="CE372" s="84">
        <v>6</v>
      </c>
      <c r="CF372" s="84"/>
    </row>
    <row r="373" spans="1:84" ht="57.6" x14ac:dyDescent="0.55000000000000004">
      <c r="A373" s="72">
        <v>5</v>
      </c>
      <c r="B373" s="49" t="s">
        <v>1</v>
      </c>
      <c r="C373" s="49">
        <v>55</v>
      </c>
      <c r="D373" s="25" t="s">
        <v>64</v>
      </c>
      <c r="E373" s="25">
        <v>4</v>
      </c>
      <c r="F373" s="25">
        <v>6.5</v>
      </c>
      <c r="G373" s="25">
        <v>9</v>
      </c>
      <c r="H373" s="24"/>
      <c r="I373" s="24"/>
      <c r="J373" s="79"/>
      <c r="K373" s="79"/>
      <c r="M373" s="79"/>
      <c r="P373">
        <f>J373-'data for JMP'!J373</f>
        <v>0</v>
      </c>
      <c r="Q373">
        <f t="shared" si="67"/>
        <v>0</v>
      </c>
      <c r="R373">
        <f t="shared" si="68"/>
        <v>0</v>
      </c>
      <c r="S373">
        <f t="shared" si="69"/>
        <v>0</v>
      </c>
      <c r="T373" s="116">
        <f t="shared" si="70"/>
        <v>0</v>
      </c>
      <c r="U373" s="116">
        <f t="shared" si="70"/>
        <v>0</v>
      </c>
      <c r="V373" s="24"/>
      <c r="W373" s="51"/>
      <c r="X373" s="79"/>
      <c r="Z373" s="79"/>
      <c r="AA373" s="79"/>
      <c r="AB373" s="5"/>
      <c r="AH373" s="79"/>
      <c r="AI373" s="79"/>
      <c r="AJ373" s="5"/>
      <c r="AP373" s="116">
        <v>1</v>
      </c>
      <c r="AQ373" s="25" t="s">
        <v>15</v>
      </c>
      <c r="AR373" s="88">
        <v>1</v>
      </c>
      <c r="AS373" s="52" t="s">
        <v>14</v>
      </c>
      <c r="AT373" s="24" t="s">
        <v>14</v>
      </c>
      <c r="AU373" s="24">
        <v>0</v>
      </c>
      <c r="AV373" s="24" t="s">
        <v>14</v>
      </c>
      <c r="AW373" s="24">
        <v>0</v>
      </c>
      <c r="AX373" s="24" t="s">
        <v>14</v>
      </c>
      <c r="AY373" s="77" t="s">
        <v>512</v>
      </c>
      <c r="AZ373">
        <v>0</v>
      </c>
      <c r="BA373" s="77" t="s">
        <v>512</v>
      </c>
      <c r="BB373">
        <v>0</v>
      </c>
      <c r="BC373" s="77" t="s">
        <v>512</v>
      </c>
      <c r="BD373">
        <v>0</v>
      </c>
      <c r="BE373" s="77" t="s">
        <v>512</v>
      </c>
      <c r="BF373">
        <v>0</v>
      </c>
      <c r="BH373" s="116">
        <v>0</v>
      </c>
      <c r="BJ373" s="116">
        <v>0</v>
      </c>
      <c r="BK373" s="79">
        <v>0</v>
      </c>
      <c r="BL373" s="79">
        <v>0</v>
      </c>
      <c r="BM373" s="24">
        <v>0</v>
      </c>
      <c r="BN373" s="24">
        <v>0</v>
      </c>
      <c r="BO373" s="24">
        <v>0</v>
      </c>
      <c r="BP373" s="24">
        <v>0</v>
      </c>
      <c r="BT373" s="136">
        <v>12</v>
      </c>
      <c r="BU373" s="136">
        <v>0</v>
      </c>
      <c r="BV373" s="136">
        <v>50</v>
      </c>
      <c r="BW373" s="136">
        <v>0</v>
      </c>
      <c r="BX373" s="132"/>
      <c r="BY373" s="136">
        <v>40</v>
      </c>
      <c r="BZ373" s="136" t="s">
        <v>90</v>
      </c>
      <c r="CA373" s="84"/>
      <c r="CB373" s="175" t="s">
        <v>581</v>
      </c>
      <c r="CC373" s="124" t="s">
        <v>30</v>
      </c>
      <c r="CD373" s="84">
        <v>6.5</v>
      </c>
      <c r="CE373" s="84">
        <v>0</v>
      </c>
      <c r="CF373" s="84" t="s">
        <v>49</v>
      </c>
    </row>
    <row r="374" spans="1:84" ht="43.2" x14ac:dyDescent="0.55000000000000004">
      <c r="A374" s="72">
        <v>5</v>
      </c>
      <c r="B374" s="49" t="s">
        <v>1</v>
      </c>
      <c r="C374" s="49">
        <v>56</v>
      </c>
      <c r="D374" s="25" t="s">
        <v>81</v>
      </c>
      <c r="E374" s="25">
        <v>4</v>
      </c>
      <c r="F374" s="25">
        <v>8.5</v>
      </c>
      <c r="G374" s="25">
        <v>27</v>
      </c>
      <c r="H374" s="24">
        <v>30.5</v>
      </c>
      <c r="I374" s="24">
        <v>28</v>
      </c>
      <c r="J374" s="79"/>
      <c r="K374" s="79"/>
      <c r="M374" s="79"/>
      <c r="P374">
        <f>J374-'data for JMP'!J374</f>
        <v>-28</v>
      </c>
      <c r="Q374">
        <f t="shared" si="67"/>
        <v>0</v>
      </c>
      <c r="R374">
        <f t="shared" si="68"/>
        <v>0</v>
      </c>
      <c r="S374">
        <f t="shared" si="69"/>
        <v>0</v>
      </c>
      <c r="T374" s="116">
        <f t="shared" si="70"/>
        <v>0</v>
      </c>
      <c r="U374" s="116">
        <f t="shared" si="70"/>
        <v>0</v>
      </c>
      <c r="V374" s="24">
        <v>2.5</v>
      </c>
      <c r="W374" s="51">
        <f>3.14*(V374/2)^2*I374</f>
        <v>137.375</v>
      </c>
      <c r="X374" s="79"/>
      <c r="Z374" s="79"/>
      <c r="AA374" s="79"/>
      <c r="AB374" s="5"/>
      <c r="AH374" s="79"/>
      <c r="AI374" s="79"/>
      <c r="AJ374" s="5"/>
      <c r="AP374" s="116">
        <v>1</v>
      </c>
      <c r="AQ374" s="25" t="s">
        <v>13</v>
      </c>
      <c r="AR374" s="88">
        <v>1</v>
      </c>
      <c r="AS374" s="52" t="s">
        <v>13</v>
      </c>
      <c r="AT374" s="24" t="s">
        <v>15</v>
      </c>
      <c r="AU374" s="24">
        <v>1</v>
      </c>
      <c r="AV374" s="24" t="s">
        <v>14</v>
      </c>
      <c r="AW374" s="24">
        <v>0</v>
      </c>
      <c r="AX374" s="24" t="s">
        <v>14</v>
      </c>
      <c r="AY374" s="80" t="s">
        <v>487</v>
      </c>
      <c r="AZ374">
        <v>0</v>
      </c>
      <c r="BA374" s="77" t="s">
        <v>512</v>
      </c>
      <c r="BB374">
        <v>0</v>
      </c>
      <c r="BC374" s="77" t="s">
        <v>512</v>
      </c>
      <c r="BD374">
        <v>0</v>
      </c>
      <c r="BE374" s="77" t="s">
        <v>512</v>
      </c>
      <c r="BF374">
        <v>0</v>
      </c>
      <c r="BH374" s="116">
        <v>0</v>
      </c>
      <c r="BJ374" s="116">
        <v>0</v>
      </c>
      <c r="BK374" s="79">
        <v>10</v>
      </c>
      <c r="BL374" s="24">
        <v>10</v>
      </c>
      <c r="BM374" s="24">
        <v>0</v>
      </c>
      <c r="BN374" s="24">
        <v>0</v>
      </c>
      <c r="BO374" s="24">
        <v>0</v>
      </c>
      <c r="BP374" s="24">
        <v>0</v>
      </c>
      <c r="BT374" s="136">
        <v>10</v>
      </c>
      <c r="BU374" s="136">
        <v>2</v>
      </c>
      <c r="BV374" s="136">
        <v>60</v>
      </c>
      <c r="BW374" s="136">
        <v>1</v>
      </c>
      <c r="BX374" s="132">
        <v>10</v>
      </c>
      <c r="BY374" s="136">
        <v>50</v>
      </c>
      <c r="BZ374" s="136" t="s">
        <v>89</v>
      </c>
      <c r="CA374" s="84"/>
      <c r="CB374" s="175" t="s">
        <v>581</v>
      </c>
      <c r="CC374" s="124" t="s">
        <v>30</v>
      </c>
      <c r="CD374" s="84">
        <v>8.5</v>
      </c>
      <c r="CE374" s="84">
        <v>7</v>
      </c>
      <c r="CF374" s="84">
        <v>0</v>
      </c>
    </row>
    <row r="375" spans="1:84" ht="28.8" x14ac:dyDescent="0.55000000000000004">
      <c r="A375" s="72">
        <v>5</v>
      </c>
      <c r="B375" s="49" t="s">
        <v>1</v>
      </c>
      <c r="C375" s="49">
        <v>57</v>
      </c>
      <c r="D375" s="25" t="s">
        <v>66</v>
      </c>
      <c r="E375" s="25">
        <v>4</v>
      </c>
      <c r="F375" s="25">
        <v>6</v>
      </c>
      <c r="G375" s="25">
        <v>13</v>
      </c>
      <c r="H375" s="24">
        <v>15.5</v>
      </c>
      <c r="I375" s="24">
        <v>15</v>
      </c>
      <c r="J375" s="79">
        <v>16</v>
      </c>
      <c r="K375" s="79">
        <v>15</v>
      </c>
      <c r="L375" s="79">
        <v>15</v>
      </c>
      <c r="M375" s="79"/>
      <c r="P375">
        <f>J375-'data for JMP'!J375</f>
        <v>1</v>
      </c>
      <c r="Q375">
        <f t="shared" si="67"/>
        <v>-1</v>
      </c>
      <c r="R375">
        <f t="shared" si="68"/>
        <v>0</v>
      </c>
      <c r="S375">
        <f t="shared" si="69"/>
        <v>-15</v>
      </c>
      <c r="T375" s="116">
        <f t="shared" si="70"/>
        <v>0</v>
      </c>
      <c r="U375" s="116">
        <f t="shared" si="70"/>
        <v>0</v>
      </c>
      <c r="V375" s="24">
        <v>4.5</v>
      </c>
      <c r="W375" s="51">
        <f>3.14*(V375/2)^2*I375</f>
        <v>238.44374999999999</v>
      </c>
      <c r="X375" s="79">
        <v>2</v>
      </c>
      <c r="Y375">
        <f>3.14*(X375/2)^2*J375</f>
        <v>50.24</v>
      </c>
      <c r="Z375" s="79">
        <v>3.5</v>
      </c>
      <c r="AA375" s="79">
        <v>3</v>
      </c>
      <c r="AB375" s="5">
        <f xml:space="preserve"> AVERAGE(Z375:AA375)</f>
        <v>3.25</v>
      </c>
      <c r="AC375">
        <f>3.14*((Z375+AA375)/2)^2*K375</f>
        <v>497.49374999999998</v>
      </c>
      <c r="AD375" s="79"/>
      <c r="AE375" s="79"/>
      <c r="AF375" s="5"/>
      <c r="AH375" s="79"/>
      <c r="AI375" s="79"/>
      <c r="AJ375" s="5"/>
      <c r="AP375" s="116">
        <v>1</v>
      </c>
      <c r="AQ375" s="25" t="s">
        <v>15</v>
      </c>
      <c r="AR375" s="88">
        <v>1</v>
      </c>
      <c r="AS375" s="52" t="s">
        <v>14</v>
      </c>
      <c r="AT375" s="24" t="s">
        <v>15</v>
      </c>
      <c r="AU375" s="24">
        <v>1</v>
      </c>
      <c r="AV375" s="24" t="s">
        <v>18</v>
      </c>
      <c r="AW375" s="24">
        <v>1</v>
      </c>
      <c r="AX375" s="24" t="s">
        <v>18</v>
      </c>
      <c r="AY375" s="80" t="s">
        <v>490</v>
      </c>
      <c r="AZ375">
        <v>1</v>
      </c>
      <c r="BA375" s="77" t="s">
        <v>490</v>
      </c>
      <c r="BB375">
        <v>1</v>
      </c>
      <c r="BC375" s="77" t="s">
        <v>14</v>
      </c>
      <c r="BD375">
        <v>0</v>
      </c>
      <c r="BE375" s="77" t="s">
        <v>14</v>
      </c>
      <c r="BF375">
        <v>0</v>
      </c>
      <c r="BH375" s="116">
        <v>0</v>
      </c>
      <c r="BJ375" s="116">
        <v>0</v>
      </c>
      <c r="BK375" s="79">
        <v>2</v>
      </c>
      <c r="BL375" s="24">
        <v>2</v>
      </c>
      <c r="BM375" s="79">
        <v>1</v>
      </c>
      <c r="BN375" s="79">
        <v>0</v>
      </c>
      <c r="BO375" s="79">
        <v>10</v>
      </c>
      <c r="BP375" s="24">
        <v>0</v>
      </c>
      <c r="BT375" s="136">
        <v>0</v>
      </c>
      <c r="BU375" s="136">
        <v>1</v>
      </c>
      <c r="BV375" s="136">
        <v>15</v>
      </c>
      <c r="BW375" s="136">
        <v>0</v>
      </c>
      <c r="BX375" s="132">
        <v>2</v>
      </c>
      <c r="BY375" s="136">
        <v>50</v>
      </c>
      <c r="BZ375" s="136" t="s">
        <v>88</v>
      </c>
      <c r="CA375" s="84"/>
      <c r="CB375" s="175" t="s">
        <v>581</v>
      </c>
      <c r="CC375" s="124" t="s">
        <v>30</v>
      </c>
      <c r="CD375" s="84">
        <v>6</v>
      </c>
      <c r="CE375" s="84">
        <v>3</v>
      </c>
      <c r="CF375" s="84">
        <v>0</v>
      </c>
    </row>
    <row r="376" spans="1:84" ht="28.8" x14ac:dyDescent="0.55000000000000004">
      <c r="A376" s="72">
        <v>5</v>
      </c>
      <c r="B376" s="49" t="s">
        <v>1</v>
      </c>
      <c r="C376" s="49">
        <v>58</v>
      </c>
      <c r="D376" s="25" t="s">
        <v>66</v>
      </c>
      <c r="E376" s="25">
        <v>4</v>
      </c>
      <c r="F376" s="25">
        <v>6</v>
      </c>
      <c r="G376" s="25">
        <v>0</v>
      </c>
      <c r="H376" s="24"/>
      <c r="I376" s="24"/>
      <c r="J376" s="79"/>
      <c r="K376" s="79"/>
      <c r="L376" s="79"/>
      <c r="P376">
        <f>J376-'data for JMP'!J376</f>
        <v>0</v>
      </c>
      <c r="Q376">
        <f t="shared" si="67"/>
        <v>0</v>
      </c>
      <c r="R376">
        <f t="shared" si="68"/>
        <v>0</v>
      </c>
      <c r="S376">
        <f t="shared" si="69"/>
        <v>0</v>
      </c>
      <c r="T376" s="116">
        <f t="shared" si="70"/>
        <v>0</v>
      </c>
      <c r="U376" s="116">
        <f t="shared" si="70"/>
        <v>0</v>
      </c>
      <c r="V376" s="24"/>
      <c r="W376" s="51"/>
      <c r="X376" s="79"/>
      <c r="Z376" s="79"/>
      <c r="AA376" s="79"/>
      <c r="AB376" s="5"/>
      <c r="AD376" s="79"/>
      <c r="AE376" s="79"/>
      <c r="AF376" s="5"/>
      <c r="AP376" s="116">
        <v>1</v>
      </c>
      <c r="AQ376" s="25" t="s">
        <v>16</v>
      </c>
      <c r="AR376" s="25">
        <v>0</v>
      </c>
      <c r="AS376" s="25" t="s">
        <v>16</v>
      </c>
      <c r="AT376" s="24" t="s">
        <v>14</v>
      </c>
      <c r="AU376" s="24">
        <v>0</v>
      </c>
      <c r="AV376" s="24" t="s">
        <v>14</v>
      </c>
      <c r="AW376" s="24">
        <v>0</v>
      </c>
      <c r="AX376" s="24" t="s">
        <v>14</v>
      </c>
      <c r="AY376" s="77" t="s">
        <v>512</v>
      </c>
      <c r="AZ376">
        <v>0</v>
      </c>
      <c r="BA376" s="77" t="s">
        <v>512</v>
      </c>
      <c r="BB376">
        <v>0</v>
      </c>
      <c r="BC376" s="77" t="s">
        <v>512</v>
      </c>
      <c r="BD376">
        <v>0</v>
      </c>
      <c r="BE376" s="77" t="s">
        <v>512</v>
      </c>
      <c r="BF376">
        <v>0</v>
      </c>
      <c r="BH376" s="116">
        <v>0</v>
      </c>
      <c r="BJ376" s="116">
        <v>0</v>
      </c>
      <c r="BK376" s="79">
        <v>0</v>
      </c>
      <c r="BL376" s="79">
        <v>0</v>
      </c>
      <c r="BM376" s="24">
        <v>0</v>
      </c>
      <c r="BN376" s="24">
        <v>0</v>
      </c>
      <c r="BO376" s="24">
        <v>0</v>
      </c>
      <c r="BP376" s="24">
        <v>0</v>
      </c>
      <c r="BT376" s="136">
        <v>10</v>
      </c>
      <c r="BU376" s="136">
        <v>1</v>
      </c>
      <c r="BV376" s="136">
        <v>30</v>
      </c>
      <c r="BW376" s="136">
        <v>0</v>
      </c>
      <c r="BX376" s="132"/>
      <c r="BY376" s="136">
        <v>55</v>
      </c>
      <c r="BZ376" s="136" t="s">
        <v>87</v>
      </c>
      <c r="CA376" s="84"/>
      <c r="CB376" s="175" t="s">
        <v>581</v>
      </c>
      <c r="CC376" s="124" t="s">
        <v>30</v>
      </c>
      <c r="CD376" s="84">
        <v>6</v>
      </c>
      <c r="CE376" s="84">
        <v>1</v>
      </c>
      <c r="CF376" s="84">
        <v>0</v>
      </c>
    </row>
    <row r="377" spans="1:84" x14ac:dyDescent="0.55000000000000004">
      <c r="A377" s="72">
        <v>5</v>
      </c>
      <c r="B377" s="49" t="s">
        <v>1</v>
      </c>
      <c r="C377" s="49">
        <v>59</v>
      </c>
      <c r="D377" s="25" t="s">
        <v>66</v>
      </c>
      <c r="E377" s="25">
        <v>4</v>
      </c>
      <c r="F377" s="25">
        <v>7</v>
      </c>
      <c r="G377" s="25">
        <v>9.5</v>
      </c>
      <c r="H377" s="24">
        <v>10.5</v>
      </c>
      <c r="I377" s="24">
        <v>10</v>
      </c>
      <c r="J377" s="79"/>
      <c r="K377" s="79"/>
      <c r="L377" s="79"/>
      <c r="P377">
        <f>J377-'data for JMP'!J377</f>
        <v>-10</v>
      </c>
      <c r="Q377">
        <f t="shared" si="67"/>
        <v>0</v>
      </c>
      <c r="R377">
        <f t="shared" si="68"/>
        <v>0</v>
      </c>
      <c r="S377">
        <f t="shared" si="69"/>
        <v>0</v>
      </c>
      <c r="T377" s="116">
        <f t="shared" si="70"/>
        <v>0</v>
      </c>
      <c r="U377" s="116">
        <f t="shared" si="70"/>
        <v>0</v>
      </c>
      <c r="V377" s="24">
        <v>2</v>
      </c>
      <c r="W377" s="51">
        <f>3.14*(V377/2)^2*I377</f>
        <v>31.400000000000002</v>
      </c>
      <c r="X377" s="79"/>
      <c r="Z377" s="79"/>
      <c r="AA377" s="79"/>
      <c r="AB377" s="5"/>
      <c r="AD377" s="79"/>
      <c r="AE377" s="79"/>
      <c r="AF377" s="5"/>
      <c r="AP377" s="116">
        <v>1</v>
      </c>
      <c r="AQ377" s="25" t="s">
        <v>15</v>
      </c>
      <c r="AR377" s="88">
        <v>1</v>
      </c>
      <c r="AS377" s="52" t="s">
        <v>86</v>
      </c>
      <c r="AT377" s="24" t="s">
        <v>15</v>
      </c>
      <c r="AU377" s="24">
        <v>1</v>
      </c>
      <c r="AV377" s="24" t="s">
        <v>14</v>
      </c>
      <c r="AW377" s="24">
        <v>0</v>
      </c>
      <c r="AX377" s="24" t="s">
        <v>14</v>
      </c>
      <c r="AY377" s="80" t="s">
        <v>487</v>
      </c>
      <c r="AZ377">
        <v>0</v>
      </c>
      <c r="BA377" s="77" t="s">
        <v>512</v>
      </c>
      <c r="BB377">
        <v>0</v>
      </c>
      <c r="BC377" s="77" t="s">
        <v>512</v>
      </c>
      <c r="BD377">
        <v>0</v>
      </c>
      <c r="BE377" s="77" t="s">
        <v>512</v>
      </c>
      <c r="BF377">
        <v>0</v>
      </c>
      <c r="BH377" s="116">
        <v>0</v>
      </c>
      <c r="BJ377" s="116">
        <v>0</v>
      </c>
      <c r="BK377" s="79">
        <v>0</v>
      </c>
      <c r="BL377" s="24">
        <v>0</v>
      </c>
      <c r="BM377" s="24">
        <v>0</v>
      </c>
      <c r="BN377" s="24">
        <v>0</v>
      </c>
      <c r="BO377" s="24">
        <v>0</v>
      </c>
      <c r="BP377" s="24">
        <v>0</v>
      </c>
      <c r="BT377" s="136">
        <v>5</v>
      </c>
      <c r="BU377" s="136">
        <v>0</v>
      </c>
      <c r="BV377" s="136">
        <v>15</v>
      </c>
      <c r="BW377" s="136">
        <v>0</v>
      </c>
      <c r="BX377" s="132">
        <v>0</v>
      </c>
      <c r="BY377" s="136">
        <v>50</v>
      </c>
      <c r="BZ377" s="136" t="s">
        <v>63</v>
      </c>
      <c r="CA377" s="84"/>
      <c r="CB377" s="175" t="s">
        <v>581</v>
      </c>
      <c r="CC377" s="124" t="s">
        <v>30</v>
      </c>
      <c r="CD377" s="84">
        <v>7</v>
      </c>
      <c r="CE377" s="84">
        <v>4</v>
      </c>
      <c r="CF377" s="84">
        <v>0</v>
      </c>
    </row>
    <row r="378" spans="1:84" ht="28.8" x14ac:dyDescent="0.55000000000000004">
      <c r="A378" s="72">
        <v>5</v>
      </c>
      <c r="B378" s="49" t="s">
        <v>1</v>
      </c>
      <c r="C378" s="49">
        <v>60</v>
      </c>
      <c r="D378" s="25" t="s">
        <v>66</v>
      </c>
      <c r="E378" s="25">
        <v>2</v>
      </c>
      <c r="F378" s="25">
        <v>5.5</v>
      </c>
      <c r="G378" s="25">
        <v>9</v>
      </c>
      <c r="H378" s="24">
        <v>19.5</v>
      </c>
      <c r="I378" s="24">
        <v>20</v>
      </c>
      <c r="J378" s="79">
        <v>20</v>
      </c>
      <c r="K378" s="79"/>
      <c r="L378" s="79"/>
      <c r="P378">
        <f>J378-'data for JMP'!J378</f>
        <v>0</v>
      </c>
      <c r="Q378">
        <f t="shared" si="67"/>
        <v>-20</v>
      </c>
      <c r="R378">
        <f t="shared" si="68"/>
        <v>0</v>
      </c>
      <c r="S378">
        <f t="shared" si="69"/>
        <v>0</v>
      </c>
      <c r="T378" s="116">
        <f t="shared" si="70"/>
        <v>0</v>
      </c>
      <c r="U378" s="116">
        <f t="shared" si="70"/>
        <v>0</v>
      </c>
      <c r="V378" s="24">
        <v>5</v>
      </c>
      <c r="W378" s="51">
        <f>3.14*(V378/2)^2*I378</f>
        <v>392.5</v>
      </c>
      <c r="X378" s="79">
        <v>3</v>
      </c>
      <c r="Y378">
        <f>3.14*(X378/2)^2*J378</f>
        <v>141.30000000000001</v>
      </c>
      <c r="Z378" s="79"/>
      <c r="AA378" s="79"/>
      <c r="AB378" s="5"/>
      <c r="AD378" s="79"/>
      <c r="AE378" s="79"/>
      <c r="AF378" s="5"/>
      <c r="AP378" s="116">
        <v>1</v>
      </c>
      <c r="AQ378" s="25" t="s">
        <v>15</v>
      </c>
      <c r="AR378" s="88">
        <v>1</v>
      </c>
      <c r="AS378" s="52" t="s">
        <v>15</v>
      </c>
      <c r="AT378" s="24" t="s">
        <v>13</v>
      </c>
      <c r="AU378" s="24">
        <v>1</v>
      </c>
      <c r="AV378" s="24" t="s">
        <v>18</v>
      </c>
      <c r="AW378" s="24">
        <v>1</v>
      </c>
      <c r="AX378" s="24" t="s">
        <v>17</v>
      </c>
      <c r="AY378" s="80" t="s">
        <v>487</v>
      </c>
      <c r="AZ378">
        <v>0</v>
      </c>
      <c r="BA378" s="77" t="s">
        <v>512</v>
      </c>
      <c r="BB378">
        <v>0</v>
      </c>
      <c r="BC378" s="77" t="s">
        <v>512</v>
      </c>
      <c r="BD378">
        <v>0</v>
      </c>
      <c r="BE378" s="77" t="s">
        <v>512</v>
      </c>
      <c r="BF378">
        <v>0</v>
      </c>
      <c r="BH378" s="116">
        <v>0</v>
      </c>
      <c r="BJ378" s="116">
        <v>0</v>
      </c>
      <c r="BK378" s="79">
        <v>0</v>
      </c>
      <c r="BL378" s="24">
        <v>0</v>
      </c>
      <c r="BM378" s="79">
        <v>0</v>
      </c>
      <c r="BN378" s="24">
        <v>0</v>
      </c>
      <c r="BO378" s="24">
        <v>0</v>
      </c>
      <c r="BP378" s="24">
        <v>0</v>
      </c>
      <c r="BT378" s="136">
        <v>2</v>
      </c>
      <c r="BU378" s="136">
        <v>10</v>
      </c>
      <c r="BV378" s="136">
        <v>10</v>
      </c>
      <c r="BW378" s="136">
        <v>15</v>
      </c>
      <c r="BX378" s="132">
        <v>0</v>
      </c>
      <c r="BY378" s="136">
        <v>20</v>
      </c>
      <c r="BZ378" s="136" t="s">
        <v>85</v>
      </c>
      <c r="CA378" s="84"/>
      <c r="CB378" s="176" t="s">
        <v>577</v>
      </c>
      <c r="CC378" s="124" t="s">
        <v>29</v>
      </c>
      <c r="CD378" s="84">
        <v>5.5</v>
      </c>
      <c r="CE378" s="84">
        <v>4</v>
      </c>
      <c r="CF378" s="84">
        <v>0</v>
      </c>
    </row>
    <row r="379" spans="1:84" ht="43.2" x14ac:dyDescent="0.55000000000000004">
      <c r="A379" s="72">
        <v>5</v>
      </c>
      <c r="B379" s="49" t="s">
        <v>1</v>
      </c>
      <c r="C379" s="49">
        <v>61</v>
      </c>
      <c r="D379" s="25" t="s">
        <v>81</v>
      </c>
      <c r="E379" s="25">
        <v>2</v>
      </c>
      <c r="F379" s="25">
        <v>7.5</v>
      </c>
      <c r="G379" s="25">
        <v>18</v>
      </c>
      <c r="H379" s="24">
        <v>27</v>
      </c>
      <c r="I379" s="24">
        <v>27</v>
      </c>
      <c r="J379" s="79">
        <v>15</v>
      </c>
      <c r="K379" s="79">
        <v>23</v>
      </c>
      <c r="L379" s="79">
        <v>16</v>
      </c>
      <c r="M379" s="79">
        <v>17</v>
      </c>
      <c r="P379" s="11">
        <f>J379-'data for JMP'!J379</f>
        <v>-12</v>
      </c>
      <c r="Q379">
        <f t="shared" si="67"/>
        <v>8</v>
      </c>
      <c r="R379">
        <f t="shared" si="68"/>
        <v>-7</v>
      </c>
      <c r="S379">
        <f t="shared" si="69"/>
        <v>1</v>
      </c>
      <c r="T379" s="116">
        <f t="shared" si="70"/>
        <v>-17</v>
      </c>
      <c r="U379" s="116">
        <f t="shared" si="70"/>
        <v>0</v>
      </c>
      <c r="V379" s="24">
        <v>8</v>
      </c>
      <c r="W379" s="51">
        <f>3.14*(V379/2)^2*I379</f>
        <v>1356.48</v>
      </c>
      <c r="X379" s="79">
        <v>4.5</v>
      </c>
      <c r="Y379">
        <f>3.14*(X379/2)^2*J379</f>
        <v>238.44374999999999</v>
      </c>
      <c r="Z379" s="79">
        <v>8</v>
      </c>
      <c r="AA379" s="79">
        <v>8</v>
      </c>
      <c r="AB379" s="5">
        <f xml:space="preserve"> AVERAGE(Z379:AA379)</f>
        <v>8</v>
      </c>
      <c r="AC379">
        <f>3.14*((Z379+AA379)/2)^2*K379</f>
        <v>4622.08</v>
      </c>
      <c r="AD379" s="79"/>
      <c r="AE379" s="79"/>
      <c r="AF379" s="5"/>
      <c r="AH379" s="79"/>
      <c r="AI379" s="79"/>
      <c r="AJ379" s="5"/>
      <c r="AP379" s="116">
        <v>1</v>
      </c>
      <c r="AQ379" s="25" t="s">
        <v>13</v>
      </c>
      <c r="AR379" s="88">
        <v>1</v>
      </c>
      <c r="AS379" s="52" t="s">
        <v>13</v>
      </c>
      <c r="AT379" s="24" t="s">
        <v>13</v>
      </c>
      <c r="AU379" s="24">
        <v>1</v>
      </c>
      <c r="AV379" s="24" t="s">
        <v>17</v>
      </c>
      <c r="AW379" s="24">
        <v>1</v>
      </c>
      <c r="AX379" s="24" t="s">
        <v>17</v>
      </c>
      <c r="AY379" s="80" t="s">
        <v>487</v>
      </c>
      <c r="AZ379">
        <v>0</v>
      </c>
      <c r="BA379" s="77" t="s">
        <v>490</v>
      </c>
      <c r="BB379">
        <v>1</v>
      </c>
      <c r="BC379" s="77" t="s">
        <v>14</v>
      </c>
      <c r="BD379">
        <v>0</v>
      </c>
      <c r="BE379" s="77" t="s">
        <v>14</v>
      </c>
      <c r="BF379">
        <v>0</v>
      </c>
      <c r="BH379" s="116">
        <v>0</v>
      </c>
      <c r="BJ379" s="116">
        <v>0</v>
      </c>
      <c r="BK379" s="79">
        <v>5</v>
      </c>
      <c r="BL379" s="24">
        <v>5</v>
      </c>
      <c r="BM379" s="79">
        <v>2</v>
      </c>
      <c r="BN379" s="79">
        <v>15</v>
      </c>
      <c r="BO379" s="79">
        <v>20</v>
      </c>
      <c r="BP379" s="24">
        <v>0</v>
      </c>
      <c r="BT379" s="136">
        <v>1</v>
      </c>
      <c r="BU379" s="136">
        <v>3</v>
      </c>
      <c r="BV379" s="136">
        <v>4</v>
      </c>
      <c r="BW379" s="136">
        <v>20</v>
      </c>
      <c r="BX379" s="132">
        <v>5</v>
      </c>
      <c r="BY379" s="136">
        <v>50</v>
      </c>
      <c r="BZ379" s="136" t="s">
        <v>84</v>
      </c>
      <c r="CA379" s="84"/>
      <c r="CB379" s="176" t="s">
        <v>577</v>
      </c>
      <c r="CC379" s="124" t="s">
        <v>29</v>
      </c>
      <c r="CD379" s="84">
        <v>7.5</v>
      </c>
      <c r="CE379" s="84">
        <v>6</v>
      </c>
      <c r="CF379" s="84">
        <v>0</v>
      </c>
    </row>
    <row r="380" spans="1:84" x14ac:dyDescent="0.55000000000000004">
      <c r="A380" s="72">
        <v>5</v>
      </c>
      <c r="B380" s="49" t="s">
        <v>1</v>
      </c>
      <c r="C380" s="49">
        <v>62</v>
      </c>
      <c r="D380" s="25" t="s">
        <v>81</v>
      </c>
      <c r="E380" s="25">
        <v>3</v>
      </c>
      <c r="F380" s="25">
        <v>7</v>
      </c>
      <c r="G380" s="25">
        <v>7</v>
      </c>
      <c r="H380" s="24">
        <v>12.5</v>
      </c>
      <c r="I380" s="24">
        <v>8</v>
      </c>
      <c r="J380" s="79"/>
      <c r="K380" s="79"/>
      <c r="P380">
        <f>J380-'data for JMP'!J380</f>
        <v>-8</v>
      </c>
      <c r="Q380">
        <f t="shared" si="67"/>
        <v>0</v>
      </c>
      <c r="R380">
        <f t="shared" si="68"/>
        <v>0</v>
      </c>
      <c r="S380">
        <f t="shared" si="69"/>
        <v>0</v>
      </c>
      <c r="T380" s="116">
        <f t="shared" si="70"/>
        <v>0</v>
      </c>
      <c r="U380" s="116">
        <f t="shared" si="70"/>
        <v>0</v>
      </c>
      <c r="V380" s="24">
        <v>3</v>
      </c>
      <c r="W380" s="51">
        <f>3.14*(V380/2)^2*I380</f>
        <v>56.52</v>
      </c>
      <c r="X380" s="79"/>
      <c r="Z380" s="79"/>
      <c r="AA380" s="79"/>
      <c r="AB380" s="5"/>
      <c r="AP380" s="116">
        <v>1</v>
      </c>
      <c r="AQ380" s="25" t="s">
        <v>15</v>
      </c>
      <c r="AR380" s="88">
        <v>1</v>
      </c>
      <c r="AS380" s="52" t="s">
        <v>15</v>
      </c>
      <c r="AT380" s="24" t="s">
        <v>15</v>
      </c>
      <c r="AU380" s="24">
        <v>1</v>
      </c>
      <c r="AV380" s="24" t="s">
        <v>14</v>
      </c>
      <c r="AW380" s="24">
        <v>0</v>
      </c>
      <c r="AX380" s="24" t="s">
        <v>14</v>
      </c>
      <c r="AY380" s="80" t="s">
        <v>487</v>
      </c>
      <c r="AZ380">
        <v>0</v>
      </c>
      <c r="BA380" s="77" t="s">
        <v>512</v>
      </c>
      <c r="BB380">
        <v>0</v>
      </c>
      <c r="BC380" s="77" t="s">
        <v>512</v>
      </c>
      <c r="BD380">
        <v>0</v>
      </c>
      <c r="BE380" s="77" t="s">
        <v>512</v>
      </c>
      <c r="BF380">
        <v>0</v>
      </c>
      <c r="BH380" s="116">
        <v>0</v>
      </c>
      <c r="BJ380" s="116">
        <v>0</v>
      </c>
      <c r="BK380" s="79">
        <v>1</v>
      </c>
      <c r="BL380" s="24">
        <v>2</v>
      </c>
      <c r="BM380" s="24">
        <v>0</v>
      </c>
      <c r="BN380" s="24">
        <v>0</v>
      </c>
      <c r="BO380" s="24">
        <v>0</v>
      </c>
      <c r="BP380" s="24">
        <v>0</v>
      </c>
      <c r="BT380" s="136">
        <v>15</v>
      </c>
      <c r="BU380" s="136">
        <v>1</v>
      </c>
      <c r="BV380" s="136">
        <v>20</v>
      </c>
      <c r="BW380" s="136">
        <v>0</v>
      </c>
      <c r="BX380" s="132">
        <v>2</v>
      </c>
      <c r="BY380" s="136">
        <v>60</v>
      </c>
      <c r="BZ380" s="136" t="s">
        <v>63</v>
      </c>
      <c r="CA380" s="84"/>
      <c r="CB380" s="176" t="s">
        <v>577</v>
      </c>
      <c r="CC380" s="124" t="s">
        <v>29</v>
      </c>
      <c r="CD380" s="84">
        <v>7</v>
      </c>
      <c r="CE380" s="84">
        <v>8</v>
      </c>
      <c r="CF380" s="84">
        <v>0</v>
      </c>
    </row>
    <row r="381" spans="1:84" ht="28.8" x14ac:dyDescent="0.55000000000000004">
      <c r="A381" s="72">
        <v>5</v>
      </c>
      <c r="B381" s="49" t="s">
        <v>1</v>
      </c>
      <c r="C381" s="49">
        <v>63</v>
      </c>
      <c r="D381" s="25" t="s">
        <v>47</v>
      </c>
      <c r="E381" s="25">
        <v>2</v>
      </c>
      <c r="F381" s="25">
        <v>7</v>
      </c>
      <c r="G381" s="25">
        <v>6.5</v>
      </c>
      <c r="H381" s="24">
        <v>11.5</v>
      </c>
      <c r="I381" s="24">
        <v>1</v>
      </c>
      <c r="J381" s="79"/>
      <c r="K381" s="79"/>
      <c r="P381">
        <f>J381-'data for JMP'!J381</f>
        <v>-1</v>
      </c>
      <c r="Q381">
        <f t="shared" si="67"/>
        <v>0</v>
      </c>
      <c r="R381">
        <f t="shared" si="68"/>
        <v>0</v>
      </c>
      <c r="S381">
        <f t="shared" si="69"/>
        <v>0</v>
      </c>
      <c r="T381" s="116">
        <f t="shared" si="70"/>
        <v>0</v>
      </c>
      <c r="U381" s="116">
        <f t="shared" si="70"/>
        <v>0</v>
      </c>
      <c r="V381" s="24"/>
      <c r="W381" s="51"/>
      <c r="X381" s="79"/>
      <c r="Z381" s="79"/>
      <c r="AA381" s="79"/>
      <c r="AB381" s="5"/>
      <c r="AP381" s="116">
        <v>1</v>
      </c>
      <c r="AQ381" s="25" t="s">
        <v>17</v>
      </c>
      <c r="AR381" s="88">
        <v>1</v>
      </c>
      <c r="AS381" s="52" t="s">
        <v>17</v>
      </c>
      <c r="AT381" s="24" t="s">
        <v>15</v>
      </c>
      <c r="AU381" s="24">
        <v>1</v>
      </c>
      <c r="AV381" s="24" t="s">
        <v>14</v>
      </c>
      <c r="AW381" s="24">
        <v>0</v>
      </c>
      <c r="AX381" s="24" t="s">
        <v>14</v>
      </c>
      <c r="AY381" s="80" t="s">
        <v>487</v>
      </c>
      <c r="AZ381">
        <v>0</v>
      </c>
      <c r="BA381" s="77" t="s">
        <v>512</v>
      </c>
      <c r="BB381">
        <v>0</v>
      </c>
      <c r="BC381" s="77" t="s">
        <v>512</v>
      </c>
      <c r="BD381">
        <v>0</v>
      </c>
      <c r="BE381" s="77" t="s">
        <v>512</v>
      </c>
      <c r="BF381">
        <v>0</v>
      </c>
      <c r="BH381" s="116">
        <v>0</v>
      </c>
      <c r="BJ381" s="116">
        <v>0</v>
      </c>
      <c r="BK381" s="79">
        <v>10</v>
      </c>
      <c r="BL381" s="24">
        <v>20</v>
      </c>
      <c r="BM381" s="24">
        <v>0</v>
      </c>
      <c r="BN381" s="24">
        <v>0</v>
      </c>
      <c r="BO381" s="24">
        <v>0</v>
      </c>
      <c r="BP381" s="24">
        <v>0</v>
      </c>
      <c r="BT381" s="136">
        <v>10</v>
      </c>
      <c r="BU381" s="136">
        <v>0</v>
      </c>
      <c r="BV381" s="136">
        <v>27</v>
      </c>
      <c r="BW381" s="136">
        <v>0</v>
      </c>
      <c r="BX381" s="132">
        <v>20</v>
      </c>
      <c r="BY381" s="136">
        <v>60</v>
      </c>
      <c r="BZ381" s="136" t="s">
        <v>83</v>
      </c>
      <c r="CA381" s="84"/>
      <c r="CB381" s="176" t="s">
        <v>577</v>
      </c>
      <c r="CC381" s="124" t="s">
        <v>31</v>
      </c>
      <c r="CD381" s="84">
        <v>7</v>
      </c>
      <c r="CE381" s="84">
        <v>3</v>
      </c>
      <c r="CF381" s="84">
        <v>0</v>
      </c>
    </row>
    <row r="382" spans="1:84" ht="28.8" x14ac:dyDescent="0.55000000000000004">
      <c r="A382" s="72">
        <v>5</v>
      </c>
      <c r="B382" s="49" t="s">
        <v>1</v>
      </c>
      <c r="C382" s="49">
        <v>64</v>
      </c>
      <c r="D382" s="25" t="s">
        <v>47</v>
      </c>
      <c r="E382" s="25">
        <v>3</v>
      </c>
      <c r="F382" s="25">
        <v>6</v>
      </c>
      <c r="G382" s="25">
        <v>11</v>
      </c>
      <c r="H382" s="24"/>
      <c r="I382" s="24"/>
      <c r="J382" s="79"/>
      <c r="K382" s="79"/>
      <c r="P382">
        <f>J382-'data for JMP'!J382</f>
        <v>0</v>
      </c>
      <c r="Q382">
        <f t="shared" si="67"/>
        <v>0</v>
      </c>
      <c r="R382">
        <f t="shared" si="68"/>
        <v>0</v>
      </c>
      <c r="S382">
        <f t="shared" si="69"/>
        <v>0</v>
      </c>
      <c r="T382" s="116">
        <f t="shared" si="70"/>
        <v>0</v>
      </c>
      <c r="U382" s="116">
        <f t="shared" si="70"/>
        <v>0</v>
      </c>
      <c r="V382" s="24"/>
      <c r="W382" s="51"/>
      <c r="X382" s="79"/>
      <c r="Z382" s="79"/>
      <c r="AA382" s="79"/>
      <c r="AB382" s="5"/>
      <c r="AP382" s="116">
        <v>1</v>
      </c>
      <c r="AQ382" s="25" t="s">
        <v>18</v>
      </c>
      <c r="AR382" s="88">
        <v>1</v>
      </c>
      <c r="AS382" s="52" t="s">
        <v>14</v>
      </c>
      <c r="AT382" s="24" t="s">
        <v>14</v>
      </c>
      <c r="AU382" s="24">
        <v>0</v>
      </c>
      <c r="AV382" s="24" t="s">
        <v>14</v>
      </c>
      <c r="AW382" s="24">
        <v>0</v>
      </c>
      <c r="AX382" s="24" t="s">
        <v>14</v>
      </c>
      <c r="AY382" s="77" t="s">
        <v>512</v>
      </c>
      <c r="AZ382">
        <v>0</v>
      </c>
      <c r="BA382" s="77" t="s">
        <v>512</v>
      </c>
      <c r="BB382">
        <v>0</v>
      </c>
      <c r="BC382" s="77" t="s">
        <v>512</v>
      </c>
      <c r="BD382">
        <v>0</v>
      </c>
      <c r="BE382" s="77" t="s">
        <v>512</v>
      </c>
      <c r="BF382">
        <v>0</v>
      </c>
      <c r="BH382" s="116">
        <v>0</v>
      </c>
      <c r="BJ382" s="116">
        <v>0</v>
      </c>
      <c r="BK382" s="79">
        <v>0</v>
      </c>
      <c r="BL382" s="79">
        <v>0</v>
      </c>
      <c r="BM382" s="24">
        <v>0</v>
      </c>
      <c r="BN382" s="24">
        <v>0</v>
      </c>
      <c r="BO382" s="24">
        <v>0</v>
      </c>
      <c r="BP382" s="24">
        <v>0</v>
      </c>
      <c r="BT382" s="136">
        <v>4</v>
      </c>
      <c r="BU382" s="136">
        <v>1</v>
      </c>
      <c r="BV382" s="136">
        <v>5</v>
      </c>
      <c r="BW382" s="136">
        <v>1</v>
      </c>
      <c r="BX382" s="132"/>
      <c r="BY382" s="136">
        <v>30</v>
      </c>
      <c r="BZ382" s="136" t="s">
        <v>82</v>
      </c>
      <c r="CA382" s="84"/>
      <c r="CB382" s="175" t="s">
        <v>581</v>
      </c>
      <c r="CC382" s="124" t="s">
        <v>30</v>
      </c>
      <c r="CD382" s="84">
        <v>6</v>
      </c>
      <c r="CE382" s="84">
        <v>5</v>
      </c>
      <c r="CF382" s="84">
        <v>0</v>
      </c>
    </row>
    <row r="383" spans="1:84" ht="43.2" x14ac:dyDescent="0.55000000000000004">
      <c r="A383" s="72">
        <v>5</v>
      </c>
      <c r="B383" s="49" t="s">
        <v>1</v>
      </c>
      <c r="C383" s="49">
        <v>65</v>
      </c>
      <c r="D383" s="25" t="s">
        <v>81</v>
      </c>
      <c r="E383" s="25">
        <v>3</v>
      </c>
      <c r="F383" s="25">
        <v>8</v>
      </c>
      <c r="G383" s="25">
        <v>17</v>
      </c>
      <c r="H383" s="24"/>
      <c r="I383" s="24"/>
      <c r="J383" s="79"/>
      <c r="K383" s="79"/>
      <c r="P383">
        <f>J383-'data for JMP'!J383</f>
        <v>0</v>
      </c>
      <c r="Q383">
        <f t="shared" si="67"/>
        <v>0</v>
      </c>
      <c r="R383">
        <f t="shared" si="68"/>
        <v>0</v>
      </c>
      <c r="S383">
        <f t="shared" si="69"/>
        <v>0</v>
      </c>
      <c r="T383" s="116">
        <f t="shared" si="70"/>
        <v>0</v>
      </c>
      <c r="U383" s="116">
        <f t="shared" si="70"/>
        <v>0</v>
      </c>
      <c r="V383" s="24"/>
      <c r="W383" s="51"/>
      <c r="X383" s="79"/>
      <c r="Z383" s="79"/>
      <c r="AA383" s="79"/>
      <c r="AB383" s="5"/>
      <c r="AP383" s="116">
        <v>1</v>
      </c>
      <c r="AQ383" s="25" t="s">
        <v>15</v>
      </c>
      <c r="AR383" s="88">
        <v>1</v>
      </c>
      <c r="AS383" s="52" t="s">
        <v>14</v>
      </c>
      <c r="AT383" s="24" t="s">
        <v>14</v>
      </c>
      <c r="AU383" s="24">
        <v>0</v>
      </c>
      <c r="AV383" s="24" t="s">
        <v>14</v>
      </c>
      <c r="AW383" s="24">
        <v>0</v>
      </c>
      <c r="AX383" s="24" t="s">
        <v>14</v>
      </c>
      <c r="AY383" s="77" t="s">
        <v>512</v>
      </c>
      <c r="AZ383">
        <v>0</v>
      </c>
      <c r="BA383" s="77" t="s">
        <v>512</v>
      </c>
      <c r="BB383">
        <v>0</v>
      </c>
      <c r="BC383" s="77" t="s">
        <v>512</v>
      </c>
      <c r="BD383">
        <v>0</v>
      </c>
      <c r="BE383" s="77" t="s">
        <v>512</v>
      </c>
      <c r="BF383">
        <v>0</v>
      </c>
      <c r="BH383" s="116">
        <v>0</v>
      </c>
      <c r="BJ383" s="116">
        <v>0</v>
      </c>
      <c r="BK383" s="79">
        <v>0</v>
      </c>
      <c r="BL383" s="79">
        <v>0</v>
      </c>
      <c r="BM383" s="24">
        <v>0</v>
      </c>
      <c r="BN383" s="24">
        <v>0</v>
      </c>
      <c r="BO383" s="24">
        <v>0</v>
      </c>
      <c r="BP383" s="24">
        <v>0</v>
      </c>
      <c r="BT383" s="136">
        <v>0</v>
      </c>
      <c r="BU383" s="136">
        <v>8</v>
      </c>
      <c r="BV383" s="136">
        <v>1</v>
      </c>
      <c r="BW383" s="136">
        <v>2</v>
      </c>
      <c r="BX383" s="132"/>
      <c r="BY383" s="136">
        <v>45</v>
      </c>
      <c r="BZ383" s="136" t="s">
        <v>80</v>
      </c>
      <c r="CA383" s="84" t="s">
        <v>79</v>
      </c>
      <c r="CB383" s="176" t="s">
        <v>577</v>
      </c>
      <c r="CC383" s="124" t="s">
        <v>30</v>
      </c>
      <c r="CD383" s="84">
        <v>8</v>
      </c>
      <c r="CE383" s="84">
        <v>7</v>
      </c>
      <c r="CF383" s="84">
        <v>0</v>
      </c>
    </row>
    <row r="384" spans="1:84" ht="43.2" x14ac:dyDescent="0.55000000000000004">
      <c r="A384" s="72">
        <v>5</v>
      </c>
      <c r="B384" s="49" t="s">
        <v>1</v>
      </c>
      <c r="C384" s="49">
        <v>66</v>
      </c>
      <c r="D384" s="25" t="s">
        <v>47</v>
      </c>
      <c r="E384" s="25">
        <v>2</v>
      </c>
      <c r="F384" s="25">
        <v>6</v>
      </c>
      <c r="G384" s="25">
        <v>10</v>
      </c>
      <c r="H384" s="24">
        <v>22</v>
      </c>
      <c r="I384" s="24">
        <v>2</v>
      </c>
      <c r="J384" s="79"/>
      <c r="K384" s="79"/>
      <c r="P384">
        <f>J384-'data for JMP'!J384</f>
        <v>-2</v>
      </c>
      <c r="Q384">
        <f t="shared" si="67"/>
        <v>0</v>
      </c>
      <c r="R384">
        <f t="shared" si="68"/>
        <v>0</v>
      </c>
      <c r="S384">
        <f t="shared" si="69"/>
        <v>0</v>
      </c>
      <c r="T384" s="116">
        <f t="shared" si="70"/>
        <v>0</v>
      </c>
      <c r="U384" s="116">
        <f t="shared" si="70"/>
        <v>0</v>
      </c>
      <c r="V384" s="24"/>
      <c r="W384" s="51"/>
      <c r="X384" s="79"/>
      <c r="Z384" s="79"/>
      <c r="AA384" s="79"/>
      <c r="AB384" s="5"/>
      <c r="AP384" s="116">
        <v>1</v>
      </c>
      <c r="AQ384" s="25" t="s">
        <v>13</v>
      </c>
      <c r="AR384" s="88">
        <v>1</v>
      </c>
      <c r="AS384" s="52" t="s">
        <v>15</v>
      </c>
      <c r="AT384" s="24" t="s">
        <v>13</v>
      </c>
      <c r="AU384" s="24">
        <v>1</v>
      </c>
      <c r="AV384" s="24" t="s">
        <v>14</v>
      </c>
      <c r="AW384" s="24">
        <v>0</v>
      </c>
      <c r="AX384" s="24" t="s">
        <v>14</v>
      </c>
      <c r="AY384" s="80" t="s">
        <v>487</v>
      </c>
      <c r="AZ384">
        <v>0</v>
      </c>
      <c r="BA384" s="77" t="s">
        <v>512</v>
      </c>
      <c r="BB384">
        <v>0</v>
      </c>
      <c r="BC384" s="77" t="s">
        <v>512</v>
      </c>
      <c r="BD384">
        <v>0</v>
      </c>
      <c r="BE384" s="77" t="s">
        <v>512</v>
      </c>
      <c r="BF384">
        <v>0</v>
      </c>
      <c r="BH384" s="116">
        <v>0</v>
      </c>
      <c r="BJ384" s="116">
        <v>0</v>
      </c>
      <c r="BK384" s="79">
        <v>5</v>
      </c>
      <c r="BL384" s="24">
        <v>2</v>
      </c>
      <c r="BM384" s="24">
        <v>0</v>
      </c>
      <c r="BN384" s="24">
        <v>0</v>
      </c>
      <c r="BO384" s="24">
        <v>0</v>
      </c>
      <c r="BP384" s="24">
        <v>0</v>
      </c>
      <c r="BT384" s="136">
        <v>4</v>
      </c>
      <c r="BU384" s="136">
        <v>3</v>
      </c>
      <c r="BV384" s="136">
        <v>35</v>
      </c>
      <c r="BW384" s="136">
        <v>15</v>
      </c>
      <c r="BX384" s="132">
        <v>2</v>
      </c>
      <c r="BY384" s="136">
        <v>70</v>
      </c>
      <c r="BZ384" s="136" t="s">
        <v>78</v>
      </c>
      <c r="CA384" s="84"/>
      <c r="CB384" s="176" t="s">
        <v>577</v>
      </c>
      <c r="CC384" s="124" t="s">
        <v>29</v>
      </c>
      <c r="CD384" s="84">
        <v>6</v>
      </c>
      <c r="CE384" s="84">
        <v>4</v>
      </c>
      <c r="CF384" s="84">
        <v>0</v>
      </c>
    </row>
    <row r="385" spans="1:84" ht="43.2" x14ac:dyDescent="0.55000000000000004">
      <c r="A385" s="72">
        <v>5</v>
      </c>
      <c r="B385" s="49" t="s">
        <v>1</v>
      </c>
      <c r="C385" s="49">
        <v>67</v>
      </c>
      <c r="D385" s="25" t="s">
        <v>42</v>
      </c>
      <c r="E385" s="25">
        <v>4</v>
      </c>
      <c r="F385" s="25">
        <v>3.5</v>
      </c>
      <c r="G385" s="25">
        <v>7</v>
      </c>
      <c r="H385" s="24"/>
      <c r="I385" s="24"/>
      <c r="J385" s="79"/>
      <c r="K385" s="79"/>
      <c r="P385">
        <f>J385-'data for JMP'!J385</f>
        <v>0</v>
      </c>
      <c r="Q385">
        <f t="shared" si="67"/>
        <v>0</v>
      </c>
      <c r="R385">
        <f t="shared" si="68"/>
        <v>0</v>
      </c>
      <c r="S385">
        <f t="shared" si="69"/>
        <v>0</v>
      </c>
      <c r="T385" s="116">
        <f t="shared" si="70"/>
        <v>0</v>
      </c>
      <c r="U385" s="116">
        <f t="shared" si="70"/>
        <v>0</v>
      </c>
      <c r="V385" s="24"/>
      <c r="W385" s="51"/>
      <c r="X385" s="79"/>
      <c r="Z385" s="79"/>
      <c r="AA385" s="79"/>
      <c r="AB385" s="5"/>
      <c r="AP385" s="116">
        <v>1</v>
      </c>
      <c r="AQ385" s="25" t="s">
        <v>17</v>
      </c>
      <c r="AR385" s="88">
        <v>1</v>
      </c>
      <c r="AS385" s="52" t="s">
        <v>14</v>
      </c>
      <c r="AT385" s="24" t="s">
        <v>14</v>
      </c>
      <c r="AU385" s="24">
        <v>0</v>
      </c>
      <c r="AV385" s="24" t="s">
        <v>14</v>
      </c>
      <c r="AW385" s="24">
        <v>0</v>
      </c>
      <c r="AX385" s="24" t="s">
        <v>14</v>
      </c>
      <c r="AY385" s="77" t="s">
        <v>512</v>
      </c>
      <c r="AZ385">
        <v>0</v>
      </c>
      <c r="BA385" s="77" t="s">
        <v>512</v>
      </c>
      <c r="BB385">
        <v>0</v>
      </c>
      <c r="BC385" s="77" t="s">
        <v>512</v>
      </c>
      <c r="BD385">
        <v>0</v>
      </c>
      <c r="BE385" s="77" t="s">
        <v>512</v>
      </c>
      <c r="BF385">
        <v>0</v>
      </c>
      <c r="BH385" s="116">
        <v>0</v>
      </c>
      <c r="BJ385" s="116">
        <v>0</v>
      </c>
      <c r="BK385" s="79">
        <v>0</v>
      </c>
      <c r="BL385" s="79">
        <v>0</v>
      </c>
      <c r="BM385" s="24">
        <v>0</v>
      </c>
      <c r="BN385" s="24">
        <v>0</v>
      </c>
      <c r="BO385" s="24">
        <v>0</v>
      </c>
      <c r="BP385" s="24">
        <v>0</v>
      </c>
      <c r="BT385" s="136">
        <v>1</v>
      </c>
      <c r="BU385" s="136">
        <v>10</v>
      </c>
      <c r="BV385" s="136">
        <v>10</v>
      </c>
      <c r="BW385" s="136">
        <v>15</v>
      </c>
      <c r="BX385" s="132"/>
      <c r="BY385" s="136">
        <v>30</v>
      </c>
      <c r="BZ385" s="136" t="s">
        <v>77</v>
      </c>
      <c r="CA385" s="84"/>
      <c r="CB385" s="175" t="s">
        <v>581</v>
      </c>
      <c r="CC385" s="124" t="s">
        <v>30</v>
      </c>
      <c r="CD385" s="84">
        <v>3.5</v>
      </c>
      <c r="CE385" s="84">
        <v>0</v>
      </c>
      <c r="CF385" s="84">
        <v>0</v>
      </c>
    </row>
    <row r="386" spans="1:84" ht="28.8" x14ac:dyDescent="0.55000000000000004">
      <c r="A386" s="72">
        <v>5</v>
      </c>
      <c r="B386" s="49" t="s">
        <v>1</v>
      </c>
      <c r="C386" s="49">
        <v>68</v>
      </c>
      <c r="D386" s="25" t="s">
        <v>47</v>
      </c>
      <c r="E386" s="25">
        <v>3</v>
      </c>
      <c r="F386" s="25">
        <v>6</v>
      </c>
      <c r="G386" s="25">
        <v>22.5</v>
      </c>
      <c r="H386" s="24">
        <v>29</v>
      </c>
      <c r="I386" s="24">
        <v>26</v>
      </c>
      <c r="J386" s="79">
        <v>26</v>
      </c>
      <c r="K386" s="79"/>
      <c r="P386">
        <f>J386-'data for JMP'!J386</f>
        <v>0</v>
      </c>
      <c r="Q386">
        <f t="shared" si="67"/>
        <v>-26</v>
      </c>
      <c r="R386">
        <f t="shared" si="68"/>
        <v>0</v>
      </c>
      <c r="S386">
        <f t="shared" si="69"/>
        <v>0</v>
      </c>
      <c r="T386" s="116">
        <f t="shared" si="70"/>
        <v>0</v>
      </c>
      <c r="U386" s="116">
        <f t="shared" si="70"/>
        <v>0</v>
      </c>
      <c r="V386" s="24">
        <v>6</v>
      </c>
      <c r="W386" s="51">
        <f>3.14*(V386/2)^2*I386</f>
        <v>734.76</v>
      </c>
      <c r="X386" s="79">
        <v>4</v>
      </c>
      <c r="Y386">
        <f>3.14*(X386/2)^2*J386</f>
        <v>326.56</v>
      </c>
      <c r="Z386" s="79"/>
      <c r="AA386" s="79"/>
      <c r="AB386" s="5"/>
      <c r="AP386" s="116">
        <v>1</v>
      </c>
      <c r="AQ386" s="25" t="s">
        <v>13</v>
      </c>
      <c r="AR386" s="88">
        <v>1</v>
      </c>
      <c r="AS386" s="52" t="s">
        <v>13</v>
      </c>
      <c r="AT386" s="24" t="s">
        <v>13</v>
      </c>
      <c r="AU386" s="24">
        <v>1</v>
      </c>
      <c r="AV386" s="24" t="s">
        <v>18</v>
      </c>
      <c r="AW386" s="24">
        <v>1</v>
      </c>
      <c r="AX386" s="24" t="s">
        <v>17</v>
      </c>
      <c r="AY386" s="80" t="s">
        <v>487</v>
      </c>
      <c r="AZ386">
        <v>0</v>
      </c>
      <c r="BA386" s="77" t="s">
        <v>512</v>
      </c>
      <c r="BB386">
        <v>0</v>
      </c>
      <c r="BC386" s="77" t="s">
        <v>512</v>
      </c>
      <c r="BD386">
        <v>0</v>
      </c>
      <c r="BE386" s="77" t="s">
        <v>512</v>
      </c>
      <c r="BF386">
        <v>0</v>
      </c>
      <c r="BH386" s="116">
        <v>0</v>
      </c>
      <c r="BJ386" s="116">
        <v>0</v>
      </c>
      <c r="BK386" s="79">
        <v>0</v>
      </c>
      <c r="BL386" s="24">
        <v>0</v>
      </c>
      <c r="BM386" s="79">
        <v>0</v>
      </c>
      <c r="BN386" s="24">
        <v>0</v>
      </c>
      <c r="BO386" s="24">
        <v>0</v>
      </c>
      <c r="BP386" s="24">
        <v>0</v>
      </c>
      <c r="BT386" s="136">
        <v>0</v>
      </c>
      <c r="BU386" s="136">
        <v>2</v>
      </c>
      <c r="BV386" s="136">
        <v>1</v>
      </c>
      <c r="BW386" s="136">
        <v>3</v>
      </c>
      <c r="BX386" s="132">
        <v>0</v>
      </c>
      <c r="BY386" s="136">
        <v>25</v>
      </c>
      <c r="BZ386" s="136" t="s">
        <v>73</v>
      </c>
      <c r="CA386" s="84" t="s">
        <v>76</v>
      </c>
      <c r="CB386" s="176" t="s">
        <v>577</v>
      </c>
      <c r="CC386" s="124" t="s">
        <v>29</v>
      </c>
      <c r="CD386" s="84">
        <v>6</v>
      </c>
      <c r="CE386" s="84">
        <v>5</v>
      </c>
      <c r="CF386" s="84">
        <v>0</v>
      </c>
    </row>
    <row r="387" spans="1:84" ht="28.8" x14ac:dyDescent="0.55000000000000004">
      <c r="A387" s="72">
        <v>5</v>
      </c>
      <c r="B387" s="49" t="s">
        <v>1</v>
      </c>
      <c r="C387" s="49">
        <v>69</v>
      </c>
      <c r="D387" s="25" t="s">
        <v>64</v>
      </c>
      <c r="E387" s="25">
        <v>4</v>
      </c>
      <c r="F387" s="25">
        <v>3.5</v>
      </c>
      <c r="G387" s="25">
        <v>12</v>
      </c>
      <c r="H387" s="24">
        <v>25</v>
      </c>
      <c r="I387" s="24">
        <v>4.5</v>
      </c>
      <c r="J387" s="79">
        <v>4</v>
      </c>
      <c r="K387" s="79"/>
      <c r="P387">
        <f>J387-'data for JMP'!J387</f>
        <v>-0.5</v>
      </c>
      <c r="Q387">
        <f t="shared" ref="Q387:Q418" si="73">K387-J387</f>
        <v>-4</v>
      </c>
      <c r="R387">
        <f t="shared" ref="R387:R418" si="74">L387-K387</f>
        <v>0</v>
      </c>
      <c r="S387">
        <f t="shared" ref="S387:S418" si="75">M387-L387</f>
        <v>0</v>
      </c>
      <c r="T387" s="116">
        <f t="shared" ref="T387:U418" si="76">N387-M387</f>
        <v>0</v>
      </c>
      <c r="U387" s="116">
        <f t="shared" si="76"/>
        <v>0</v>
      </c>
      <c r="V387" s="24">
        <v>1</v>
      </c>
      <c r="W387" s="51">
        <f>3.14*(V387/2)^2*I387</f>
        <v>3.5325000000000002</v>
      </c>
      <c r="X387" s="81" t="s">
        <v>493</v>
      </c>
      <c r="Z387" s="79"/>
      <c r="AA387" s="79"/>
      <c r="AB387" s="5"/>
      <c r="AP387" s="116">
        <v>1</v>
      </c>
      <c r="AQ387" s="25" t="s">
        <v>15</v>
      </c>
      <c r="AR387" s="88">
        <v>1</v>
      </c>
      <c r="AS387" s="52" t="s">
        <v>15</v>
      </c>
      <c r="AT387" s="24" t="s">
        <v>13</v>
      </c>
      <c r="AU387" s="24">
        <v>1</v>
      </c>
      <c r="AV387" s="24" t="s">
        <v>18</v>
      </c>
      <c r="AW387" s="24">
        <v>1</v>
      </c>
      <c r="AX387" s="24" t="s">
        <v>14</v>
      </c>
      <c r="AY387" s="80" t="s">
        <v>487</v>
      </c>
      <c r="AZ387">
        <v>0</v>
      </c>
      <c r="BA387" s="77" t="s">
        <v>512</v>
      </c>
      <c r="BB387">
        <v>0</v>
      </c>
      <c r="BC387" s="77" t="s">
        <v>512</v>
      </c>
      <c r="BD387">
        <v>0</v>
      </c>
      <c r="BE387" s="77" t="s">
        <v>512</v>
      </c>
      <c r="BF387">
        <v>0</v>
      </c>
      <c r="BH387" s="116">
        <v>0</v>
      </c>
      <c r="BJ387" s="116">
        <v>0</v>
      </c>
      <c r="BK387" s="79">
        <v>0</v>
      </c>
      <c r="BL387" s="24">
        <v>0</v>
      </c>
      <c r="BM387" s="79">
        <v>0</v>
      </c>
      <c r="BN387" s="24">
        <v>0</v>
      </c>
      <c r="BO387" s="24">
        <v>0</v>
      </c>
      <c r="BP387" s="24">
        <v>0</v>
      </c>
      <c r="BT387" s="136">
        <v>0</v>
      </c>
      <c r="BU387" s="136">
        <v>5</v>
      </c>
      <c r="BV387" s="136">
        <v>0</v>
      </c>
      <c r="BW387" s="136">
        <v>3</v>
      </c>
      <c r="BX387" s="132">
        <v>0</v>
      </c>
      <c r="BY387" s="136">
        <v>18</v>
      </c>
      <c r="BZ387" s="136" t="s">
        <v>75</v>
      </c>
      <c r="CA387" s="84"/>
      <c r="CB387" s="176" t="s">
        <v>577</v>
      </c>
      <c r="CC387" s="124" t="s">
        <v>29</v>
      </c>
      <c r="CD387" s="84">
        <v>3.5</v>
      </c>
      <c r="CE387" s="84">
        <v>0</v>
      </c>
      <c r="CF387" s="84">
        <v>0</v>
      </c>
    </row>
    <row r="388" spans="1:84" ht="43.2" x14ac:dyDescent="0.55000000000000004">
      <c r="A388" s="72">
        <v>5</v>
      </c>
      <c r="B388" s="49" t="s">
        <v>1</v>
      </c>
      <c r="C388" s="49">
        <v>70</v>
      </c>
      <c r="D388" s="25" t="s">
        <v>64</v>
      </c>
      <c r="E388" s="25">
        <v>4</v>
      </c>
      <c r="F388" s="25">
        <v>5</v>
      </c>
      <c r="G388" s="25">
        <v>10</v>
      </c>
      <c r="H388" s="24">
        <v>17</v>
      </c>
      <c r="I388" s="24">
        <v>7.5</v>
      </c>
      <c r="J388" s="79"/>
      <c r="K388" s="79"/>
      <c r="P388">
        <f>J388-'data for JMP'!J388</f>
        <v>-7.5</v>
      </c>
      <c r="Q388">
        <f t="shared" si="73"/>
        <v>0</v>
      </c>
      <c r="R388">
        <f t="shared" si="74"/>
        <v>0</v>
      </c>
      <c r="S388">
        <f t="shared" si="75"/>
        <v>0</v>
      </c>
      <c r="T388" s="116">
        <f t="shared" si="76"/>
        <v>0</v>
      </c>
      <c r="U388" s="116">
        <f t="shared" si="76"/>
        <v>0</v>
      </c>
      <c r="V388" s="24">
        <v>0.5</v>
      </c>
      <c r="W388" s="51">
        <f>3.14*(V388/2)^2*I388</f>
        <v>1.471875</v>
      </c>
      <c r="X388" s="79"/>
      <c r="Z388" s="79"/>
      <c r="AA388" s="79"/>
      <c r="AB388" s="5"/>
      <c r="AP388" s="116">
        <v>1</v>
      </c>
      <c r="AQ388" s="25" t="s">
        <v>13</v>
      </c>
      <c r="AR388" s="88">
        <v>1</v>
      </c>
      <c r="AS388" s="52" t="s">
        <v>15</v>
      </c>
      <c r="AT388" s="24" t="s">
        <v>13</v>
      </c>
      <c r="AU388" s="24">
        <v>1</v>
      </c>
      <c r="AV388" s="24" t="s">
        <v>14</v>
      </c>
      <c r="AW388" s="24">
        <v>0</v>
      </c>
      <c r="AX388" s="24" t="s">
        <v>14</v>
      </c>
      <c r="AY388" s="77" t="s">
        <v>512</v>
      </c>
      <c r="AZ388">
        <v>0</v>
      </c>
      <c r="BA388" s="77" t="s">
        <v>512</v>
      </c>
      <c r="BB388">
        <v>0</v>
      </c>
      <c r="BC388" s="77" t="s">
        <v>512</v>
      </c>
      <c r="BD388">
        <v>0</v>
      </c>
      <c r="BE388" s="77" t="s">
        <v>512</v>
      </c>
      <c r="BF388">
        <v>0</v>
      </c>
      <c r="BH388" s="116">
        <v>0</v>
      </c>
      <c r="BJ388" s="116">
        <v>0</v>
      </c>
      <c r="BK388" s="79">
        <v>0</v>
      </c>
      <c r="BL388" s="24">
        <v>0</v>
      </c>
      <c r="BM388" s="24">
        <v>0</v>
      </c>
      <c r="BN388" s="24">
        <v>0</v>
      </c>
      <c r="BO388" s="24">
        <v>0</v>
      </c>
      <c r="BP388" s="24">
        <v>0</v>
      </c>
      <c r="BT388" s="136">
        <v>0</v>
      </c>
      <c r="BU388" s="136">
        <v>8</v>
      </c>
      <c r="BV388" s="136">
        <v>1</v>
      </c>
      <c r="BW388" s="136">
        <v>10</v>
      </c>
      <c r="BX388" s="132">
        <v>0</v>
      </c>
      <c r="BY388" s="136">
        <v>30</v>
      </c>
      <c r="BZ388" s="136" t="s">
        <v>74</v>
      </c>
      <c r="CA388" s="84"/>
      <c r="CB388" s="176" t="s">
        <v>577</v>
      </c>
      <c r="CC388" s="124" t="s">
        <v>29</v>
      </c>
      <c r="CD388" s="84">
        <v>5</v>
      </c>
      <c r="CE388" s="84">
        <v>2</v>
      </c>
      <c r="CF388" s="84">
        <v>0</v>
      </c>
    </row>
    <row r="389" spans="1:84" ht="28.8" x14ac:dyDescent="0.55000000000000004">
      <c r="A389" s="72">
        <v>5</v>
      </c>
      <c r="B389" s="49" t="s">
        <v>1</v>
      </c>
      <c r="C389" s="49">
        <v>71</v>
      </c>
      <c r="D389" s="25" t="s">
        <v>42</v>
      </c>
      <c r="E389" s="25">
        <v>3</v>
      </c>
      <c r="F389" s="26">
        <v>3.5</v>
      </c>
      <c r="G389" s="25">
        <v>7</v>
      </c>
      <c r="H389" s="24">
        <v>9</v>
      </c>
      <c r="I389" s="24">
        <v>0.5</v>
      </c>
      <c r="J389" s="79"/>
      <c r="K389" s="79"/>
      <c r="P389">
        <f>J389-'data for JMP'!J389</f>
        <v>-0.5</v>
      </c>
      <c r="Q389">
        <f t="shared" si="73"/>
        <v>0</v>
      </c>
      <c r="R389">
        <f t="shared" si="74"/>
        <v>0</v>
      </c>
      <c r="S389">
        <f t="shared" si="75"/>
        <v>0</v>
      </c>
      <c r="T389" s="116">
        <f t="shared" si="76"/>
        <v>0</v>
      </c>
      <c r="U389" s="116">
        <f t="shared" si="76"/>
        <v>0</v>
      </c>
      <c r="V389" s="24">
        <v>1</v>
      </c>
      <c r="W389" s="51">
        <f>3.14*(V389/2)^2*I389</f>
        <v>0.39250000000000002</v>
      </c>
      <c r="X389" s="79"/>
      <c r="Z389" s="79"/>
      <c r="AA389" s="79"/>
      <c r="AB389" s="5"/>
      <c r="AP389" s="116">
        <v>1</v>
      </c>
      <c r="AQ389" s="25" t="s">
        <v>15</v>
      </c>
      <c r="AR389" s="88">
        <v>1</v>
      </c>
      <c r="AS389" s="52" t="s">
        <v>15</v>
      </c>
      <c r="AT389" s="24" t="s">
        <v>13</v>
      </c>
      <c r="AU389" s="24">
        <v>1</v>
      </c>
      <c r="AV389" s="24" t="s">
        <v>14</v>
      </c>
      <c r="AW389" s="24">
        <v>0</v>
      </c>
      <c r="AX389" s="24" t="s">
        <v>14</v>
      </c>
      <c r="AY389" s="77" t="s">
        <v>512</v>
      </c>
      <c r="AZ389">
        <v>0</v>
      </c>
      <c r="BA389" s="77" t="s">
        <v>512</v>
      </c>
      <c r="BB389">
        <v>0</v>
      </c>
      <c r="BC389" s="77" t="s">
        <v>512</v>
      </c>
      <c r="BD389">
        <v>0</v>
      </c>
      <c r="BE389" s="77" t="s">
        <v>512</v>
      </c>
      <c r="BF389">
        <v>0</v>
      </c>
      <c r="BH389" s="116">
        <v>0</v>
      </c>
      <c r="BJ389" s="116">
        <v>0</v>
      </c>
      <c r="BK389" s="79">
        <v>0</v>
      </c>
      <c r="BL389" s="24">
        <v>0</v>
      </c>
      <c r="BM389" s="24">
        <v>0</v>
      </c>
      <c r="BN389" s="24">
        <v>0</v>
      </c>
      <c r="BO389" s="24">
        <v>0</v>
      </c>
      <c r="BP389" s="24">
        <v>0</v>
      </c>
      <c r="BT389" s="136">
        <v>3</v>
      </c>
      <c r="BU389" s="136">
        <v>0</v>
      </c>
      <c r="BV389" s="136">
        <v>15</v>
      </c>
      <c r="BW389" s="136">
        <v>1</v>
      </c>
      <c r="BX389" s="132">
        <v>0</v>
      </c>
      <c r="BY389" s="136">
        <v>40</v>
      </c>
      <c r="BZ389" s="136" t="s">
        <v>73</v>
      </c>
      <c r="CA389" s="84"/>
      <c r="CB389" s="176" t="s">
        <v>577</v>
      </c>
      <c r="CC389" s="124" t="s">
        <v>31</v>
      </c>
      <c r="CD389" s="142">
        <v>3.5</v>
      </c>
      <c r="CE389" s="84">
        <v>0</v>
      </c>
      <c r="CF389" s="84" t="s">
        <v>40</v>
      </c>
    </row>
    <row r="390" spans="1:84" ht="28.8" x14ac:dyDescent="0.55000000000000004">
      <c r="A390" s="72">
        <v>5</v>
      </c>
      <c r="B390" s="49" t="s">
        <v>1</v>
      </c>
      <c r="C390" s="49">
        <v>72</v>
      </c>
      <c r="D390" s="25" t="s">
        <v>42</v>
      </c>
      <c r="E390" s="26">
        <v>2</v>
      </c>
      <c r="F390" s="25">
        <v>5</v>
      </c>
      <c r="G390" s="25">
        <v>14.5</v>
      </c>
      <c r="H390" s="24">
        <v>26</v>
      </c>
      <c r="I390" s="24"/>
      <c r="J390" s="79"/>
      <c r="K390" s="79"/>
      <c r="P390">
        <f>J390-'data for JMP'!J390</f>
        <v>0</v>
      </c>
      <c r="Q390">
        <f t="shared" si="73"/>
        <v>0</v>
      </c>
      <c r="R390">
        <f t="shared" si="74"/>
        <v>0</v>
      </c>
      <c r="S390">
        <f t="shared" si="75"/>
        <v>0</v>
      </c>
      <c r="T390" s="116">
        <f t="shared" si="76"/>
        <v>0</v>
      </c>
      <c r="U390" s="116">
        <f t="shared" si="76"/>
        <v>0</v>
      </c>
      <c r="V390" s="24"/>
      <c r="W390" s="51"/>
      <c r="X390" s="79"/>
      <c r="Z390" s="79"/>
      <c r="AA390" s="79"/>
      <c r="AB390" s="5"/>
      <c r="AP390" s="116">
        <v>1</v>
      </c>
      <c r="AQ390" s="26" t="s">
        <v>15</v>
      </c>
      <c r="AR390" s="88">
        <v>1</v>
      </c>
      <c r="AS390" s="52" t="s">
        <v>15</v>
      </c>
      <c r="AT390" s="24" t="s">
        <v>15</v>
      </c>
      <c r="AU390" s="24">
        <v>1</v>
      </c>
      <c r="AV390" s="24" t="s">
        <v>14</v>
      </c>
      <c r="AW390" s="24">
        <v>0</v>
      </c>
      <c r="AX390" s="24" t="s">
        <v>14</v>
      </c>
      <c r="AY390" s="80" t="s">
        <v>487</v>
      </c>
      <c r="AZ390">
        <v>0</v>
      </c>
      <c r="BA390" s="77" t="s">
        <v>512</v>
      </c>
      <c r="BB390">
        <v>0</v>
      </c>
      <c r="BC390" s="77" t="s">
        <v>512</v>
      </c>
      <c r="BD390">
        <v>0</v>
      </c>
      <c r="BE390" s="77" t="s">
        <v>512</v>
      </c>
      <c r="BF390">
        <v>0</v>
      </c>
      <c r="BH390" s="116">
        <v>0</v>
      </c>
      <c r="BJ390" s="116">
        <v>0</v>
      </c>
      <c r="BK390" s="79">
        <v>20</v>
      </c>
      <c r="BL390" s="24">
        <v>10</v>
      </c>
      <c r="BM390" s="24">
        <v>0</v>
      </c>
      <c r="BN390" s="24">
        <v>0</v>
      </c>
      <c r="BO390" s="24">
        <v>0</v>
      </c>
      <c r="BP390" s="24">
        <v>0</v>
      </c>
      <c r="BT390" s="136">
        <v>15</v>
      </c>
      <c r="BU390" s="136">
        <v>0</v>
      </c>
      <c r="BV390" s="136">
        <v>40</v>
      </c>
      <c r="BW390" s="136">
        <v>0</v>
      </c>
      <c r="BX390" s="132">
        <v>10</v>
      </c>
      <c r="BY390" s="136">
        <v>95</v>
      </c>
      <c r="BZ390" s="136" t="s">
        <v>41</v>
      </c>
      <c r="CA390" s="84"/>
      <c r="CB390" s="176" t="s">
        <v>577</v>
      </c>
      <c r="CC390" s="124" t="s">
        <v>31</v>
      </c>
      <c r="CD390" s="154">
        <v>5</v>
      </c>
      <c r="CE390" s="84">
        <v>4</v>
      </c>
      <c r="CF390" s="84" t="s">
        <v>40</v>
      </c>
    </row>
    <row r="391" spans="1:84" ht="28.8" x14ac:dyDescent="0.55000000000000004">
      <c r="A391" s="72">
        <v>5</v>
      </c>
      <c r="B391" s="49" t="s">
        <v>1</v>
      </c>
      <c r="C391" s="49">
        <v>73</v>
      </c>
      <c r="D391" s="25" t="s">
        <v>42</v>
      </c>
      <c r="E391" s="25">
        <v>2</v>
      </c>
      <c r="F391" s="25">
        <v>4</v>
      </c>
      <c r="G391" s="26">
        <v>8.5</v>
      </c>
      <c r="H391" s="24">
        <v>14.5</v>
      </c>
      <c r="I391" s="24">
        <v>2</v>
      </c>
      <c r="J391" s="79"/>
      <c r="K391" s="79"/>
      <c r="P391">
        <f>J391-'data for JMP'!J391</f>
        <v>-2</v>
      </c>
      <c r="Q391">
        <f t="shared" si="73"/>
        <v>0</v>
      </c>
      <c r="R391">
        <f t="shared" si="74"/>
        <v>0</v>
      </c>
      <c r="S391">
        <f t="shared" si="75"/>
        <v>0</v>
      </c>
      <c r="T391" s="116">
        <f t="shared" si="76"/>
        <v>0</v>
      </c>
      <c r="U391" s="116">
        <f t="shared" si="76"/>
        <v>0</v>
      </c>
      <c r="V391" s="24">
        <v>0.5</v>
      </c>
      <c r="W391" s="51">
        <f>3.14*(V391/2)^2*I391</f>
        <v>0.39250000000000002</v>
      </c>
      <c r="X391" s="79"/>
      <c r="Z391" s="79"/>
      <c r="AA391" s="79"/>
      <c r="AB391" s="5"/>
      <c r="AP391" s="116">
        <v>1</v>
      </c>
      <c r="AQ391" s="25" t="s">
        <v>15</v>
      </c>
      <c r="AR391" s="88">
        <v>1</v>
      </c>
      <c r="AS391" s="52" t="s">
        <v>15</v>
      </c>
      <c r="AT391" s="24" t="s">
        <v>13</v>
      </c>
      <c r="AU391" s="24">
        <v>1</v>
      </c>
      <c r="AV391" s="24" t="s">
        <v>14</v>
      </c>
      <c r="AW391" s="24">
        <v>0</v>
      </c>
      <c r="AX391" s="24" t="s">
        <v>14</v>
      </c>
      <c r="AY391" s="80" t="s">
        <v>487</v>
      </c>
      <c r="AZ391">
        <v>0</v>
      </c>
      <c r="BA391" s="77" t="s">
        <v>512</v>
      </c>
      <c r="BB391">
        <v>0</v>
      </c>
      <c r="BC391" s="77" t="s">
        <v>512</v>
      </c>
      <c r="BD391">
        <v>0</v>
      </c>
      <c r="BE391" s="77" t="s">
        <v>512</v>
      </c>
      <c r="BF391">
        <v>0</v>
      </c>
      <c r="BH391" s="116">
        <v>0</v>
      </c>
      <c r="BJ391" s="116">
        <v>0</v>
      </c>
      <c r="BK391" s="79">
        <v>20</v>
      </c>
      <c r="BL391" s="24">
        <v>10</v>
      </c>
      <c r="BM391" s="24">
        <v>0</v>
      </c>
      <c r="BN391" s="24">
        <v>0</v>
      </c>
      <c r="BO391" s="24">
        <v>0</v>
      </c>
      <c r="BP391" s="24">
        <v>0</v>
      </c>
      <c r="BT391" s="136">
        <v>16</v>
      </c>
      <c r="BU391" s="136">
        <v>0</v>
      </c>
      <c r="BV391" s="136">
        <v>30</v>
      </c>
      <c r="BW391" s="136">
        <v>0</v>
      </c>
      <c r="BX391" s="132">
        <v>10</v>
      </c>
      <c r="BY391" s="136">
        <v>130</v>
      </c>
      <c r="BZ391" s="136" t="s">
        <v>72</v>
      </c>
      <c r="CA391" s="84"/>
      <c r="CB391" s="176" t="s">
        <v>577</v>
      </c>
      <c r="CC391" s="124" t="s">
        <v>29</v>
      </c>
      <c r="CD391" s="84">
        <v>4</v>
      </c>
      <c r="CE391" s="84">
        <v>0</v>
      </c>
      <c r="CF391" s="84" t="s">
        <v>49</v>
      </c>
    </row>
    <row r="392" spans="1:84" ht="28.8" x14ac:dyDescent="0.55000000000000004">
      <c r="A392" s="72">
        <v>5</v>
      </c>
      <c r="B392" s="49" t="s">
        <v>1</v>
      </c>
      <c r="C392" s="49">
        <v>74</v>
      </c>
      <c r="D392" s="25" t="s">
        <v>42</v>
      </c>
      <c r="E392" s="25">
        <v>2</v>
      </c>
      <c r="F392" s="25">
        <v>6</v>
      </c>
      <c r="G392" s="25">
        <v>31.5</v>
      </c>
      <c r="H392" s="24">
        <v>38</v>
      </c>
      <c r="I392" s="24">
        <v>48</v>
      </c>
      <c r="J392" s="79">
        <v>22</v>
      </c>
      <c r="K392" s="79">
        <v>32</v>
      </c>
      <c r="L392" s="79">
        <v>44</v>
      </c>
      <c r="M392" s="79">
        <v>72</v>
      </c>
      <c r="N392" s="79">
        <v>77</v>
      </c>
      <c r="O392" s="168">
        <v>122</v>
      </c>
      <c r="P392">
        <f>J392-'data for JMP'!J392</f>
        <v>-26</v>
      </c>
      <c r="Q392">
        <f t="shared" si="73"/>
        <v>10</v>
      </c>
      <c r="R392">
        <f t="shared" si="74"/>
        <v>12</v>
      </c>
      <c r="S392">
        <f t="shared" si="75"/>
        <v>28</v>
      </c>
      <c r="T392" s="116">
        <f t="shared" si="76"/>
        <v>5</v>
      </c>
      <c r="U392" s="116">
        <f t="shared" si="76"/>
        <v>45</v>
      </c>
      <c r="V392" s="24">
        <v>8</v>
      </c>
      <c r="W392" s="51">
        <f>3.14*(V392/2)^2*I392</f>
        <v>2411.52</v>
      </c>
      <c r="X392" s="79">
        <v>8</v>
      </c>
      <c r="Y392">
        <f>3.14*(X392/2)^2*J392</f>
        <v>1105.28</v>
      </c>
      <c r="Z392" s="79">
        <v>27</v>
      </c>
      <c r="AA392" s="79">
        <v>24</v>
      </c>
      <c r="AB392" s="5">
        <f xml:space="preserve"> AVERAGE(Z392:AA392)</f>
        <v>25.5</v>
      </c>
      <c r="AC392">
        <f>3.14*((Z392+AA392)/2)^2*K392</f>
        <v>65337.120000000003</v>
      </c>
      <c r="AD392" s="79">
        <v>33</v>
      </c>
      <c r="AE392" s="79">
        <v>26</v>
      </c>
      <c r="AF392" s="5">
        <f xml:space="preserve"> AVERAGE(AD392:AE392)</f>
        <v>29.5</v>
      </c>
      <c r="AG392">
        <f>3.14*((AD392+AE392)/2)^2*L392</f>
        <v>120233.74</v>
      </c>
      <c r="AH392" s="79">
        <v>38</v>
      </c>
      <c r="AI392" s="79">
        <v>28</v>
      </c>
      <c r="AJ392" s="5">
        <f xml:space="preserve"> AVERAGE(AH392:AI392)</f>
        <v>33</v>
      </c>
      <c r="AK392">
        <f>3.14*((AH392+AI392)/2)^2*M392</f>
        <v>246201.12</v>
      </c>
      <c r="AL392" s="79">
        <v>42</v>
      </c>
      <c r="AM392" s="79">
        <v>25</v>
      </c>
      <c r="AN392" s="168">
        <v>54</v>
      </c>
      <c r="AO392" s="168">
        <v>24</v>
      </c>
      <c r="AP392" s="116">
        <v>1</v>
      </c>
      <c r="AQ392" s="25" t="s">
        <v>15</v>
      </c>
      <c r="AR392" s="88">
        <v>1</v>
      </c>
      <c r="AS392" s="52" t="s">
        <v>15</v>
      </c>
      <c r="AT392" s="24" t="s">
        <v>13</v>
      </c>
      <c r="AU392" s="24">
        <v>1</v>
      </c>
      <c r="AV392" s="24" t="s">
        <v>15</v>
      </c>
      <c r="AW392" s="24">
        <v>1</v>
      </c>
      <c r="AX392" s="24" t="s">
        <v>18</v>
      </c>
      <c r="AY392" s="80" t="s">
        <v>489</v>
      </c>
      <c r="AZ392">
        <v>1</v>
      </c>
      <c r="BA392" s="77" t="s">
        <v>489</v>
      </c>
      <c r="BB392">
        <v>1</v>
      </c>
      <c r="BC392" s="77" t="s">
        <v>497</v>
      </c>
      <c r="BD392">
        <v>1</v>
      </c>
      <c r="BE392" s="77" t="s">
        <v>15</v>
      </c>
      <c r="BF392">
        <v>1</v>
      </c>
      <c r="BG392" s="77" t="s">
        <v>566</v>
      </c>
      <c r="BH392" s="175">
        <v>1</v>
      </c>
      <c r="BI392" s="171" t="s">
        <v>15</v>
      </c>
      <c r="BJ392" s="177">
        <v>1</v>
      </c>
      <c r="BK392" s="79">
        <v>20</v>
      </c>
      <c r="BL392" s="24">
        <v>5</v>
      </c>
      <c r="BM392" s="79">
        <v>25</v>
      </c>
      <c r="BN392" s="79">
        <v>40</v>
      </c>
      <c r="BO392" s="79">
        <v>25</v>
      </c>
      <c r="BP392" s="79">
        <v>25</v>
      </c>
      <c r="BQ392" s="79">
        <v>12</v>
      </c>
      <c r="BR392" s="168">
        <v>35</v>
      </c>
      <c r="BT392" s="136">
        <v>17</v>
      </c>
      <c r="BU392" s="136">
        <v>0</v>
      </c>
      <c r="BV392" s="136">
        <v>25</v>
      </c>
      <c r="BW392" s="136">
        <v>0</v>
      </c>
      <c r="BX392" s="132">
        <v>5</v>
      </c>
      <c r="BY392" s="136">
        <v>95</v>
      </c>
      <c r="BZ392" s="136" t="s">
        <v>71</v>
      </c>
      <c r="CA392" s="84"/>
      <c r="CB392" s="175" t="s">
        <v>581</v>
      </c>
      <c r="CC392" s="124" t="s">
        <v>30</v>
      </c>
      <c r="CD392" s="84">
        <v>6</v>
      </c>
      <c r="CE392" s="84">
        <v>3</v>
      </c>
      <c r="CF392" s="84" t="s">
        <v>40</v>
      </c>
    </row>
    <row r="393" spans="1:84" ht="43.2" x14ac:dyDescent="0.55000000000000004">
      <c r="A393" s="72">
        <v>5</v>
      </c>
      <c r="B393" s="49" t="s">
        <v>1</v>
      </c>
      <c r="C393" s="49">
        <v>75</v>
      </c>
      <c r="D393" s="25" t="s">
        <v>66</v>
      </c>
      <c r="E393" s="25">
        <v>3</v>
      </c>
      <c r="F393" s="25">
        <v>7</v>
      </c>
      <c r="G393" s="25">
        <v>27</v>
      </c>
      <c r="H393" s="24">
        <v>35.5</v>
      </c>
      <c r="I393" s="24">
        <v>5</v>
      </c>
      <c r="J393" s="79"/>
      <c r="K393" s="79"/>
      <c r="M393" s="78"/>
      <c r="N393" s="78"/>
      <c r="P393">
        <f>J393-'data for JMP'!J393</f>
        <v>-5</v>
      </c>
      <c r="Q393">
        <f t="shared" si="73"/>
        <v>0</v>
      </c>
      <c r="R393">
        <f t="shared" si="74"/>
        <v>0</v>
      </c>
      <c r="S393">
        <f t="shared" si="75"/>
        <v>0</v>
      </c>
      <c r="T393" s="116">
        <f t="shared" si="76"/>
        <v>0</v>
      </c>
      <c r="U393" s="116">
        <f t="shared" si="76"/>
        <v>0</v>
      </c>
      <c r="V393" s="24">
        <v>0.5</v>
      </c>
      <c r="W393" s="51">
        <f>3.14*(V393/2)^2*I393</f>
        <v>0.98125000000000007</v>
      </c>
      <c r="X393" s="79"/>
      <c r="Z393" s="79"/>
      <c r="AA393" s="79"/>
      <c r="AB393" s="5"/>
      <c r="AH393" s="78"/>
      <c r="AI393" s="78"/>
      <c r="AJ393" s="5"/>
      <c r="AL393" s="78"/>
      <c r="AM393" s="78"/>
      <c r="AP393" s="116">
        <v>1</v>
      </c>
      <c r="AQ393" s="25" t="s">
        <v>15</v>
      </c>
      <c r="AR393" s="88">
        <v>1</v>
      </c>
      <c r="AS393" s="52" t="s">
        <v>13</v>
      </c>
      <c r="AT393" s="24" t="s">
        <v>13</v>
      </c>
      <c r="AU393" s="24">
        <v>1</v>
      </c>
      <c r="AV393" s="24" t="s">
        <v>14</v>
      </c>
      <c r="AW393" s="24">
        <v>0</v>
      </c>
      <c r="AX393" s="24" t="s">
        <v>14</v>
      </c>
      <c r="AY393" s="80" t="s">
        <v>487</v>
      </c>
      <c r="AZ393">
        <v>0</v>
      </c>
      <c r="BA393" s="77" t="s">
        <v>512</v>
      </c>
      <c r="BB393">
        <v>0</v>
      </c>
      <c r="BC393" s="77" t="s">
        <v>512</v>
      </c>
      <c r="BD393">
        <v>0</v>
      </c>
      <c r="BE393" s="77" t="s">
        <v>512</v>
      </c>
      <c r="BF393">
        <v>0</v>
      </c>
      <c r="BG393" s="77"/>
      <c r="BH393" s="116">
        <v>0</v>
      </c>
      <c r="BJ393" s="116">
        <v>0</v>
      </c>
      <c r="BK393" s="79">
        <v>60</v>
      </c>
      <c r="BL393" s="24">
        <v>55</v>
      </c>
      <c r="BM393" s="24">
        <v>0</v>
      </c>
      <c r="BN393" s="24">
        <v>0</v>
      </c>
      <c r="BO393" s="24">
        <v>0</v>
      </c>
      <c r="BP393" s="24">
        <v>0</v>
      </c>
      <c r="BQ393" s="78"/>
      <c r="BT393" s="136">
        <v>33</v>
      </c>
      <c r="BU393" s="136">
        <v>0</v>
      </c>
      <c r="BV393" s="136">
        <v>60</v>
      </c>
      <c r="BW393" s="136">
        <v>0</v>
      </c>
      <c r="BX393" s="132">
        <v>55</v>
      </c>
      <c r="BY393" s="136">
        <v>130</v>
      </c>
      <c r="BZ393" s="136" t="s">
        <v>70</v>
      </c>
      <c r="CA393" s="84"/>
      <c r="CB393" s="176" t="s">
        <v>577</v>
      </c>
      <c r="CC393" s="124" t="s">
        <v>29</v>
      </c>
      <c r="CD393" s="84">
        <v>7</v>
      </c>
      <c r="CE393" s="84">
        <v>5</v>
      </c>
      <c r="CF393" s="84" t="s">
        <v>40</v>
      </c>
    </row>
    <row r="394" spans="1:84" ht="43.2" x14ac:dyDescent="0.55000000000000004">
      <c r="A394" s="72">
        <v>5</v>
      </c>
      <c r="B394" s="49" t="s">
        <v>1</v>
      </c>
      <c r="C394" s="49">
        <v>76</v>
      </c>
      <c r="D394" s="25" t="s">
        <v>64</v>
      </c>
      <c r="E394" s="25">
        <v>3</v>
      </c>
      <c r="F394" s="25">
        <v>4.5</v>
      </c>
      <c r="G394" s="25">
        <v>6</v>
      </c>
      <c r="H394" s="24">
        <v>16</v>
      </c>
      <c r="I394" s="24">
        <v>1.5</v>
      </c>
      <c r="J394" s="79"/>
      <c r="K394" s="79"/>
      <c r="M394" s="78"/>
      <c r="N394" s="78"/>
      <c r="P394">
        <f>J394-'data for JMP'!J394</f>
        <v>-1.5</v>
      </c>
      <c r="Q394">
        <f t="shared" si="73"/>
        <v>0</v>
      </c>
      <c r="R394">
        <f t="shared" si="74"/>
        <v>0</v>
      </c>
      <c r="S394">
        <f t="shared" si="75"/>
        <v>0</v>
      </c>
      <c r="T394" s="116">
        <f t="shared" si="76"/>
        <v>0</v>
      </c>
      <c r="U394" s="116">
        <f t="shared" si="76"/>
        <v>0</v>
      </c>
      <c r="V394" s="24"/>
      <c r="W394" s="51"/>
      <c r="X394" s="79"/>
      <c r="Z394" s="79"/>
      <c r="AA394" s="79"/>
      <c r="AB394" s="5"/>
      <c r="AH394" s="78"/>
      <c r="AI394" s="78"/>
      <c r="AJ394" s="5"/>
      <c r="AL394" s="78"/>
      <c r="AM394" s="78"/>
      <c r="AP394" s="116">
        <v>1</v>
      </c>
      <c r="AQ394" s="25" t="s">
        <v>17</v>
      </c>
      <c r="AR394" s="88">
        <v>1</v>
      </c>
      <c r="AS394" s="52" t="s">
        <v>17</v>
      </c>
      <c r="AT394" s="24" t="s">
        <v>13</v>
      </c>
      <c r="AU394" s="24">
        <v>1</v>
      </c>
      <c r="AV394" s="24" t="s">
        <v>14</v>
      </c>
      <c r="AW394" s="24">
        <v>0</v>
      </c>
      <c r="AX394" s="24" t="s">
        <v>14</v>
      </c>
      <c r="AY394" s="80" t="s">
        <v>487</v>
      </c>
      <c r="AZ394">
        <v>0</v>
      </c>
      <c r="BA394" s="77" t="s">
        <v>512</v>
      </c>
      <c r="BB394">
        <v>0</v>
      </c>
      <c r="BC394" s="77" t="s">
        <v>512</v>
      </c>
      <c r="BD394">
        <v>0</v>
      </c>
      <c r="BE394" s="77" t="s">
        <v>512</v>
      </c>
      <c r="BF394">
        <v>0</v>
      </c>
      <c r="BG394" s="77"/>
      <c r="BH394" s="116">
        <v>0</v>
      </c>
      <c r="BJ394" s="116">
        <v>0</v>
      </c>
      <c r="BK394" s="79">
        <v>5</v>
      </c>
      <c r="BL394" s="24">
        <v>1</v>
      </c>
      <c r="BM394" s="24">
        <v>0</v>
      </c>
      <c r="BN394" s="24">
        <v>0</v>
      </c>
      <c r="BO394" s="24">
        <v>0</v>
      </c>
      <c r="BP394" s="24">
        <v>0</v>
      </c>
      <c r="BQ394" s="78"/>
      <c r="BT394" s="136">
        <v>22</v>
      </c>
      <c r="BU394" s="136">
        <v>1</v>
      </c>
      <c r="BV394" s="136">
        <v>42</v>
      </c>
      <c r="BW394" s="136">
        <v>0</v>
      </c>
      <c r="BX394" s="132">
        <v>1</v>
      </c>
      <c r="BY394" s="136">
        <v>80</v>
      </c>
      <c r="BZ394" s="136" t="s">
        <v>69</v>
      </c>
      <c r="CA394" s="84"/>
      <c r="CB394" s="176" t="s">
        <v>577</v>
      </c>
      <c r="CC394" s="124" t="s">
        <v>31</v>
      </c>
      <c r="CD394" s="84">
        <v>4.5</v>
      </c>
      <c r="CE394" s="84">
        <v>0</v>
      </c>
      <c r="CF394" s="84" t="s">
        <v>40</v>
      </c>
    </row>
    <row r="395" spans="1:84" ht="28.8" x14ac:dyDescent="0.55000000000000004">
      <c r="A395" s="72">
        <v>5</v>
      </c>
      <c r="B395" s="49" t="s">
        <v>1</v>
      </c>
      <c r="C395" s="49">
        <v>77</v>
      </c>
      <c r="D395" s="25" t="s">
        <v>64</v>
      </c>
      <c r="E395" s="25">
        <v>3</v>
      </c>
      <c r="F395" s="25">
        <v>5.5</v>
      </c>
      <c r="G395" s="25">
        <v>15</v>
      </c>
      <c r="H395" s="24">
        <v>18.5</v>
      </c>
      <c r="I395" s="24">
        <v>4</v>
      </c>
      <c r="J395" s="79">
        <v>4</v>
      </c>
      <c r="K395" s="79"/>
      <c r="M395" s="78"/>
      <c r="N395" s="78"/>
      <c r="P395">
        <f>J395-'data for JMP'!J395</f>
        <v>0</v>
      </c>
      <c r="Q395">
        <f t="shared" si="73"/>
        <v>-4</v>
      </c>
      <c r="R395">
        <f t="shared" si="74"/>
        <v>0</v>
      </c>
      <c r="S395">
        <f t="shared" si="75"/>
        <v>0</v>
      </c>
      <c r="T395" s="116">
        <f t="shared" si="76"/>
        <v>0</v>
      </c>
      <c r="U395" s="116">
        <f t="shared" si="76"/>
        <v>0</v>
      </c>
      <c r="V395" s="24">
        <v>1</v>
      </c>
      <c r="W395" s="51">
        <f>3.14*(V395/2)^2*I395</f>
        <v>3.14</v>
      </c>
      <c r="X395" s="79">
        <v>1</v>
      </c>
      <c r="Y395">
        <f>3.14*(X395/2)^2*J395</f>
        <v>3.14</v>
      </c>
      <c r="Z395" s="79"/>
      <c r="AA395" s="79"/>
      <c r="AB395" s="5"/>
      <c r="AH395" s="78"/>
      <c r="AI395" s="78"/>
      <c r="AJ395" s="5"/>
      <c r="AL395" s="78"/>
      <c r="AM395" s="78"/>
      <c r="AP395" s="116">
        <v>1</v>
      </c>
      <c r="AQ395" s="25" t="s">
        <v>15</v>
      </c>
      <c r="AR395" s="88">
        <v>1</v>
      </c>
      <c r="AS395" s="52" t="s">
        <v>15</v>
      </c>
      <c r="AT395" s="24" t="s">
        <v>13</v>
      </c>
      <c r="AU395" s="24">
        <v>1</v>
      </c>
      <c r="AV395" s="24" t="s">
        <v>18</v>
      </c>
      <c r="AW395" s="24">
        <v>1</v>
      </c>
      <c r="AX395" s="24" t="s">
        <v>18</v>
      </c>
      <c r="AY395" s="80" t="s">
        <v>487</v>
      </c>
      <c r="AZ395">
        <v>0</v>
      </c>
      <c r="BA395" s="77" t="s">
        <v>512</v>
      </c>
      <c r="BB395">
        <v>0</v>
      </c>
      <c r="BC395" s="77" t="s">
        <v>512</v>
      </c>
      <c r="BD395">
        <v>0</v>
      </c>
      <c r="BE395" s="77" t="s">
        <v>512</v>
      </c>
      <c r="BF395">
        <v>0</v>
      </c>
      <c r="BG395" s="77"/>
      <c r="BH395" s="116">
        <v>0</v>
      </c>
      <c r="BJ395" s="116">
        <v>0</v>
      </c>
      <c r="BK395" s="79">
        <v>25</v>
      </c>
      <c r="BL395" s="24">
        <v>1</v>
      </c>
      <c r="BM395" s="79">
        <v>20</v>
      </c>
      <c r="BN395" s="24">
        <v>0</v>
      </c>
      <c r="BO395" s="24">
        <v>0</v>
      </c>
      <c r="BP395" s="24">
        <v>0</v>
      </c>
      <c r="BQ395" s="78"/>
      <c r="BT395" s="136">
        <v>60</v>
      </c>
      <c r="BU395" s="136">
        <v>0</v>
      </c>
      <c r="BV395" s="136">
        <v>80</v>
      </c>
      <c r="BW395" s="136">
        <v>0</v>
      </c>
      <c r="BX395" s="132">
        <v>1</v>
      </c>
      <c r="BY395" s="136">
        <v>80</v>
      </c>
      <c r="BZ395" s="136" t="s">
        <v>68</v>
      </c>
      <c r="CA395" s="84"/>
      <c r="CB395" s="175" t="s">
        <v>581</v>
      </c>
      <c r="CC395" s="124" t="s">
        <v>30</v>
      </c>
      <c r="CD395" s="84">
        <v>5.5</v>
      </c>
      <c r="CE395" s="84">
        <v>0</v>
      </c>
      <c r="CF395" s="84" t="s">
        <v>49</v>
      </c>
    </row>
    <row r="396" spans="1:84" ht="28.8" x14ac:dyDescent="0.55000000000000004">
      <c r="A396" s="72">
        <v>5</v>
      </c>
      <c r="B396" s="49" t="s">
        <v>1</v>
      </c>
      <c r="C396" s="49">
        <v>78</v>
      </c>
      <c r="D396" s="25" t="s">
        <v>64</v>
      </c>
      <c r="E396" s="25">
        <v>2</v>
      </c>
      <c r="F396" s="25">
        <v>6</v>
      </c>
      <c r="G396" s="25">
        <v>12</v>
      </c>
      <c r="H396" s="24">
        <v>20</v>
      </c>
      <c r="I396" s="24">
        <v>12.5</v>
      </c>
      <c r="J396" s="79">
        <v>14</v>
      </c>
      <c r="K396" s="79">
        <v>15</v>
      </c>
      <c r="L396" s="78">
        <v>22</v>
      </c>
      <c r="M396" s="78">
        <v>48</v>
      </c>
      <c r="N396" s="78">
        <v>48</v>
      </c>
      <c r="O396" s="169">
        <v>78</v>
      </c>
      <c r="P396">
        <f>J396-'data for JMP'!J396</f>
        <v>1.5</v>
      </c>
      <c r="Q396">
        <f t="shared" si="73"/>
        <v>1</v>
      </c>
      <c r="R396">
        <f t="shared" si="74"/>
        <v>7</v>
      </c>
      <c r="S396">
        <f t="shared" si="75"/>
        <v>26</v>
      </c>
      <c r="T396" s="116">
        <f t="shared" si="76"/>
        <v>0</v>
      </c>
      <c r="U396" s="116">
        <f t="shared" si="76"/>
        <v>30</v>
      </c>
      <c r="V396" s="24">
        <v>3</v>
      </c>
      <c r="W396" s="51">
        <f>3.14*(V396/2)^2*I396</f>
        <v>88.3125</v>
      </c>
      <c r="X396" s="79">
        <v>5</v>
      </c>
      <c r="Y396">
        <f>3.14*(X396/2)^2*J396</f>
        <v>274.75</v>
      </c>
      <c r="Z396" s="79">
        <v>12</v>
      </c>
      <c r="AA396" s="79">
        <v>11</v>
      </c>
      <c r="AB396" s="5">
        <f xml:space="preserve"> AVERAGE(Z396:AA396)</f>
        <v>11.5</v>
      </c>
      <c r="AC396">
        <f>3.14*((Z396+AA396)/2)^2*K396</f>
        <v>6228.9750000000004</v>
      </c>
      <c r="AD396" s="78">
        <v>12</v>
      </c>
      <c r="AE396" s="78">
        <v>12</v>
      </c>
      <c r="AF396" s="5">
        <f xml:space="preserve"> AVERAGE(AD396:AE396)</f>
        <v>12</v>
      </c>
      <c r="AG396">
        <f>3.14*((AD396+AE396)/2)^2*L396</f>
        <v>9947.52</v>
      </c>
      <c r="AH396" s="78">
        <v>19</v>
      </c>
      <c r="AI396" s="78">
        <v>15</v>
      </c>
      <c r="AJ396" s="5">
        <f xml:space="preserve"> AVERAGE(AH396:AI396)</f>
        <v>17</v>
      </c>
      <c r="AK396">
        <f>3.14*((AH396+AI396)/2)^2*M396</f>
        <v>43558.080000000002</v>
      </c>
      <c r="AL396" s="78">
        <v>22</v>
      </c>
      <c r="AM396" s="78">
        <v>18</v>
      </c>
      <c r="AN396" s="169">
        <v>25</v>
      </c>
      <c r="AO396" s="169">
        <v>20</v>
      </c>
      <c r="AP396" s="116">
        <v>1</v>
      </c>
      <c r="AQ396" s="25" t="s">
        <v>15</v>
      </c>
      <c r="AR396" s="88">
        <v>1</v>
      </c>
      <c r="AS396" s="52" t="s">
        <v>15</v>
      </c>
      <c r="AT396" s="24" t="s">
        <v>13</v>
      </c>
      <c r="AU396" s="24">
        <v>1</v>
      </c>
      <c r="AV396" s="24" t="s">
        <v>18</v>
      </c>
      <c r="AW396" s="24">
        <v>1</v>
      </c>
      <c r="AX396" s="24" t="s">
        <v>18</v>
      </c>
      <c r="AY396" s="80" t="s">
        <v>489</v>
      </c>
      <c r="AZ396">
        <v>1</v>
      </c>
      <c r="BA396" s="77" t="s">
        <v>488</v>
      </c>
      <c r="BB396">
        <v>1</v>
      </c>
      <c r="BC396" s="77" t="s">
        <v>497</v>
      </c>
      <c r="BD396">
        <v>1</v>
      </c>
      <c r="BE396" s="77" t="s">
        <v>15</v>
      </c>
      <c r="BF396">
        <v>1</v>
      </c>
      <c r="BG396" s="77" t="s">
        <v>13</v>
      </c>
      <c r="BH396" s="175">
        <v>1</v>
      </c>
      <c r="BI396" s="171" t="s">
        <v>15</v>
      </c>
      <c r="BJ396" s="177">
        <v>1</v>
      </c>
      <c r="BK396" s="79">
        <v>0</v>
      </c>
      <c r="BL396" s="24">
        <v>5</v>
      </c>
      <c r="BM396" s="79">
        <v>5</v>
      </c>
      <c r="BN396" s="79">
        <v>5</v>
      </c>
      <c r="BO396" s="78">
        <v>20</v>
      </c>
      <c r="BP396" s="78">
        <v>8</v>
      </c>
      <c r="BQ396" s="78">
        <v>5</v>
      </c>
      <c r="BR396" s="168">
        <v>20</v>
      </c>
      <c r="BT396" s="136">
        <v>15</v>
      </c>
      <c r="BU396" s="136">
        <v>0</v>
      </c>
      <c r="BV396" s="136">
        <v>35</v>
      </c>
      <c r="BW396" s="136">
        <v>0</v>
      </c>
      <c r="BX396" s="132">
        <v>5</v>
      </c>
      <c r="BY396" s="136">
        <v>80</v>
      </c>
      <c r="BZ396" s="136" t="s">
        <v>67</v>
      </c>
      <c r="CA396" s="84"/>
      <c r="CB396" s="176" t="s">
        <v>577</v>
      </c>
      <c r="CC396" s="124" t="s">
        <v>29</v>
      </c>
      <c r="CD396" s="84">
        <v>6</v>
      </c>
      <c r="CE396" s="84">
        <v>2</v>
      </c>
      <c r="CF396" s="84" t="s">
        <v>40</v>
      </c>
    </row>
    <row r="397" spans="1:84" ht="43.2" x14ac:dyDescent="0.55000000000000004">
      <c r="A397" s="72">
        <v>5</v>
      </c>
      <c r="B397" s="49" t="s">
        <v>1</v>
      </c>
      <c r="C397" s="49">
        <v>79</v>
      </c>
      <c r="D397" s="25" t="s">
        <v>66</v>
      </c>
      <c r="E397" s="25">
        <v>2</v>
      </c>
      <c r="F397" s="25">
        <v>4</v>
      </c>
      <c r="G397" s="25">
        <v>20</v>
      </c>
      <c r="H397" s="24">
        <v>46</v>
      </c>
      <c r="I397" s="24"/>
      <c r="J397" s="79"/>
      <c r="K397" s="79"/>
      <c r="L397" s="78"/>
      <c r="M397" s="78"/>
      <c r="N397" s="78"/>
      <c r="O397" s="169"/>
      <c r="P397">
        <f>J397-'data for JMP'!J397</f>
        <v>0</v>
      </c>
      <c r="Q397">
        <f t="shared" si="73"/>
        <v>0</v>
      </c>
      <c r="R397">
        <f t="shared" si="74"/>
        <v>0</v>
      </c>
      <c r="S397">
        <f t="shared" si="75"/>
        <v>0</v>
      </c>
      <c r="T397" s="116">
        <f t="shared" si="76"/>
        <v>0</v>
      </c>
      <c r="U397" s="116">
        <f t="shared" si="76"/>
        <v>0</v>
      </c>
      <c r="V397" s="24"/>
      <c r="W397" s="51"/>
      <c r="X397" s="79"/>
      <c r="Z397" s="79"/>
      <c r="AA397" s="79"/>
      <c r="AB397" s="5"/>
      <c r="AD397" s="78"/>
      <c r="AE397" s="78"/>
      <c r="AF397" s="5"/>
      <c r="AH397" s="78"/>
      <c r="AI397" s="78"/>
      <c r="AJ397" s="5"/>
      <c r="AL397" s="78"/>
      <c r="AM397" s="78"/>
      <c r="AN397" s="169"/>
      <c r="AO397" s="169"/>
      <c r="AP397" s="116">
        <v>1</v>
      </c>
      <c r="AQ397" s="25" t="s">
        <v>13</v>
      </c>
      <c r="AR397" s="88">
        <v>1</v>
      </c>
      <c r="AS397" s="52" t="s">
        <v>13</v>
      </c>
      <c r="AT397" s="24" t="s">
        <v>13</v>
      </c>
      <c r="AU397" s="24">
        <v>1</v>
      </c>
      <c r="AV397" s="24" t="s">
        <v>14</v>
      </c>
      <c r="AW397" s="24">
        <v>0</v>
      </c>
      <c r="AX397" s="24" t="s">
        <v>14</v>
      </c>
      <c r="AY397" s="80" t="s">
        <v>487</v>
      </c>
      <c r="AZ397">
        <v>0</v>
      </c>
      <c r="BA397" s="77" t="s">
        <v>512</v>
      </c>
      <c r="BB397">
        <v>0</v>
      </c>
      <c r="BC397" s="77" t="s">
        <v>512</v>
      </c>
      <c r="BD397">
        <v>0</v>
      </c>
      <c r="BE397" s="77" t="s">
        <v>512</v>
      </c>
      <c r="BF397">
        <v>0</v>
      </c>
      <c r="BG397" s="77"/>
      <c r="BH397" s="116">
        <v>0</v>
      </c>
      <c r="BI397" s="171"/>
      <c r="BJ397" s="116">
        <v>0</v>
      </c>
      <c r="BK397" s="79">
        <v>0</v>
      </c>
      <c r="BL397" s="24">
        <v>0</v>
      </c>
      <c r="BM397" s="24">
        <v>0</v>
      </c>
      <c r="BN397" s="24">
        <v>0</v>
      </c>
      <c r="BO397" s="24">
        <v>0</v>
      </c>
      <c r="BP397" s="24">
        <v>0</v>
      </c>
      <c r="BQ397" s="78"/>
      <c r="BR397" s="168"/>
      <c r="BT397" s="136">
        <v>80</v>
      </c>
      <c r="BU397" s="136">
        <v>1</v>
      </c>
      <c r="BV397" s="136">
        <v>70</v>
      </c>
      <c r="BW397" s="136">
        <v>0</v>
      </c>
      <c r="BX397" s="132">
        <v>0</v>
      </c>
      <c r="BY397" s="136">
        <v>110</v>
      </c>
      <c r="BZ397" s="136" t="s">
        <v>65</v>
      </c>
      <c r="CA397" s="84"/>
      <c r="CB397" s="176" t="s">
        <v>577</v>
      </c>
      <c r="CC397" s="124" t="s">
        <v>31</v>
      </c>
      <c r="CD397" s="84">
        <v>4</v>
      </c>
      <c r="CE397" s="84">
        <v>0</v>
      </c>
      <c r="CF397" s="84" t="s">
        <v>40</v>
      </c>
    </row>
    <row r="398" spans="1:84" x14ac:dyDescent="0.55000000000000004">
      <c r="A398" s="72">
        <v>5</v>
      </c>
      <c r="B398" s="49" t="s">
        <v>1</v>
      </c>
      <c r="C398" s="49">
        <v>80</v>
      </c>
      <c r="D398" s="25" t="s">
        <v>64</v>
      </c>
      <c r="E398" s="25">
        <v>2</v>
      </c>
      <c r="F398" s="25">
        <v>7</v>
      </c>
      <c r="G398" s="25">
        <v>20.5</v>
      </c>
      <c r="H398" s="24">
        <v>50</v>
      </c>
      <c r="I398" s="24">
        <v>29.5</v>
      </c>
      <c r="J398" s="79">
        <v>34</v>
      </c>
      <c r="K398" s="79">
        <v>45</v>
      </c>
      <c r="L398" s="79">
        <v>55</v>
      </c>
      <c r="M398" s="79">
        <v>75</v>
      </c>
      <c r="N398" s="79">
        <v>77</v>
      </c>
      <c r="O398" s="168">
        <v>105</v>
      </c>
      <c r="P398">
        <f>J398-'data for JMP'!J398</f>
        <v>4.5</v>
      </c>
      <c r="Q398">
        <f t="shared" si="73"/>
        <v>11</v>
      </c>
      <c r="R398">
        <f t="shared" si="74"/>
        <v>10</v>
      </c>
      <c r="S398">
        <f t="shared" si="75"/>
        <v>20</v>
      </c>
      <c r="T398" s="116">
        <f t="shared" si="76"/>
        <v>2</v>
      </c>
      <c r="U398" s="116">
        <f t="shared" si="76"/>
        <v>28</v>
      </c>
      <c r="V398" s="24">
        <v>6</v>
      </c>
      <c r="W398" s="51">
        <f>3.14*(V398/2)^2*I398</f>
        <v>833.67000000000007</v>
      </c>
      <c r="X398" s="79">
        <v>7</v>
      </c>
      <c r="Y398">
        <f>3.14*(X398/2)^2*J398</f>
        <v>1307.8100000000002</v>
      </c>
      <c r="Z398" s="79">
        <v>22</v>
      </c>
      <c r="AA398" s="79">
        <v>22</v>
      </c>
      <c r="AB398" s="5">
        <f xml:space="preserve"> AVERAGE(Z398:AA398)</f>
        <v>22</v>
      </c>
      <c r="AC398">
        <f>3.14*((Z398+AA398)/2)^2*K398</f>
        <v>68389.2</v>
      </c>
      <c r="AD398" s="79">
        <v>26</v>
      </c>
      <c r="AE398" s="79">
        <v>21</v>
      </c>
      <c r="AF398" s="5">
        <f xml:space="preserve"> AVERAGE(AD398:AE398)</f>
        <v>23.5</v>
      </c>
      <c r="AG398">
        <f>3.14*((AD398+AE398)/2)^2*L398</f>
        <v>95373.574999999997</v>
      </c>
      <c r="AH398" s="79">
        <v>31</v>
      </c>
      <c r="AI398" s="79">
        <v>31</v>
      </c>
      <c r="AJ398" s="5">
        <f xml:space="preserve"> AVERAGE(AH398:AI398)</f>
        <v>31</v>
      </c>
      <c r="AK398">
        <f>3.14*((AH398+AI398)/2)^2*M398</f>
        <v>226315.5</v>
      </c>
      <c r="AL398" s="79">
        <v>33</v>
      </c>
      <c r="AM398" s="79">
        <v>30</v>
      </c>
      <c r="AN398" s="168">
        <v>42</v>
      </c>
      <c r="AO398" s="168">
        <v>39</v>
      </c>
      <c r="AP398" s="116">
        <v>1</v>
      </c>
      <c r="AQ398" s="30" t="s">
        <v>13</v>
      </c>
      <c r="AR398" s="88">
        <v>1</v>
      </c>
      <c r="AS398" s="52" t="s">
        <v>13</v>
      </c>
      <c r="AT398" s="24" t="s">
        <v>13</v>
      </c>
      <c r="AU398" s="24">
        <v>1</v>
      </c>
      <c r="AV398" s="24" t="s">
        <v>15</v>
      </c>
      <c r="AW398" s="24">
        <v>1</v>
      </c>
      <c r="AX398" s="24" t="s">
        <v>15</v>
      </c>
      <c r="AY398" s="80" t="s">
        <v>488</v>
      </c>
      <c r="AZ398">
        <v>1</v>
      </c>
      <c r="BA398" s="77" t="s">
        <v>488</v>
      </c>
      <c r="BB398">
        <v>1</v>
      </c>
      <c r="BC398" s="77" t="s">
        <v>13</v>
      </c>
      <c r="BD398">
        <v>1</v>
      </c>
      <c r="BE398" s="77" t="s">
        <v>13</v>
      </c>
      <c r="BF398">
        <v>1</v>
      </c>
      <c r="BG398" s="77" t="s">
        <v>13</v>
      </c>
      <c r="BH398" s="175">
        <v>1</v>
      </c>
      <c r="BI398" s="171" t="s">
        <v>13</v>
      </c>
      <c r="BJ398" s="177">
        <v>1</v>
      </c>
      <c r="BK398" s="79">
        <v>2</v>
      </c>
      <c r="BL398" s="24">
        <v>0</v>
      </c>
      <c r="BM398" s="79">
        <v>0</v>
      </c>
      <c r="BN398" s="79">
        <v>0</v>
      </c>
      <c r="BO398" s="79">
        <v>0</v>
      </c>
      <c r="BP398" s="79">
        <v>0</v>
      </c>
      <c r="BQ398" s="79">
        <v>0</v>
      </c>
      <c r="BR398" s="168">
        <v>0</v>
      </c>
      <c r="BT398" s="136">
        <v>30</v>
      </c>
      <c r="BU398" s="136">
        <v>0</v>
      </c>
      <c r="BV398" s="136">
        <v>65</v>
      </c>
      <c r="BW398" s="136">
        <v>0</v>
      </c>
      <c r="BX398" s="132">
        <v>0</v>
      </c>
      <c r="BY398" s="136">
        <v>70</v>
      </c>
      <c r="BZ398" s="137" t="s">
        <v>63</v>
      </c>
      <c r="CA398" s="138" t="s">
        <v>62</v>
      </c>
      <c r="CB398" s="176" t="s">
        <v>577</v>
      </c>
      <c r="CC398" s="124" t="s">
        <v>29</v>
      </c>
      <c r="CD398" s="84">
        <v>7</v>
      </c>
      <c r="CE398" s="84">
        <v>3</v>
      </c>
      <c r="CF398" s="84">
        <v>0</v>
      </c>
    </row>
    <row r="399" spans="1:84" ht="37.799999999999997" x14ac:dyDescent="0.55000000000000004">
      <c r="A399" s="72">
        <v>5</v>
      </c>
      <c r="B399" s="49" t="s">
        <v>1</v>
      </c>
      <c r="C399" s="49">
        <v>81</v>
      </c>
      <c r="D399" s="25" t="s">
        <v>42</v>
      </c>
      <c r="E399" s="25">
        <v>3</v>
      </c>
      <c r="F399" s="25">
        <v>2.5</v>
      </c>
      <c r="G399" s="25">
        <v>4.5</v>
      </c>
      <c r="H399" s="24"/>
      <c r="I399" s="57"/>
      <c r="J399" s="79"/>
      <c r="K399" s="79"/>
      <c r="P399">
        <f>J399-'data for JMP'!J399</f>
        <v>0</v>
      </c>
      <c r="Q399">
        <f t="shared" si="73"/>
        <v>0</v>
      </c>
      <c r="R399">
        <f t="shared" si="74"/>
        <v>0</v>
      </c>
      <c r="S399">
        <f t="shared" si="75"/>
        <v>0</v>
      </c>
      <c r="T399" s="116">
        <f t="shared" si="76"/>
        <v>0</v>
      </c>
      <c r="U399" s="116">
        <f t="shared" si="76"/>
        <v>0</v>
      </c>
      <c r="V399" s="24"/>
      <c r="W399" s="51"/>
      <c r="X399" s="79"/>
      <c r="Z399" s="79"/>
      <c r="AA399" s="79"/>
      <c r="AB399" s="5"/>
      <c r="AP399" s="116">
        <v>1</v>
      </c>
      <c r="AQ399" s="30" t="s">
        <v>15</v>
      </c>
      <c r="AR399" s="88">
        <v>1</v>
      </c>
      <c r="AS399" s="52" t="s">
        <v>17</v>
      </c>
      <c r="AT399" s="24" t="s">
        <v>14</v>
      </c>
      <c r="AU399" s="24">
        <v>0</v>
      </c>
      <c r="AV399" s="24" t="s">
        <v>14</v>
      </c>
      <c r="AW399" s="24">
        <v>0</v>
      </c>
      <c r="AX399" s="24" t="s">
        <v>14</v>
      </c>
      <c r="AY399" s="77" t="s">
        <v>512</v>
      </c>
      <c r="AZ399">
        <v>0</v>
      </c>
      <c r="BA399" s="77" t="s">
        <v>512</v>
      </c>
      <c r="BB399">
        <v>0</v>
      </c>
      <c r="BC399" s="77" t="s">
        <v>512</v>
      </c>
      <c r="BD399">
        <v>0</v>
      </c>
      <c r="BE399" s="77" t="s">
        <v>512</v>
      </c>
      <c r="BF399">
        <v>0</v>
      </c>
      <c r="BH399" s="116">
        <v>0</v>
      </c>
      <c r="BJ399" s="116">
        <v>0</v>
      </c>
      <c r="BK399" s="79">
        <v>0</v>
      </c>
      <c r="BL399" s="79">
        <v>0</v>
      </c>
      <c r="BM399" s="24">
        <v>0</v>
      </c>
      <c r="BN399" s="24">
        <v>0</v>
      </c>
      <c r="BO399" s="24">
        <v>0</v>
      </c>
      <c r="BP399" s="24">
        <v>0</v>
      </c>
      <c r="BT399" s="136">
        <v>20</v>
      </c>
      <c r="BU399" s="136">
        <v>0</v>
      </c>
      <c r="BV399" s="136">
        <v>15</v>
      </c>
      <c r="BW399" s="136">
        <v>0</v>
      </c>
      <c r="BX399" s="132"/>
      <c r="BY399" s="136">
        <v>70</v>
      </c>
      <c r="BZ399" s="137" t="s">
        <v>61</v>
      </c>
      <c r="CA399" s="84"/>
      <c r="CB399" s="175" t="s">
        <v>581</v>
      </c>
      <c r="CC399" s="124" t="s">
        <v>30</v>
      </c>
      <c r="CD399" s="84">
        <v>2.5</v>
      </c>
      <c r="CE399" s="84">
        <v>0</v>
      </c>
      <c r="CF399" s="84" t="s">
        <v>40</v>
      </c>
    </row>
    <row r="400" spans="1:84" ht="25.5" x14ac:dyDescent="0.55000000000000004">
      <c r="A400" s="72">
        <v>5</v>
      </c>
      <c r="B400" s="49" t="s">
        <v>1</v>
      </c>
      <c r="C400" s="49">
        <v>82</v>
      </c>
      <c r="D400" s="25" t="s">
        <v>42</v>
      </c>
      <c r="E400" s="25">
        <v>2</v>
      </c>
      <c r="F400" s="25">
        <v>2.5</v>
      </c>
      <c r="G400" s="25">
        <v>5</v>
      </c>
      <c r="H400" s="24">
        <v>9</v>
      </c>
      <c r="I400" s="24">
        <v>0.5</v>
      </c>
      <c r="J400" s="79"/>
      <c r="K400" s="79"/>
      <c r="P400">
        <f>J400-'data for JMP'!J400</f>
        <v>-0.5</v>
      </c>
      <c r="Q400">
        <f t="shared" si="73"/>
        <v>0</v>
      </c>
      <c r="R400">
        <f t="shared" si="74"/>
        <v>0</v>
      </c>
      <c r="S400">
        <f t="shared" si="75"/>
        <v>0</v>
      </c>
      <c r="T400" s="116">
        <f t="shared" si="76"/>
        <v>0</v>
      </c>
      <c r="U400" s="116">
        <f t="shared" si="76"/>
        <v>0</v>
      </c>
      <c r="V400" s="24">
        <v>0.5</v>
      </c>
      <c r="W400" s="51">
        <f>3.14*(V400/2)^2*I400</f>
        <v>9.8125000000000004E-2</v>
      </c>
      <c r="X400" s="79"/>
      <c r="Z400" s="79"/>
      <c r="AA400" s="79"/>
      <c r="AB400" s="5"/>
      <c r="AP400" s="116">
        <v>1</v>
      </c>
      <c r="AQ400" s="30" t="s">
        <v>15</v>
      </c>
      <c r="AR400" s="88">
        <v>1</v>
      </c>
      <c r="AS400" s="52" t="s">
        <v>17</v>
      </c>
      <c r="AT400" s="24" t="s">
        <v>15</v>
      </c>
      <c r="AU400" s="24">
        <v>1</v>
      </c>
      <c r="AV400" s="24" t="s">
        <v>14</v>
      </c>
      <c r="AW400" s="24">
        <v>0</v>
      </c>
      <c r="AX400" s="24" t="s">
        <v>14</v>
      </c>
      <c r="AY400" s="80" t="s">
        <v>487</v>
      </c>
      <c r="AZ400">
        <v>0</v>
      </c>
      <c r="BA400" s="77" t="s">
        <v>512</v>
      </c>
      <c r="BB400">
        <v>0</v>
      </c>
      <c r="BC400" s="77" t="s">
        <v>512</v>
      </c>
      <c r="BD400">
        <v>0</v>
      </c>
      <c r="BE400" s="77" t="s">
        <v>512</v>
      </c>
      <c r="BF400">
        <v>0</v>
      </c>
      <c r="BH400" s="116">
        <v>0</v>
      </c>
      <c r="BJ400" s="116">
        <v>0</v>
      </c>
      <c r="BK400" s="79">
        <v>0</v>
      </c>
      <c r="BL400" s="24">
        <v>0</v>
      </c>
      <c r="BM400" s="24">
        <v>0</v>
      </c>
      <c r="BN400" s="24">
        <v>0</v>
      </c>
      <c r="BO400" s="24">
        <v>0</v>
      </c>
      <c r="BP400" s="24">
        <v>0</v>
      </c>
      <c r="BT400" s="136">
        <v>1</v>
      </c>
      <c r="BU400" s="136">
        <v>0</v>
      </c>
      <c r="BV400" s="136">
        <v>25</v>
      </c>
      <c r="BW400" s="136">
        <v>0</v>
      </c>
      <c r="BX400" s="132">
        <v>0</v>
      </c>
      <c r="BY400" s="136">
        <v>70</v>
      </c>
      <c r="BZ400" s="137" t="s">
        <v>41</v>
      </c>
      <c r="CA400" s="84"/>
      <c r="CB400" s="176" t="s">
        <v>577</v>
      </c>
      <c r="CC400" s="124" t="s">
        <v>29</v>
      </c>
      <c r="CD400" s="84">
        <v>2.5</v>
      </c>
      <c r="CE400" s="84">
        <v>0</v>
      </c>
      <c r="CF400" s="84" t="s">
        <v>40</v>
      </c>
    </row>
    <row r="401" spans="1:84" ht="37.799999999999997" x14ac:dyDescent="0.55000000000000004">
      <c r="A401" s="72">
        <v>5</v>
      </c>
      <c r="B401" s="49" t="s">
        <v>1</v>
      </c>
      <c r="C401" s="49">
        <v>83</v>
      </c>
      <c r="D401" s="25" t="s">
        <v>42</v>
      </c>
      <c r="E401" s="25">
        <v>2</v>
      </c>
      <c r="F401" s="25">
        <v>1.5</v>
      </c>
      <c r="G401" s="25">
        <v>3</v>
      </c>
      <c r="H401" s="24">
        <v>13</v>
      </c>
      <c r="I401" s="24">
        <v>3</v>
      </c>
      <c r="J401" s="79">
        <v>1</v>
      </c>
      <c r="K401" s="79">
        <v>0</v>
      </c>
      <c r="P401">
        <f>J401-'data for JMP'!J401</f>
        <v>-2</v>
      </c>
      <c r="Q401">
        <f t="shared" si="73"/>
        <v>-1</v>
      </c>
      <c r="R401">
        <f t="shared" si="74"/>
        <v>0</v>
      </c>
      <c r="S401">
        <f t="shared" si="75"/>
        <v>0</v>
      </c>
      <c r="T401" s="116">
        <f t="shared" si="76"/>
        <v>0</v>
      </c>
      <c r="U401" s="116">
        <f t="shared" si="76"/>
        <v>0</v>
      </c>
      <c r="V401" s="24">
        <v>1</v>
      </c>
      <c r="W401" s="51">
        <f>3.14*(V401/2)^2*I401</f>
        <v>2.355</v>
      </c>
      <c r="X401" s="79">
        <v>1</v>
      </c>
      <c r="Y401">
        <f>3.14*(X401/2)^2*J401</f>
        <v>0.78500000000000003</v>
      </c>
      <c r="Z401" s="79"/>
      <c r="AA401" s="79"/>
      <c r="AB401" s="5"/>
      <c r="AP401" s="116">
        <v>1</v>
      </c>
      <c r="AQ401" s="30" t="s">
        <v>15</v>
      </c>
      <c r="AR401" s="88">
        <v>1</v>
      </c>
      <c r="AS401" s="52" t="s">
        <v>15</v>
      </c>
      <c r="AT401" s="24" t="s">
        <v>13</v>
      </c>
      <c r="AU401" s="24">
        <v>1</v>
      </c>
      <c r="AV401" s="24" t="s">
        <v>18</v>
      </c>
      <c r="AW401" s="24">
        <v>1</v>
      </c>
      <c r="AX401" s="24" t="s">
        <v>14</v>
      </c>
      <c r="AY401" s="80" t="s">
        <v>487</v>
      </c>
      <c r="AZ401">
        <v>0</v>
      </c>
      <c r="BA401" s="77" t="s">
        <v>496</v>
      </c>
      <c r="BB401">
        <v>0</v>
      </c>
      <c r="BC401" s="77" t="s">
        <v>512</v>
      </c>
      <c r="BD401">
        <v>0</v>
      </c>
      <c r="BE401" s="77" t="s">
        <v>512</v>
      </c>
      <c r="BF401">
        <v>0</v>
      </c>
      <c r="BH401" s="116">
        <v>0</v>
      </c>
      <c r="BJ401" s="116">
        <v>0</v>
      </c>
      <c r="BK401" s="79">
        <v>15</v>
      </c>
      <c r="BL401" s="24">
        <v>15</v>
      </c>
      <c r="BM401" s="79">
        <v>40</v>
      </c>
      <c r="BN401" s="79">
        <v>5</v>
      </c>
      <c r="BO401" s="24">
        <v>0</v>
      </c>
      <c r="BP401" s="24">
        <v>0</v>
      </c>
      <c r="BT401" s="136">
        <v>25</v>
      </c>
      <c r="BU401" s="136">
        <v>2</v>
      </c>
      <c r="BV401" s="136">
        <v>50</v>
      </c>
      <c r="BW401" s="136">
        <v>0</v>
      </c>
      <c r="BX401" s="132">
        <v>15</v>
      </c>
      <c r="BY401" s="136">
        <v>80</v>
      </c>
      <c r="BZ401" s="137" t="s">
        <v>43</v>
      </c>
      <c r="CA401" s="84"/>
      <c r="CB401" s="176" t="s">
        <v>577</v>
      </c>
      <c r="CC401" s="124" t="s">
        <v>29</v>
      </c>
      <c r="CD401" s="84">
        <v>1.5</v>
      </c>
      <c r="CE401" s="84">
        <v>0</v>
      </c>
      <c r="CF401" s="84" t="s">
        <v>49</v>
      </c>
    </row>
    <row r="402" spans="1:84" ht="50.1" x14ac:dyDescent="0.55000000000000004">
      <c r="A402" s="72">
        <v>5</v>
      </c>
      <c r="B402" s="49" t="s">
        <v>1</v>
      </c>
      <c r="C402" s="49">
        <v>84</v>
      </c>
      <c r="D402" s="25" t="s">
        <v>42</v>
      </c>
      <c r="E402" s="25">
        <v>2</v>
      </c>
      <c r="F402" s="25">
        <v>4</v>
      </c>
      <c r="G402" s="25">
        <v>12</v>
      </c>
      <c r="H402" s="24">
        <v>24</v>
      </c>
      <c r="I402" s="57"/>
      <c r="J402" s="79"/>
      <c r="K402" s="79"/>
      <c r="P402">
        <f>J402-'data for JMP'!J402</f>
        <v>0</v>
      </c>
      <c r="Q402">
        <f t="shared" si="73"/>
        <v>0</v>
      </c>
      <c r="R402">
        <f t="shared" si="74"/>
        <v>0</v>
      </c>
      <c r="S402">
        <f t="shared" si="75"/>
        <v>0</v>
      </c>
      <c r="T402" s="116">
        <f t="shared" si="76"/>
        <v>0</v>
      </c>
      <c r="U402" s="116">
        <f t="shared" si="76"/>
        <v>0</v>
      </c>
      <c r="V402" s="24"/>
      <c r="W402" s="51"/>
      <c r="X402" s="79"/>
      <c r="Z402" s="79"/>
      <c r="AA402" s="79"/>
      <c r="AB402" s="5"/>
      <c r="AP402" s="116">
        <v>1</v>
      </c>
      <c r="AQ402" s="30" t="s">
        <v>17</v>
      </c>
      <c r="AR402" s="88">
        <v>1</v>
      </c>
      <c r="AS402" s="52" t="s">
        <v>15</v>
      </c>
      <c r="AT402" s="24" t="s">
        <v>13</v>
      </c>
      <c r="AU402" s="24">
        <v>1</v>
      </c>
      <c r="AV402" s="24" t="s">
        <v>14</v>
      </c>
      <c r="AW402" s="24">
        <v>0</v>
      </c>
      <c r="AX402" s="24" t="s">
        <v>14</v>
      </c>
      <c r="AY402" s="77" t="s">
        <v>512</v>
      </c>
      <c r="AZ402">
        <v>0</v>
      </c>
      <c r="BA402" s="77" t="s">
        <v>512</v>
      </c>
      <c r="BB402">
        <v>0</v>
      </c>
      <c r="BC402" s="77" t="s">
        <v>512</v>
      </c>
      <c r="BD402">
        <v>0</v>
      </c>
      <c r="BE402" s="77" t="s">
        <v>512</v>
      </c>
      <c r="BF402">
        <v>0</v>
      </c>
      <c r="BH402" s="116">
        <v>0</v>
      </c>
      <c r="BJ402" s="116">
        <v>0</v>
      </c>
      <c r="BK402" s="79">
        <v>2</v>
      </c>
      <c r="BL402" s="24">
        <v>5</v>
      </c>
      <c r="BM402" s="24">
        <v>0</v>
      </c>
      <c r="BN402" s="24">
        <v>0</v>
      </c>
      <c r="BO402" s="24">
        <v>0</v>
      </c>
      <c r="BP402" s="24">
        <v>0</v>
      </c>
      <c r="BT402" s="136">
        <v>5</v>
      </c>
      <c r="BU402" s="136">
        <v>2</v>
      </c>
      <c r="BV402" s="136">
        <v>25</v>
      </c>
      <c r="BW402" s="136">
        <v>1</v>
      </c>
      <c r="BX402" s="132">
        <v>5</v>
      </c>
      <c r="BY402" s="136">
        <v>60</v>
      </c>
      <c r="BZ402" s="137" t="s">
        <v>60</v>
      </c>
      <c r="CA402" s="84"/>
      <c r="CB402" s="176" t="s">
        <v>577</v>
      </c>
      <c r="CC402" s="124" t="s">
        <v>31</v>
      </c>
      <c r="CD402" s="84">
        <v>4</v>
      </c>
      <c r="CE402" s="84">
        <v>0</v>
      </c>
      <c r="CF402" s="84" t="s">
        <v>40</v>
      </c>
    </row>
    <row r="403" spans="1:84" ht="25.5" x14ac:dyDescent="0.55000000000000004">
      <c r="A403" s="72">
        <v>5</v>
      </c>
      <c r="B403" s="49" t="s">
        <v>1</v>
      </c>
      <c r="C403" s="49">
        <v>85</v>
      </c>
      <c r="D403" s="25" t="s">
        <v>42</v>
      </c>
      <c r="E403" s="25">
        <v>3</v>
      </c>
      <c r="F403" s="25">
        <v>4</v>
      </c>
      <c r="G403" s="25">
        <v>7.5</v>
      </c>
      <c r="H403" s="24">
        <v>11.5</v>
      </c>
      <c r="I403" s="24">
        <v>11</v>
      </c>
      <c r="J403" s="79">
        <v>10</v>
      </c>
      <c r="K403" s="79"/>
      <c r="P403">
        <f>J403-'data for JMP'!J403</f>
        <v>-1</v>
      </c>
      <c r="Q403">
        <f t="shared" si="73"/>
        <v>-10</v>
      </c>
      <c r="R403">
        <f t="shared" si="74"/>
        <v>0</v>
      </c>
      <c r="S403">
        <f t="shared" si="75"/>
        <v>0</v>
      </c>
      <c r="T403" s="116">
        <f t="shared" si="76"/>
        <v>0</v>
      </c>
      <c r="U403" s="116">
        <f t="shared" si="76"/>
        <v>0</v>
      </c>
      <c r="V403" s="24">
        <v>2.5</v>
      </c>
      <c r="W403" s="51">
        <f t="shared" ref="W403:W418" si="77">3.14*(V403/2)^2*I403</f>
        <v>53.96875</v>
      </c>
      <c r="X403" s="79">
        <v>2</v>
      </c>
      <c r="Y403">
        <f>3.14*(X403/2)^2*J403</f>
        <v>31.400000000000002</v>
      </c>
      <c r="Z403" s="79"/>
      <c r="AA403" s="79"/>
      <c r="AB403" s="5"/>
      <c r="AP403" s="116">
        <v>1</v>
      </c>
      <c r="AQ403" s="30" t="s">
        <v>15</v>
      </c>
      <c r="AR403" s="88">
        <v>1</v>
      </c>
      <c r="AS403" s="52" t="s">
        <v>15</v>
      </c>
      <c r="AT403" s="24" t="s">
        <v>15</v>
      </c>
      <c r="AU403" s="24">
        <v>1</v>
      </c>
      <c r="AV403" s="24" t="s">
        <v>15</v>
      </c>
      <c r="AW403" s="24">
        <v>1</v>
      </c>
      <c r="AX403" s="24" t="s">
        <v>18</v>
      </c>
      <c r="AY403" s="80" t="s">
        <v>487</v>
      </c>
      <c r="AZ403">
        <v>0</v>
      </c>
      <c r="BA403" s="77" t="s">
        <v>512</v>
      </c>
      <c r="BB403">
        <v>0</v>
      </c>
      <c r="BC403" s="77" t="s">
        <v>512</v>
      </c>
      <c r="BD403">
        <v>0</v>
      </c>
      <c r="BE403" s="77" t="s">
        <v>512</v>
      </c>
      <c r="BF403">
        <v>0</v>
      </c>
      <c r="BH403" s="116">
        <v>0</v>
      </c>
      <c r="BJ403" s="116">
        <v>0</v>
      </c>
      <c r="BK403" s="79">
        <v>2</v>
      </c>
      <c r="BL403" s="24">
        <v>0</v>
      </c>
      <c r="BM403" s="79">
        <v>5</v>
      </c>
      <c r="BN403" s="24">
        <v>0</v>
      </c>
      <c r="BO403" s="24">
        <v>0</v>
      </c>
      <c r="BP403" s="24">
        <v>0</v>
      </c>
      <c r="BT403" s="136">
        <v>3</v>
      </c>
      <c r="BU403" s="136">
        <v>1</v>
      </c>
      <c r="BV403" s="136">
        <v>15</v>
      </c>
      <c r="BW403" s="136">
        <v>0</v>
      </c>
      <c r="BX403" s="132">
        <v>0</v>
      </c>
      <c r="BY403" s="136">
        <v>55</v>
      </c>
      <c r="BZ403" s="137" t="s">
        <v>41</v>
      </c>
      <c r="CA403" s="84"/>
      <c r="CB403" s="176" t="s">
        <v>577</v>
      </c>
      <c r="CC403" s="124" t="s">
        <v>29</v>
      </c>
      <c r="CD403" s="84">
        <v>4</v>
      </c>
      <c r="CE403" s="84">
        <v>0</v>
      </c>
      <c r="CF403" s="84" t="s">
        <v>40</v>
      </c>
    </row>
    <row r="404" spans="1:84" ht="50.1" x14ac:dyDescent="0.55000000000000004">
      <c r="A404" s="72">
        <v>5</v>
      </c>
      <c r="B404" s="49" t="s">
        <v>1</v>
      </c>
      <c r="C404" s="49">
        <v>86</v>
      </c>
      <c r="D404" s="25" t="s">
        <v>42</v>
      </c>
      <c r="E404" s="25">
        <v>2</v>
      </c>
      <c r="F404" s="25">
        <v>3.5</v>
      </c>
      <c r="G404" s="25">
        <v>6.5</v>
      </c>
      <c r="H404" s="24">
        <v>9</v>
      </c>
      <c r="I404" s="24">
        <v>3.5</v>
      </c>
      <c r="J404" s="79"/>
      <c r="K404" s="79"/>
      <c r="P404">
        <f>J404-'data for JMP'!J404</f>
        <v>-3.5</v>
      </c>
      <c r="Q404">
        <f t="shared" si="73"/>
        <v>0</v>
      </c>
      <c r="R404">
        <f t="shared" si="74"/>
        <v>0</v>
      </c>
      <c r="S404">
        <f t="shared" si="75"/>
        <v>0</v>
      </c>
      <c r="T404" s="116">
        <f t="shared" si="76"/>
        <v>0</v>
      </c>
      <c r="U404" s="116">
        <f t="shared" si="76"/>
        <v>0</v>
      </c>
      <c r="V404" s="24">
        <v>1.5</v>
      </c>
      <c r="W404" s="51">
        <f t="shared" si="77"/>
        <v>6.1818750000000007</v>
      </c>
      <c r="X404" s="79"/>
      <c r="Z404" s="79"/>
      <c r="AA404" s="79"/>
      <c r="AB404" s="5"/>
      <c r="AP404" s="116">
        <v>1</v>
      </c>
      <c r="AQ404" s="30" t="s">
        <v>17</v>
      </c>
      <c r="AR404" s="88">
        <v>1</v>
      </c>
      <c r="AS404" s="52" t="s">
        <v>15</v>
      </c>
      <c r="AT404" s="24" t="s">
        <v>15</v>
      </c>
      <c r="AU404" s="24">
        <v>1</v>
      </c>
      <c r="AV404" s="24" t="s">
        <v>14</v>
      </c>
      <c r="AW404" s="24">
        <v>0</v>
      </c>
      <c r="AX404" s="24" t="s">
        <v>14</v>
      </c>
      <c r="AY404" s="77" t="s">
        <v>512</v>
      </c>
      <c r="AZ404">
        <v>0</v>
      </c>
      <c r="BA404" s="77" t="s">
        <v>512</v>
      </c>
      <c r="BB404">
        <v>0</v>
      </c>
      <c r="BC404" s="77" t="s">
        <v>512</v>
      </c>
      <c r="BD404">
        <v>0</v>
      </c>
      <c r="BE404" s="77" t="s">
        <v>512</v>
      </c>
      <c r="BF404">
        <v>0</v>
      </c>
      <c r="BH404" s="116">
        <v>0</v>
      </c>
      <c r="BJ404" s="116">
        <v>0</v>
      </c>
      <c r="BK404" s="79">
        <v>5</v>
      </c>
      <c r="BL404" s="24">
        <v>5</v>
      </c>
      <c r="BM404" s="24">
        <v>0</v>
      </c>
      <c r="BN404" s="24">
        <v>0</v>
      </c>
      <c r="BO404" s="24">
        <v>0</v>
      </c>
      <c r="BP404" s="24">
        <v>0</v>
      </c>
      <c r="BT404" s="136">
        <v>28</v>
      </c>
      <c r="BU404" s="136">
        <v>2</v>
      </c>
      <c r="BV404" s="136">
        <v>35</v>
      </c>
      <c r="BW404" s="136">
        <v>1</v>
      </c>
      <c r="BX404" s="132">
        <v>5</v>
      </c>
      <c r="BY404" s="136">
        <v>90</v>
      </c>
      <c r="BZ404" s="137" t="s">
        <v>59</v>
      </c>
      <c r="CA404" s="84"/>
      <c r="CB404" s="176" t="s">
        <v>577</v>
      </c>
      <c r="CC404" s="124" t="s">
        <v>29</v>
      </c>
      <c r="CD404" s="84">
        <v>3.5</v>
      </c>
      <c r="CE404" s="84">
        <v>1</v>
      </c>
      <c r="CF404" s="84">
        <v>0</v>
      </c>
    </row>
    <row r="405" spans="1:84" ht="37.799999999999997" x14ac:dyDescent="0.55000000000000004">
      <c r="A405" s="72">
        <v>5</v>
      </c>
      <c r="B405" s="49" t="s">
        <v>1</v>
      </c>
      <c r="C405" s="49">
        <v>87</v>
      </c>
      <c r="D405" s="25" t="s">
        <v>42</v>
      </c>
      <c r="E405" s="25">
        <v>3</v>
      </c>
      <c r="F405" s="25">
        <v>5</v>
      </c>
      <c r="G405" s="25">
        <v>12</v>
      </c>
      <c r="H405" s="24">
        <v>10.5</v>
      </c>
      <c r="I405" s="24">
        <v>4</v>
      </c>
      <c r="J405" s="79"/>
      <c r="K405" s="79"/>
      <c r="P405">
        <f>J405-'data for JMP'!J405</f>
        <v>-4</v>
      </c>
      <c r="Q405">
        <f t="shared" si="73"/>
        <v>0</v>
      </c>
      <c r="R405">
        <f t="shared" si="74"/>
        <v>0</v>
      </c>
      <c r="S405">
        <f t="shared" si="75"/>
        <v>0</v>
      </c>
      <c r="T405" s="116">
        <f t="shared" si="76"/>
        <v>0</v>
      </c>
      <c r="U405" s="116">
        <f t="shared" si="76"/>
        <v>0</v>
      </c>
      <c r="V405" s="24">
        <v>1</v>
      </c>
      <c r="W405" s="51">
        <f t="shared" si="77"/>
        <v>3.14</v>
      </c>
      <c r="X405" s="79"/>
      <c r="Z405" s="79"/>
      <c r="AA405" s="79"/>
      <c r="AB405" s="5"/>
      <c r="AP405" s="116">
        <v>1</v>
      </c>
      <c r="AQ405" s="30" t="s">
        <v>15</v>
      </c>
      <c r="AR405" s="88">
        <v>1</v>
      </c>
      <c r="AS405" s="52" t="s">
        <v>16</v>
      </c>
      <c r="AT405" s="24" t="s">
        <v>15</v>
      </c>
      <c r="AU405" s="24">
        <v>1</v>
      </c>
      <c r="AV405" s="24" t="s">
        <v>14</v>
      </c>
      <c r="AW405" s="24">
        <v>0</v>
      </c>
      <c r="AX405" s="24" t="s">
        <v>14</v>
      </c>
      <c r="AY405" s="80" t="s">
        <v>487</v>
      </c>
      <c r="AZ405">
        <v>0</v>
      </c>
      <c r="BA405" s="77" t="s">
        <v>512</v>
      </c>
      <c r="BB405">
        <v>0</v>
      </c>
      <c r="BC405" s="77" t="s">
        <v>512</v>
      </c>
      <c r="BD405">
        <v>0</v>
      </c>
      <c r="BE405" s="77" t="s">
        <v>512</v>
      </c>
      <c r="BF405">
        <v>0</v>
      </c>
      <c r="BH405" s="116">
        <v>0</v>
      </c>
      <c r="BJ405" s="116">
        <v>0</v>
      </c>
      <c r="BK405" s="79">
        <v>20</v>
      </c>
      <c r="BL405" s="24">
        <v>25</v>
      </c>
      <c r="BM405" s="24">
        <v>0</v>
      </c>
      <c r="BN405" s="24">
        <v>0</v>
      </c>
      <c r="BO405" s="24">
        <v>0</v>
      </c>
      <c r="BP405" s="24">
        <v>0</v>
      </c>
      <c r="BT405" s="136">
        <v>25</v>
      </c>
      <c r="BU405" s="136">
        <v>1</v>
      </c>
      <c r="BV405" s="136">
        <v>40</v>
      </c>
      <c r="BW405" s="136">
        <v>1</v>
      </c>
      <c r="BX405" s="132">
        <v>25</v>
      </c>
      <c r="BY405" s="136">
        <v>70</v>
      </c>
      <c r="BZ405" s="137" t="s">
        <v>58</v>
      </c>
      <c r="CA405" s="84"/>
      <c r="CB405" s="176" t="s">
        <v>577</v>
      </c>
      <c r="CC405" s="124" t="s">
        <v>29</v>
      </c>
      <c r="CD405" s="84">
        <v>5</v>
      </c>
      <c r="CE405" s="84">
        <v>2</v>
      </c>
      <c r="CF405" s="84" t="s">
        <v>40</v>
      </c>
    </row>
    <row r="406" spans="1:84" ht="37.799999999999997" x14ac:dyDescent="0.55000000000000004">
      <c r="A406" s="72">
        <v>5</v>
      </c>
      <c r="B406" s="49" t="s">
        <v>1</v>
      </c>
      <c r="C406" s="49">
        <v>88</v>
      </c>
      <c r="D406" s="25" t="s">
        <v>42</v>
      </c>
      <c r="E406" s="25">
        <v>3</v>
      </c>
      <c r="F406" s="25">
        <v>6</v>
      </c>
      <c r="G406" s="25">
        <v>14.5</v>
      </c>
      <c r="H406" s="24">
        <v>20</v>
      </c>
      <c r="I406" s="24">
        <v>2</v>
      </c>
      <c r="J406" s="79">
        <v>1</v>
      </c>
      <c r="K406" s="79"/>
      <c r="P406">
        <f>J406-'data for JMP'!J406</f>
        <v>-1</v>
      </c>
      <c r="Q406">
        <f t="shared" si="73"/>
        <v>-1</v>
      </c>
      <c r="R406">
        <f t="shared" si="74"/>
        <v>0</v>
      </c>
      <c r="S406">
        <f t="shared" si="75"/>
        <v>0</v>
      </c>
      <c r="T406" s="116">
        <f t="shared" si="76"/>
        <v>0</v>
      </c>
      <c r="U406" s="116">
        <f t="shared" si="76"/>
        <v>0</v>
      </c>
      <c r="V406" s="24">
        <v>1.5</v>
      </c>
      <c r="W406" s="51">
        <f t="shared" si="77"/>
        <v>3.5325000000000002</v>
      </c>
      <c r="X406" s="79">
        <v>1</v>
      </c>
      <c r="Y406">
        <f>3.14*(X406/2)^2*J406</f>
        <v>0.78500000000000003</v>
      </c>
      <c r="Z406" s="79"/>
      <c r="AA406" s="79"/>
      <c r="AB406" s="5"/>
      <c r="AP406" s="116">
        <v>1</v>
      </c>
      <c r="AQ406" s="30" t="s">
        <v>13</v>
      </c>
      <c r="AR406" s="88">
        <v>1</v>
      </c>
      <c r="AS406" s="52" t="s">
        <v>15</v>
      </c>
      <c r="AT406" s="24" t="s">
        <v>13</v>
      </c>
      <c r="AU406" s="24">
        <v>1</v>
      </c>
      <c r="AV406" s="24" t="s">
        <v>18</v>
      </c>
      <c r="AW406" s="24">
        <v>1</v>
      </c>
      <c r="AX406" s="24" t="s">
        <v>18</v>
      </c>
      <c r="AY406" s="80" t="s">
        <v>487</v>
      </c>
      <c r="AZ406">
        <v>0</v>
      </c>
      <c r="BA406" s="77" t="s">
        <v>512</v>
      </c>
      <c r="BB406">
        <v>0</v>
      </c>
      <c r="BC406" s="77" t="s">
        <v>512</v>
      </c>
      <c r="BD406">
        <v>0</v>
      </c>
      <c r="BE406" s="77" t="s">
        <v>512</v>
      </c>
      <c r="BF406">
        <v>0</v>
      </c>
      <c r="BH406" s="116">
        <v>0</v>
      </c>
      <c r="BJ406" s="116">
        <v>0</v>
      </c>
      <c r="BK406" s="79">
        <v>5</v>
      </c>
      <c r="BL406" s="24">
        <v>1</v>
      </c>
      <c r="BM406" s="79">
        <v>2</v>
      </c>
      <c r="BN406" s="24">
        <v>0</v>
      </c>
      <c r="BO406" s="24">
        <v>0</v>
      </c>
      <c r="BP406" s="24">
        <v>0</v>
      </c>
      <c r="BT406" s="136">
        <v>20</v>
      </c>
      <c r="BU406" s="136">
        <v>0</v>
      </c>
      <c r="BV406" s="136">
        <v>35</v>
      </c>
      <c r="BW406" s="136">
        <v>0</v>
      </c>
      <c r="BX406" s="132">
        <v>1</v>
      </c>
      <c r="BY406" s="136">
        <v>120</v>
      </c>
      <c r="BZ406" s="137" t="s">
        <v>57</v>
      </c>
      <c r="CA406" s="84"/>
      <c r="CB406" s="176" t="s">
        <v>577</v>
      </c>
      <c r="CC406" s="124" t="s">
        <v>29</v>
      </c>
      <c r="CD406" s="84">
        <v>6</v>
      </c>
      <c r="CE406" s="84">
        <v>2</v>
      </c>
      <c r="CF406" s="84" t="s">
        <v>49</v>
      </c>
    </row>
    <row r="407" spans="1:84" ht="37.799999999999997" x14ac:dyDescent="0.55000000000000004">
      <c r="A407" s="72">
        <v>5</v>
      </c>
      <c r="B407" s="49" t="s">
        <v>1</v>
      </c>
      <c r="C407" s="49">
        <v>89</v>
      </c>
      <c r="D407" s="25" t="s">
        <v>42</v>
      </c>
      <c r="E407" s="25">
        <v>2</v>
      </c>
      <c r="F407" s="25">
        <v>7</v>
      </c>
      <c r="G407" s="25">
        <v>19</v>
      </c>
      <c r="H407" s="24">
        <v>30.5</v>
      </c>
      <c r="I407" s="24">
        <v>2.5</v>
      </c>
      <c r="J407" s="79"/>
      <c r="K407" s="79"/>
      <c r="P407">
        <f>J407-'data for JMP'!J407</f>
        <v>-2.5</v>
      </c>
      <c r="Q407">
        <f t="shared" si="73"/>
        <v>0</v>
      </c>
      <c r="R407">
        <f t="shared" si="74"/>
        <v>0</v>
      </c>
      <c r="S407">
        <f t="shared" si="75"/>
        <v>0</v>
      </c>
      <c r="T407" s="116">
        <f t="shared" si="76"/>
        <v>0</v>
      </c>
      <c r="U407" s="116">
        <f t="shared" si="76"/>
        <v>0</v>
      </c>
      <c r="V407" s="24">
        <v>0.5</v>
      </c>
      <c r="W407" s="51">
        <f t="shared" si="77"/>
        <v>0.49062500000000003</v>
      </c>
      <c r="X407" s="79"/>
      <c r="Z407" s="79"/>
      <c r="AA407" s="79"/>
      <c r="AB407" s="5"/>
      <c r="AP407" s="116">
        <v>1</v>
      </c>
      <c r="AQ407" s="30" t="s">
        <v>13</v>
      </c>
      <c r="AR407" s="88">
        <v>1</v>
      </c>
      <c r="AS407" s="52" t="s">
        <v>15</v>
      </c>
      <c r="AT407" s="24" t="s">
        <v>13</v>
      </c>
      <c r="AU407" s="24">
        <v>1</v>
      </c>
      <c r="AV407" s="24" t="s">
        <v>14</v>
      </c>
      <c r="AW407" s="24">
        <v>0</v>
      </c>
      <c r="AX407" s="24" t="s">
        <v>14</v>
      </c>
      <c r="AY407" s="80" t="s">
        <v>487</v>
      </c>
      <c r="AZ407">
        <v>0</v>
      </c>
      <c r="BA407" s="77" t="s">
        <v>512</v>
      </c>
      <c r="BB407">
        <v>0</v>
      </c>
      <c r="BC407" s="77" t="s">
        <v>512</v>
      </c>
      <c r="BD407">
        <v>0</v>
      </c>
      <c r="BE407" s="77" t="s">
        <v>512</v>
      </c>
      <c r="BF407">
        <v>0</v>
      </c>
      <c r="BH407" s="116">
        <v>0</v>
      </c>
      <c r="BJ407" s="116">
        <v>0</v>
      </c>
      <c r="BK407" s="79">
        <v>0</v>
      </c>
      <c r="BL407" s="24">
        <v>1</v>
      </c>
      <c r="BM407" s="24">
        <v>0</v>
      </c>
      <c r="BN407" s="24">
        <v>0</v>
      </c>
      <c r="BO407" s="24">
        <v>0</v>
      </c>
      <c r="BP407" s="24">
        <v>0</v>
      </c>
      <c r="BT407" s="136">
        <v>15</v>
      </c>
      <c r="BU407" s="136">
        <v>1</v>
      </c>
      <c r="BV407" s="136">
        <v>45</v>
      </c>
      <c r="BW407" s="136">
        <v>0</v>
      </c>
      <c r="BX407" s="132">
        <v>1</v>
      </c>
      <c r="BY407" s="136">
        <v>100</v>
      </c>
      <c r="BZ407" s="137" t="s">
        <v>56</v>
      </c>
      <c r="CA407" s="84"/>
      <c r="CB407" s="176" t="s">
        <v>577</v>
      </c>
      <c r="CC407" s="124" t="s">
        <v>29</v>
      </c>
      <c r="CD407" s="84">
        <v>7</v>
      </c>
      <c r="CE407" s="84">
        <v>3</v>
      </c>
      <c r="CF407" s="84" t="s">
        <v>40</v>
      </c>
    </row>
    <row r="408" spans="1:84" ht="37.799999999999997" x14ac:dyDescent="0.55000000000000004">
      <c r="A408" s="72">
        <v>5</v>
      </c>
      <c r="B408" s="49" t="s">
        <v>1</v>
      </c>
      <c r="C408" s="49">
        <v>90</v>
      </c>
      <c r="D408" s="25" t="s">
        <v>42</v>
      </c>
      <c r="E408" s="25">
        <v>2</v>
      </c>
      <c r="F408" s="25">
        <v>5</v>
      </c>
      <c r="G408" s="25">
        <v>14</v>
      </c>
      <c r="H408" s="24">
        <v>26</v>
      </c>
      <c r="I408" s="24">
        <v>11</v>
      </c>
      <c r="J408" s="79">
        <v>12</v>
      </c>
      <c r="K408" s="79">
        <v>11</v>
      </c>
      <c r="L408" s="79">
        <v>8</v>
      </c>
      <c r="M408" s="79">
        <v>11</v>
      </c>
      <c r="P408">
        <f>J408-'data for JMP'!J408</f>
        <v>1</v>
      </c>
      <c r="Q408">
        <f t="shared" si="73"/>
        <v>-1</v>
      </c>
      <c r="R408">
        <f t="shared" si="74"/>
        <v>-3</v>
      </c>
      <c r="S408">
        <f t="shared" si="75"/>
        <v>3</v>
      </c>
      <c r="T408" s="116">
        <f t="shared" si="76"/>
        <v>-11</v>
      </c>
      <c r="U408" s="116">
        <f t="shared" si="76"/>
        <v>0</v>
      </c>
      <c r="V408" s="24">
        <v>1.5</v>
      </c>
      <c r="W408" s="51">
        <f t="shared" si="77"/>
        <v>19.428750000000001</v>
      </c>
      <c r="X408" s="79">
        <v>2</v>
      </c>
      <c r="Y408">
        <f>3.14*(X408/2)^2*J408</f>
        <v>37.68</v>
      </c>
      <c r="Z408" s="79">
        <v>5</v>
      </c>
      <c r="AA408" s="79">
        <v>4</v>
      </c>
      <c r="AB408" s="5">
        <f xml:space="preserve"> AVERAGE(Z408:AA408)</f>
        <v>4.5</v>
      </c>
      <c r="AC408">
        <f>3.14*((Z408+AA408)/2)^2*K408</f>
        <v>699.43500000000006</v>
      </c>
      <c r="AD408" s="79"/>
      <c r="AE408" s="79"/>
      <c r="AF408" s="5"/>
      <c r="AH408" s="79">
        <v>2</v>
      </c>
      <c r="AI408" s="79">
        <v>2</v>
      </c>
      <c r="AJ408" s="5">
        <f xml:space="preserve"> AVERAGE(AH408:AI408)</f>
        <v>2</v>
      </c>
      <c r="AK408">
        <f>3.14*((AH408+AI408)/2)^2*M408</f>
        <v>138.16</v>
      </c>
      <c r="AP408" s="116">
        <v>1</v>
      </c>
      <c r="AQ408" s="30" t="s">
        <v>13</v>
      </c>
      <c r="AR408" s="88">
        <v>1</v>
      </c>
      <c r="AS408" s="52" t="s">
        <v>15</v>
      </c>
      <c r="AT408" s="24" t="s">
        <v>13</v>
      </c>
      <c r="AU408" s="24">
        <v>1</v>
      </c>
      <c r="AV408" s="24" t="s">
        <v>18</v>
      </c>
      <c r="AW408" s="24">
        <v>1</v>
      </c>
      <c r="AX408" s="24" t="s">
        <v>18</v>
      </c>
      <c r="AY408" s="80" t="s">
        <v>489</v>
      </c>
      <c r="AZ408">
        <v>1</v>
      </c>
      <c r="BA408" s="77" t="s">
        <v>490</v>
      </c>
      <c r="BB408">
        <v>1</v>
      </c>
      <c r="BC408" s="77" t="s">
        <v>14</v>
      </c>
      <c r="BD408">
        <v>0</v>
      </c>
      <c r="BE408" s="77" t="s">
        <v>14</v>
      </c>
      <c r="BF408">
        <v>0</v>
      </c>
      <c r="BH408" s="116">
        <v>0</v>
      </c>
      <c r="BJ408" s="116">
        <v>0</v>
      </c>
      <c r="BK408" s="79">
        <v>10</v>
      </c>
      <c r="BL408" s="24">
        <v>1</v>
      </c>
      <c r="BM408" s="79">
        <v>30</v>
      </c>
      <c r="BN408" s="79">
        <v>10</v>
      </c>
      <c r="BO408" s="79">
        <v>20</v>
      </c>
      <c r="BP408" s="79">
        <v>15</v>
      </c>
      <c r="BT408" s="136">
        <v>45</v>
      </c>
      <c r="BU408" s="136">
        <v>1</v>
      </c>
      <c r="BV408" s="136">
        <v>60</v>
      </c>
      <c r="BW408" s="136">
        <v>0</v>
      </c>
      <c r="BX408" s="132">
        <v>1</v>
      </c>
      <c r="BY408" s="136">
        <v>110</v>
      </c>
      <c r="BZ408" s="137" t="s">
        <v>55</v>
      </c>
      <c r="CA408" s="84"/>
      <c r="CB408" s="176" t="s">
        <v>577</v>
      </c>
      <c r="CC408" s="124" t="s">
        <v>29</v>
      </c>
      <c r="CD408" s="84">
        <v>5</v>
      </c>
      <c r="CE408" s="84">
        <v>0</v>
      </c>
      <c r="CF408" s="84" t="s">
        <v>52</v>
      </c>
    </row>
    <row r="409" spans="1:84" ht="37.799999999999997" x14ac:dyDescent="0.55000000000000004">
      <c r="A409" s="72">
        <v>5</v>
      </c>
      <c r="B409" s="49" t="s">
        <v>1</v>
      </c>
      <c r="C409" s="49">
        <v>91</v>
      </c>
      <c r="D409" s="25" t="s">
        <v>42</v>
      </c>
      <c r="E409" s="25">
        <v>4</v>
      </c>
      <c r="F409" s="25">
        <v>3.5</v>
      </c>
      <c r="G409" s="25">
        <v>7</v>
      </c>
      <c r="H409" s="24">
        <v>40</v>
      </c>
      <c r="I409" s="24">
        <v>57</v>
      </c>
      <c r="J409" s="79">
        <v>50</v>
      </c>
      <c r="K409" s="79">
        <v>89</v>
      </c>
      <c r="L409" s="79">
        <v>105</v>
      </c>
      <c r="M409" s="79">
        <v>124</v>
      </c>
      <c r="N409" s="79">
        <v>107</v>
      </c>
      <c r="O409" s="168">
        <v>144</v>
      </c>
      <c r="P409">
        <f>J409-'data for JMP'!J409</f>
        <v>-7</v>
      </c>
      <c r="Q409">
        <f t="shared" si="73"/>
        <v>39</v>
      </c>
      <c r="R409">
        <f t="shared" si="74"/>
        <v>16</v>
      </c>
      <c r="S409">
        <f t="shared" si="75"/>
        <v>19</v>
      </c>
      <c r="T409" s="116">
        <f t="shared" si="76"/>
        <v>-17</v>
      </c>
      <c r="U409" s="116">
        <f t="shared" si="76"/>
        <v>37</v>
      </c>
      <c r="V409" s="24">
        <v>12</v>
      </c>
      <c r="W409" s="51">
        <f t="shared" si="77"/>
        <v>6443.2800000000007</v>
      </c>
      <c r="X409" s="79">
        <v>11</v>
      </c>
      <c r="Y409">
        <f>3.14*(X409/2)^2*J409</f>
        <v>4749.25</v>
      </c>
      <c r="Z409" s="79">
        <v>35</v>
      </c>
      <c r="AA409" s="79">
        <v>28</v>
      </c>
      <c r="AB409" s="5">
        <f xml:space="preserve"> AVERAGE(Z409:AA409)</f>
        <v>31.5</v>
      </c>
      <c r="AC409">
        <f>3.14*((Z409+AA409)/2)^2*K409</f>
        <v>277294.185</v>
      </c>
      <c r="AD409" s="79">
        <v>44</v>
      </c>
      <c r="AE409" s="79">
        <v>21</v>
      </c>
      <c r="AF409" s="5">
        <f xml:space="preserve"> AVERAGE(AD409:AE409)</f>
        <v>32.5</v>
      </c>
      <c r="AG409">
        <f>3.14*((AD409+AE409)/2)^2*L409</f>
        <v>348245.625</v>
      </c>
      <c r="AH409" s="79">
        <v>37</v>
      </c>
      <c r="AI409" s="79">
        <v>37</v>
      </c>
      <c r="AJ409" s="5">
        <f xml:space="preserve"> AVERAGE(AH409:AI409)</f>
        <v>37</v>
      </c>
      <c r="AK409">
        <f>3.14*((AH409+AI409)/2)^2*M409</f>
        <v>533033.84</v>
      </c>
      <c r="AL409" s="79">
        <v>44</v>
      </c>
      <c r="AM409" s="79">
        <v>34</v>
      </c>
      <c r="AN409" s="168">
        <v>60</v>
      </c>
      <c r="AO409" s="168">
        <v>48</v>
      </c>
      <c r="AP409" s="116">
        <v>1</v>
      </c>
      <c r="AQ409" s="30" t="s">
        <v>13</v>
      </c>
      <c r="AR409" s="88">
        <v>1</v>
      </c>
      <c r="AS409" s="52" t="s">
        <v>15</v>
      </c>
      <c r="AT409" s="24" t="s">
        <v>13</v>
      </c>
      <c r="AU409" s="24">
        <v>1</v>
      </c>
      <c r="AV409" s="24" t="s">
        <v>13</v>
      </c>
      <c r="AW409" s="24">
        <v>1</v>
      </c>
      <c r="AX409" s="24" t="s">
        <v>15</v>
      </c>
      <c r="AY409" s="80" t="s">
        <v>491</v>
      </c>
      <c r="AZ409">
        <v>1</v>
      </c>
      <c r="BA409" s="77" t="s">
        <v>491</v>
      </c>
      <c r="BB409">
        <v>1</v>
      </c>
      <c r="BC409" s="77" t="s">
        <v>13</v>
      </c>
      <c r="BD409">
        <v>1</v>
      </c>
      <c r="BE409" s="77" t="s">
        <v>13</v>
      </c>
      <c r="BF409">
        <v>1</v>
      </c>
      <c r="BG409" s="77" t="s">
        <v>13</v>
      </c>
      <c r="BH409" s="175">
        <v>1</v>
      </c>
      <c r="BI409" s="171" t="s">
        <v>13</v>
      </c>
      <c r="BJ409" s="177">
        <v>1</v>
      </c>
      <c r="BK409" s="79">
        <v>30</v>
      </c>
      <c r="BL409" s="24">
        <v>40</v>
      </c>
      <c r="BM409" s="79">
        <v>60</v>
      </c>
      <c r="BN409" s="79">
        <v>60</v>
      </c>
      <c r="BO409" s="79">
        <v>90</v>
      </c>
      <c r="BP409" s="79">
        <v>25</v>
      </c>
      <c r="BQ409" s="79">
        <v>18</v>
      </c>
      <c r="BR409" s="168">
        <v>20</v>
      </c>
      <c r="BT409" s="136">
        <v>55</v>
      </c>
      <c r="BU409" s="136">
        <v>1</v>
      </c>
      <c r="BV409" s="136">
        <v>70</v>
      </c>
      <c r="BW409" s="136">
        <v>1</v>
      </c>
      <c r="BX409" s="132">
        <v>40</v>
      </c>
      <c r="BY409" s="136">
        <v>75</v>
      </c>
      <c r="BZ409" s="137" t="s">
        <v>54</v>
      </c>
      <c r="CA409" s="138" t="s">
        <v>53</v>
      </c>
      <c r="CB409" s="175" t="s">
        <v>581</v>
      </c>
      <c r="CC409" s="124" t="s">
        <v>30</v>
      </c>
      <c r="CD409" s="84">
        <v>3.5</v>
      </c>
      <c r="CE409" s="84">
        <v>2</v>
      </c>
      <c r="CF409" s="84" t="s">
        <v>52</v>
      </c>
    </row>
    <row r="410" spans="1:84" ht="50.1" x14ac:dyDescent="0.55000000000000004">
      <c r="A410" s="72">
        <v>5</v>
      </c>
      <c r="B410" s="49" t="s">
        <v>1</v>
      </c>
      <c r="C410" s="49">
        <v>92</v>
      </c>
      <c r="D410" s="25" t="s">
        <v>42</v>
      </c>
      <c r="E410" s="25">
        <v>2</v>
      </c>
      <c r="F410" s="25">
        <v>4</v>
      </c>
      <c r="G410" s="25">
        <v>8</v>
      </c>
      <c r="H410" s="24">
        <v>19</v>
      </c>
      <c r="I410" s="24">
        <v>15</v>
      </c>
      <c r="J410" s="79">
        <v>10</v>
      </c>
      <c r="K410" s="79"/>
      <c r="P410">
        <f>J410-'data for JMP'!J410</f>
        <v>-5</v>
      </c>
      <c r="Q410">
        <f t="shared" si="73"/>
        <v>-10</v>
      </c>
      <c r="R410">
        <f t="shared" si="74"/>
        <v>0</v>
      </c>
      <c r="S410">
        <f t="shared" si="75"/>
        <v>0</v>
      </c>
      <c r="T410" s="116">
        <f t="shared" si="76"/>
        <v>0</v>
      </c>
      <c r="U410" s="116">
        <f t="shared" si="76"/>
        <v>0</v>
      </c>
      <c r="V410" s="24">
        <v>1</v>
      </c>
      <c r="W410" s="51">
        <f t="shared" si="77"/>
        <v>11.775</v>
      </c>
      <c r="X410" s="79"/>
      <c r="Z410" s="79"/>
      <c r="AA410" s="79"/>
      <c r="AB410" s="5"/>
      <c r="AP410" s="116">
        <v>1</v>
      </c>
      <c r="AQ410" s="30" t="s">
        <v>13</v>
      </c>
      <c r="AR410" s="88">
        <v>1</v>
      </c>
      <c r="AS410" s="52" t="s">
        <v>15</v>
      </c>
      <c r="AT410" s="24" t="s">
        <v>15</v>
      </c>
      <c r="AU410" s="24">
        <v>1</v>
      </c>
      <c r="AV410" s="24" t="s">
        <v>18</v>
      </c>
      <c r="AW410" s="24">
        <v>1</v>
      </c>
      <c r="AX410" s="24" t="s">
        <v>14</v>
      </c>
      <c r="AY410" s="80" t="s">
        <v>487</v>
      </c>
      <c r="AZ410">
        <v>0</v>
      </c>
      <c r="BA410" s="77" t="s">
        <v>512</v>
      </c>
      <c r="BB410">
        <v>0</v>
      </c>
      <c r="BC410" s="77" t="s">
        <v>512</v>
      </c>
      <c r="BD410">
        <v>0</v>
      </c>
      <c r="BE410" s="77" t="s">
        <v>512</v>
      </c>
      <c r="BF410">
        <v>0</v>
      </c>
      <c r="BH410" s="116">
        <v>0</v>
      </c>
      <c r="BJ410" s="116">
        <v>0</v>
      </c>
      <c r="BK410" s="79">
        <v>25</v>
      </c>
      <c r="BL410" s="24">
        <v>25</v>
      </c>
      <c r="BM410" s="24">
        <v>0</v>
      </c>
      <c r="BN410" s="24">
        <v>0</v>
      </c>
      <c r="BO410" s="24">
        <v>0</v>
      </c>
      <c r="BP410" s="24">
        <v>0</v>
      </c>
      <c r="BT410" s="136">
        <v>5</v>
      </c>
      <c r="BU410" s="136">
        <v>1</v>
      </c>
      <c r="BV410" s="136">
        <v>40</v>
      </c>
      <c r="BW410" s="136">
        <v>1</v>
      </c>
      <c r="BX410" s="132">
        <v>25</v>
      </c>
      <c r="BY410" s="137">
        <v>0</v>
      </c>
      <c r="BZ410" s="137" t="s">
        <v>51</v>
      </c>
      <c r="CA410" s="138" t="s">
        <v>50</v>
      </c>
      <c r="CB410" s="176" t="s">
        <v>577</v>
      </c>
      <c r="CC410" s="124" t="s">
        <v>30</v>
      </c>
      <c r="CD410" s="84">
        <v>4</v>
      </c>
      <c r="CE410" s="84">
        <v>2</v>
      </c>
      <c r="CF410" s="84" t="s">
        <v>49</v>
      </c>
    </row>
    <row r="411" spans="1:84" ht="37.799999999999997" x14ac:dyDescent="0.55000000000000004">
      <c r="A411" s="72">
        <v>5</v>
      </c>
      <c r="B411" s="49" t="s">
        <v>1</v>
      </c>
      <c r="C411" s="49">
        <v>93</v>
      </c>
      <c r="D411" s="25" t="s">
        <v>42</v>
      </c>
      <c r="E411" s="25">
        <v>2</v>
      </c>
      <c r="F411" s="25">
        <v>3.5</v>
      </c>
      <c r="G411" s="25">
        <v>6</v>
      </c>
      <c r="H411" s="24">
        <v>7</v>
      </c>
      <c r="I411" s="24">
        <v>5.5</v>
      </c>
      <c r="J411" s="79"/>
      <c r="K411" s="79"/>
      <c r="P411">
        <f>J411-'data for JMP'!J411</f>
        <v>-5.5</v>
      </c>
      <c r="Q411">
        <f t="shared" si="73"/>
        <v>0</v>
      </c>
      <c r="R411">
        <f t="shared" si="74"/>
        <v>0</v>
      </c>
      <c r="S411">
        <f t="shared" si="75"/>
        <v>0</v>
      </c>
      <c r="T411" s="116">
        <f t="shared" si="76"/>
        <v>0</v>
      </c>
      <c r="U411" s="116">
        <f t="shared" si="76"/>
        <v>0</v>
      </c>
      <c r="V411" s="24">
        <v>1</v>
      </c>
      <c r="W411" s="51">
        <f t="shared" si="77"/>
        <v>4.3174999999999999</v>
      </c>
      <c r="X411" s="79"/>
      <c r="Z411" s="79"/>
      <c r="AA411" s="79"/>
      <c r="AB411" s="5"/>
      <c r="AP411" s="116">
        <v>1</v>
      </c>
      <c r="AQ411" s="30" t="s">
        <v>15</v>
      </c>
      <c r="AR411" s="88">
        <v>1</v>
      </c>
      <c r="AS411" s="52" t="s">
        <v>15</v>
      </c>
      <c r="AT411" s="24" t="s">
        <v>17</v>
      </c>
      <c r="AU411" s="24">
        <v>1</v>
      </c>
      <c r="AV411" s="24" t="s">
        <v>14</v>
      </c>
      <c r="AW411" s="24">
        <v>0</v>
      </c>
      <c r="AX411" s="24" t="s">
        <v>14</v>
      </c>
      <c r="AY411" s="80" t="s">
        <v>487</v>
      </c>
      <c r="AZ411">
        <v>0</v>
      </c>
      <c r="BA411" s="77" t="s">
        <v>512</v>
      </c>
      <c r="BB411">
        <v>0</v>
      </c>
      <c r="BC411" s="77" t="s">
        <v>512</v>
      </c>
      <c r="BD411">
        <v>0</v>
      </c>
      <c r="BE411" s="77" t="s">
        <v>512</v>
      </c>
      <c r="BF411">
        <v>0</v>
      </c>
      <c r="BH411" s="116">
        <v>0</v>
      </c>
      <c r="BJ411" s="116">
        <v>0</v>
      </c>
      <c r="BK411" s="79">
        <v>2</v>
      </c>
      <c r="BL411" s="24">
        <v>0</v>
      </c>
      <c r="BM411" s="24">
        <v>0</v>
      </c>
      <c r="BN411" s="24">
        <v>0</v>
      </c>
      <c r="BO411" s="24">
        <v>0</v>
      </c>
      <c r="BP411" s="24">
        <v>0</v>
      </c>
      <c r="BT411" s="136">
        <v>16</v>
      </c>
      <c r="BU411" s="136">
        <v>0</v>
      </c>
      <c r="BV411" s="136">
        <v>35</v>
      </c>
      <c r="BW411" s="136">
        <v>0</v>
      </c>
      <c r="BX411" s="132">
        <v>0</v>
      </c>
      <c r="BY411" s="136">
        <v>60</v>
      </c>
      <c r="BZ411" s="137" t="s">
        <v>43</v>
      </c>
      <c r="CA411" s="84"/>
      <c r="CB411" s="175" t="s">
        <v>581</v>
      </c>
      <c r="CC411" s="124" t="s">
        <v>30</v>
      </c>
      <c r="CD411" s="84">
        <v>3.5</v>
      </c>
      <c r="CE411" s="84">
        <v>0</v>
      </c>
      <c r="CF411" s="84" t="s">
        <v>40</v>
      </c>
    </row>
    <row r="412" spans="1:84" ht="37.799999999999997" x14ac:dyDescent="0.55000000000000004">
      <c r="A412" s="72">
        <v>5</v>
      </c>
      <c r="B412" s="49" t="s">
        <v>1</v>
      </c>
      <c r="C412" s="49">
        <v>94</v>
      </c>
      <c r="D412" s="25" t="s">
        <v>42</v>
      </c>
      <c r="E412" s="25">
        <v>3</v>
      </c>
      <c r="F412" s="25">
        <v>3</v>
      </c>
      <c r="G412" s="25">
        <v>7</v>
      </c>
      <c r="H412" s="24">
        <v>9</v>
      </c>
      <c r="I412" s="24">
        <v>1.5</v>
      </c>
      <c r="J412" s="79"/>
      <c r="K412" s="79"/>
      <c r="P412">
        <f>J412-'data for JMP'!J412</f>
        <v>-1.5</v>
      </c>
      <c r="Q412">
        <f t="shared" si="73"/>
        <v>0</v>
      </c>
      <c r="R412">
        <f t="shared" si="74"/>
        <v>0</v>
      </c>
      <c r="S412">
        <f t="shared" si="75"/>
        <v>0</v>
      </c>
      <c r="T412" s="116">
        <f t="shared" si="76"/>
        <v>0</v>
      </c>
      <c r="U412" s="116">
        <f t="shared" si="76"/>
        <v>0</v>
      </c>
      <c r="V412" s="24">
        <v>1</v>
      </c>
      <c r="W412" s="51">
        <f t="shared" si="77"/>
        <v>1.1775</v>
      </c>
      <c r="X412" s="79"/>
      <c r="Z412" s="79"/>
      <c r="AA412" s="79"/>
      <c r="AB412" s="5"/>
      <c r="AP412" s="116">
        <v>1</v>
      </c>
      <c r="AQ412" s="30" t="s">
        <v>15</v>
      </c>
      <c r="AR412" s="88">
        <v>1</v>
      </c>
      <c r="AS412" s="52" t="s">
        <v>15</v>
      </c>
      <c r="AT412" s="24" t="s">
        <v>13</v>
      </c>
      <c r="AU412" s="24">
        <v>1</v>
      </c>
      <c r="AV412" s="24" t="s">
        <v>14</v>
      </c>
      <c r="AW412" s="24">
        <v>0</v>
      </c>
      <c r="AX412" s="24" t="s">
        <v>14</v>
      </c>
      <c r="AY412" s="80" t="s">
        <v>487</v>
      </c>
      <c r="AZ412">
        <v>0</v>
      </c>
      <c r="BA412" s="77" t="s">
        <v>512</v>
      </c>
      <c r="BB412">
        <v>0</v>
      </c>
      <c r="BC412" s="77" t="s">
        <v>512</v>
      </c>
      <c r="BD412">
        <v>0</v>
      </c>
      <c r="BE412" s="77" t="s">
        <v>512</v>
      </c>
      <c r="BF412">
        <v>0</v>
      </c>
      <c r="BH412" s="116">
        <v>0</v>
      </c>
      <c r="BJ412" s="116">
        <v>0</v>
      </c>
      <c r="BK412" s="79">
        <v>5</v>
      </c>
      <c r="BL412" s="24">
        <v>1</v>
      </c>
      <c r="BM412" s="24">
        <v>0</v>
      </c>
      <c r="BN412" s="24">
        <v>0</v>
      </c>
      <c r="BO412" s="24">
        <v>0</v>
      </c>
      <c r="BP412" s="24">
        <v>0</v>
      </c>
      <c r="BT412" s="136">
        <v>10</v>
      </c>
      <c r="BU412" s="136">
        <v>1</v>
      </c>
      <c r="BV412" s="136">
        <v>20</v>
      </c>
      <c r="BW412" s="136">
        <v>2</v>
      </c>
      <c r="BX412" s="132">
        <v>1</v>
      </c>
      <c r="BY412" s="136">
        <v>30</v>
      </c>
      <c r="BZ412" s="137" t="s">
        <v>45</v>
      </c>
      <c r="CA412" s="84"/>
      <c r="CB412" s="176" t="s">
        <v>577</v>
      </c>
      <c r="CC412" s="124" t="s">
        <v>29</v>
      </c>
      <c r="CD412" s="84">
        <v>3</v>
      </c>
      <c r="CE412" s="84">
        <v>0</v>
      </c>
      <c r="CF412" s="84" t="s">
        <v>40</v>
      </c>
    </row>
    <row r="413" spans="1:84" ht="25.5" x14ac:dyDescent="0.55000000000000004">
      <c r="A413" s="72">
        <v>5</v>
      </c>
      <c r="B413" s="49" t="s">
        <v>1</v>
      </c>
      <c r="C413" s="49">
        <v>95</v>
      </c>
      <c r="D413" s="25" t="s">
        <v>42</v>
      </c>
      <c r="E413" s="25">
        <v>3</v>
      </c>
      <c r="F413" s="25">
        <v>3</v>
      </c>
      <c r="G413" s="25">
        <v>6</v>
      </c>
      <c r="H413" s="24">
        <v>7.5</v>
      </c>
      <c r="I413" s="24">
        <v>3</v>
      </c>
      <c r="J413" s="79"/>
      <c r="K413" s="79"/>
      <c r="P413">
        <f>J413-'data for JMP'!J413</f>
        <v>-3</v>
      </c>
      <c r="Q413">
        <f t="shared" si="73"/>
        <v>0</v>
      </c>
      <c r="R413">
        <f t="shared" si="74"/>
        <v>0</v>
      </c>
      <c r="S413">
        <f t="shared" si="75"/>
        <v>0</v>
      </c>
      <c r="T413" s="116">
        <f t="shared" si="76"/>
        <v>0</v>
      </c>
      <c r="U413" s="116">
        <f t="shared" si="76"/>
        <v>0</v>
      </c>
      <c r="V413" s="24">
        <v>1</v>
      </c>
      <c r="W413" s="51">
        <f t="shared" si="77"/>
        <v>2.355</v>
      </c>
      <c r="X413" s="79"/>
      <c r="Z413" s="79"/>
      <c r="AA413" s="79"/>
      <c r="AB413" s="5"/>
      <c r="AP413" s="116">
        <v>1</v>
      </c>
      <c r="AQ413" s="30" t="s">
        <v>17</v>
      </c>
      <c r="AR413" s="88">
        <v>1</v>
      </c>
      <c r="AS413" s="52" t="s">
        <v>15</v>
      </c>
      <c r="AT413" s="24" t="s">
        <v>15</v>
      </c>
      <c r="AU413" s="24">
        <v>1</v>
      </c>
      <c r="AV413" s="24" t="s">
        <v>14</v>
      </c>
      <c r="AW413" s="24">
        <v>0</v>
      </c>
      <c r="AX413" s="24" t="s">
        <v>14</v>
      </c>
      <c r="AY413" s="80" t="s">
        <v>487</v>
      </c>
      <c r="AZ413">
        <v>0</v>
      </c>
      <c r="BA413" s="77" t="s">
        <v>512</v>
      </c>
      <c r="BB413">
        <v>0</v>
      </c>
      <c r="BC413" s="77" t="s">
        <v>512</v>
      </c>
      <c r="BD413">
        <v>0</v>
      </c>
      <c r="BE413" s="77" t="s">
        <v>512</v>
      </c>
      <c r="BF413">
        <v>0</v>
      </c>
      <c r="BH413" s="116">
        <v>0</v>
      </c>
      <c r="BJ413" s="116">
        <v>0</v>
      </c>
      <c r="BK413" s="79">
        <v>10</v>
      </c>
      <c r="BL413" s="24">
        <v>5</v>
      </c>
      <c r="BM413" s="24">
        <v>0</v>
      </c>
      <c r="BN413" s="24">
        <v>0</v>
      </c>
      <c r="BO413" s="24">
        <v>0</v>
      </c>
      <c r="BP413" s="24">
        <v>0</v>
      </c>
      <c r="BT413" s="136">
        <v>5</v>
      </c>
      <c r="BU413" s="136">
        <v>2</v>
      </c>
      <c r="BV413" s="136">
        <v>18</v>
      </c>
      <c r="BW413" s="136">
        <v>0</v>
      </c>
      <c r="BX413" s="132">
        <v>5</v>
      </c>
      <c r="BY413" s="136">
        <v>35</v>
      </c>
      <c r="BZ413" s="137" t="s">
        <v>48</v>
      </c>
      <c r="CA413" s="84"/>
      <c r="CB413" s="176" t="s">
        <v>577</v>
      </c>
      <c r="CC413" s="124" t="s">
        <v>29</v>
      </c>
      <c r="CD413" s="84">
        <v>3</v>
      </c>
      <c r="CE413" s="84">
        <v>3</v>
      </c>
      <c r="CF413" s="84" t="s">
        <v>40</v>
      </c>
    </row>
    <row r="414" spans="1:84" ht="50.1" x14ac:dyDescent="0.55000000000000004">
      <c r="A414" s="72">
        <v>5</v>
      </c>
      <c r="B414" s="49" t="s">
        <v>1</v>
      </c>
      <c r="C414" s="49">
        <v>96</v>
      </c>
      <c r="D414" s="25" t="s">
        <v>47</v>
      </c>
      <c r="E414" s="25">
        <v>2</v>
      </c>
      <c r="F414" s="25">
        <v>4</v>
      </c>
      <c r="G414" s="25">
        <v>6</v>
      </c>
      <c r="H414" s="24">
        <v>8.5</v>
      </c>
      <c r="I414" s="24">
        <v>5.5</v>
      </c>
      <c r="J414" s="79"/>
      <c r="K414" s="79"/>
      <c r="P414">
        <f>J414-'data for JMP'!J414</f>
        <v>-5.5</v>
      </c>
      <c r="Q414">
        <f t="shared" si="73"/>
        <v>0</v>
      </c>
      <c r="R414">
        <f t="shared" si="74"/>
        <v>0</v>
      </c>
      <c r="S414">
        <f t="shared" si="75"/>
        <v>0</v>
      </c>
      <c r="T414" s="116">
        <f t="shared" si="76"/>
        <v>0</v>
      </c>
      <c r="U414" s="116">
        <f t="shared" si="76"/>
        <v>0</v>
      </c>
      <c r="V414" s="24">
        <v>1.5</v>
      </c>
      <c r="W414" s="51">
        <f t="shared" si="77"/>
        <v>9.7143750000000004</v>
      </c>
      <c r="X414" s="79"/>
      <c r="Z414" s="79"/>
      <c r="AA414" s="79"/>
      <c r="AB414" s="5"/>
      <c r="AP414" s="116">
        <v>1</v>
      </c>
      <c r="AQ414" s="30" t="s">
        <v>17</v>
      </c>
      <c r="AR414" s="88">
        <v>1</v>
      </c>
      <c r="AS414" s="52" t="s">
        <v>15</v>
      </c>
      <c r="AT414" s="24" t="s">
        <v>15</v>
      </c>
      <c r="AU414" s="24">
        <v>1</v>
      </c>
      <c r="AV414" s="24" t="s">
        <v>14</v>
      </c>
      <c r="AW414" s="24">
        <v>0</v>
      </c>
      <c r="AX414" s="24" t="s">
        <v>14</v>
      </c>
      <c r="AY414" s="80" t="s">
        <v>487</v>
      </c>
      <c r="AZ414">
        <v>0</v>
      </c>
      <c r="BA414" s="77" t="s">
        <v>512</v>
      </c>
      <c r="BB414">
        <v>0</v>
      </c>
      <c r="BC414" s="77" t="s">
        <v>512</v>
      </c>
      <c r="BD414">
        <v>0</v>
      </c>
      <c r="BE414" s="77" t="s">
        <v>512</v>
      </c>
      <c r="BF414">
        <v>0</v>
      </c>
      <c r="BH414" s="116">
        <v>0</v>
      </c>
      <c r="BJ414" s="116">
        <v>0</v>
      </c>
      <c r="BK414" s="79">
        <v>3</v>
      </c>
      <c r="BL414" s="57">
        <v>1</v>
      </c>
      <c r="BM414" s="24">
        <v>0</v>
      </c>
      <c r="BN414" s="24">
        <v>0</v>
      </c>
      <c r="BO414" s="24">
        <v>0</v>
      </c>
      <c r="BP414" s="24">
        <v>0</v>
      </c>
      <c r="BT414" s="136">
        <v>4</v>
      </c>
      <c r="BU414" s="136">
        <v>0</v>
      </c>
      <c r="BV414" s="136">
        <v>12</v>
      </c>
      <c r="BW414" s="136">
        <v>0</v>
      </c>
      <c r="BX414" s="124">
        <v>1</v>
      </c>
      <c r="BY414" s="136">
        <v>45</v>
      </c>
      <c r="BZ414" s="137" t="s">
        <v>46</v>
      </c>
      <c r="CA414" s="84"/>
      <c r="CB414" s="176" t="s">
        <v>577</v>
      </c>
      <c r="CC414" s="124" t="s">
        <v>29</v>
      </c>
      <c r="CD414" s="84">
        <v>2</v>
      </c>
      <c r="CE414" s="84">
        <v>0</v>
      </c>
      <c r="CF414" s="84">
        <v>0</v>
      </c>
    </row>
    <row r="415" spans="1:84" ht="37.799999999999997" x14ac:dyDescent="0.55000000000000004">
      <c r="A415" s="72">
        <v>5</v>
      </c>
      <c r="B415" s="49" t="s">
        <v>1</v>
      </c>
      <c r="C415" s="49">
        <v>97</v>
      </c>
      <c r="D415" s="25" t="s">
        <v>42</v>
      </c>
      <c r="E415" s="25">
        <v>2</v>
      </c>
      <c r="F415" s="25">
        <v>6</v>
      </c>
      <c r="G415" s="25">
        <v>7</v>
      </c>
      <c r="H415" s="24">
        <v>9</v>
      </c>
      <c r="I415" s="24">
        <v>3.5</v>
      </c>
      <c r="J415" s="79">
        <v>2</v>
      </c>
      <c r="K415" s="79"/>
      <c r="P415">
        <f>J415-'data for JMP'!J415</f>
        <v>-1.5</v>
      </c>
      <c r="Q415">
        <f t="shared" si="73"/>
        <v>-2</v>
      </c>
      <c r="R415">
        <f t="shared" si="74"/>
        <v>0</v>
      </c>
      <c r="S415">
        <f t="shared" si="75"/>
        <v>0</v>
      </c>
      <c r="T415" s="116">
        <f t="shared" si="76"/>
        <v>0</v>
      </c>
      <c r="U415" s="116">
        <f t="shared" si="76"/>
        <v>0</v>
      </c>
      <c r="V415" s="24">
        <v>2.5</v>
      </c>
      <c r="W415" s="51">
        <f t="shared" si="77"/>
        <v>17.171875</v>
      </c>
      <c r="X415" s="79">
        <v>1</v>
      </c>
      <c r="Y415">
        <f>3.14*(X415/2)^2*J415</f>
        <v>1.57</v>
      </c>
      <c r="Z415" s="79"/>
      <c r="AA415" s="79"/>
      <c r="AB415" s="5"/>
      <c r="AP415" s="116">
        <v>1</v>
      </c>
      <c r="AQ415" s="30" t="s">
        <v>17</v>
      </c>
      <c r="AR415" s="88">
        <v>1</v>
      </c>
      <c r="AS415" s="52" t="s">
        <v>15</v>
      </c>
      <c r="AT415" s="24" t="s">
        <v>15</v>
      </c>
      <c r="AU415" s="24">
        <v>1</v>
      </c>
      <c r="AV415" s="24" t="s">
        <v>18</v>
      </c>
      <c r="AW415" s="24">
        <v>1</v>
      </c>
      <c r="AX415" s="24" t="s">
        <v>18</v>
      </c>
      <c r="AY415" s="80" t="s">
        <v>487</v>
      </c>
      <c r="AZ415">
        <v>0</v>
      </c>
      <c r="BA415" s="77" t="s">
        <v>512</v>
      </c>
      <c r="BB415">
        <v>0</v>
      </c>
      <c r="BC415" s="77" t="s">
        <v>512</v>
      </c>
      <c r="BD415">
        <v>0</v>
      </c>
      <c r="BE415" s="77" t="s">
        <v>512</v>
      </c>
      <c r="BF415">
        <v>0</v>
      </c>
      <c r="BH415" s="116">
        <v>0</v>
      </c>
      <c r="BJ415" s="116">
        <v>0</v>
      </c>
      <c r="BK415" s="79">
        <v>10</v>
      </c>
      <c r="BL415" s="57">
        <v>15</v>
      </c>
      <c r="BM415" s="79">
        <v>15</v>
      </c>
      <c r="BN415" s="24">
        <v>0</v>
      </c>
      <c r="BO415" s="24">
        <v>0</v>
      </c>
      <c r="BP415" s="24">
        <v>0</v>
      </c>
      <c r="BT415" s="136">
        <v>7</v>
      </c>
      <c r="BU415" s="136">
        <v>0</v>
      </c>
      <c r="BV415" s="136">
        <v>27</v>
      </c>
      <c r="BW415" s="136">
        <v>0</v>
      </c>
      <c r="BX415" s="124">
        <v>15</v>
      </c>
      <c r="BY415" s="136">
        <v>40</v>
      </c>
      <c r="BZ415" s="137" t="s">
        <v>45</v>
      </c>
      <c r="CA415" s="84"/>
      <c r="CB415" s="176" t="s">
        <v>577</v>
      </c>
      <c r="CC415" s="124" t="s">
        <v>29</v>
      </c>
      <c r="CD415" s="84">
        <v>6</v>
      </c>
      <c r="CE415" s="84">
        <v>2</v>
      </c>
      <c r="CF415" s="84" t="s">
        <v>40</v>
      </c>
    </row>
    <row r="416" spans="1:84" ht="25.5" x14ac:dyDescent="0.55000000000000004">
      <c r="A416" s="72">
        <v>5</v>
      </c>
      <c r="B416" s="49" t="s">
        <v>1</v>
      </c>
      <c r="C416" s="49">
        <v>98</v>
      </c>
      <c r="D416" s="25" t="s">
        <v>42</v>
      </c>
      <c r="E416" s="25">
        <v>2</v>
      </c>
      <c r="F416" s="25">
        <v>3.5</v>
      </c>
      <c r="G416" s="25">
        <v>4</v>
      </c>
      <c r="H416" s="24">
        <v>5</v>
      </c>
      <c r="I416" s="24">
        <v>1.5</v>
      </c>
      <c r="J416" s="79">
        <v>1</v>
      </c>
      <c r="K416" s="79">
        <v>4</v>
      </c>
      <c r="L416" s="79">
        <v>3</v>
      </c>
      <c r="M416" s="79">
        <v>3</v>
      </c>
      <c r="N416" s="5"/>
      <c r="P416">
        <f>J416-'data for JMP'!J416</f>
        <v>-0.5</v>
      </c>
      <c r="Q416">
        <f t="shared" si="73"/>
        <v>3</v>
      </c>
      <c r="R416">
        <f t="shared" si="74"/>
        <v>-1</v>
      </c>
      <c r="S416">
        <f t="shared" si="75"/>
        <v>0</v>
      </c>
      <c r="T416" s="116">
        <f t="shared" si="76"/>
        <v>-3</v>
      </c>
      <c r="U416" s="116">
        <f t="shared" si="76"/>
        <v>0</v>
      </c>
      <c r="V416" s="24">
        <v>1</v>
      </c>
      <c r="W416" s="51">
        <f t="shared" si="77"/>
        <v>1.1775</v>
      </c>
      <c r="X416" s="79">
        <v>2</v>
      </c>
      <c r="Y416">
        <f>3.14*(X416/2)^2*J416</f>
        <v>3.14</v>
      </c>
      <c r="Z416" s="79">
        <v>3</v>
      </c>
      <c r="AA416" s="79">
        <v>2</v>
      </c>
      <c r="AB416" s="5">
        <f xml:space="preserve"> AVERAGE(Z416:AA416)</f>
        <v>2.5</v>
      </c>
      <c r="AC416">
        <f>3.14*((Z416+AA416)/2)^2*K416</f>
        <v>78.5</v>
      </c>
      <c r="AD416" s="79">
        <v>3</v>
      </c>
      <c r="AE416" s="79">
        <v>2</v>
      </c>
      <c r="AF416" s="5">
        <f xml:space="preserve"> AVERAGE(AD416:AE416)</f>
        <v>2.5</v>
      </c>
      <c r="AG416">
        <f>3.14*((AD416+AE416)/2)^2*L416</f>
        <v>58.875</v>
      </c>
      <c r="AH416" s="79">
        <v>3</v>
      </c>
      <c r="AI416" s="79">
        <v>3</v>
      </c>
      <c r="AJ416" s="5">
        <f xml:space="preserve"> AVERAGE(AH416:AI416)</f>
        <v>3</v>
      </c>
      <c r="AK416">
        <f>3.14*((AH416+AI416)/2)^2*M416</f>
        <v>84.78</v>
      </c>
      <c r="AP416" s="116">
        <v>1</v>
      </c>
      <c r="AQ416" s="30" t="s">
        <v>18</v>
      </c>
      <c r="AR416" s="88">
        <v>1</v>
      </c>
      <c r="AS416" s="52" t="s">
        <v>15</v>
      </c>
      <c r="AT416" s="24" t="s">
        <v>17</v>
      </c>
      <c r="AU416" s="24">
        <v>1</v>
      </c>
      <c r="AV416" s="24" t="s">
        <v>14</v>
      </c>
      <c r="AW416" s="24">
        <v>0</v>
      </c>
      <c r="AX416" s="24" t="s">
        <v>14</v>
      </c>
      <c r="AY416" s="80" t="s">
        <v>490</v>
      </c>
      <c r="AZ416">
        <v>1</v>
      </c>
      <c r="BA416" s="77" t="s">
        <v>490</v>
      </c>
      <c r="BB416">
        <v>1</v>
      </c>
      <c r="BC416" s="77" t="s">
        <v>18</v>
      </c>
      <c r="BD416">
        <v>1</v>
      </c>
      <c r="BE416" s="77" t="s">
        <v>14</v>
      </c>
      <c r="BF416">
        <v>0</v>
      </c>
      <c r="BH416" s="116">
        <v>0</v>
      </c>
      <c r="BJ416" s="116">
        <v>0</v>
      </c>
      <c r="BK416" s="79">
        <v>5</v>
      </c>
      <c r="BL416" s="57">
        <v>30</v>
      </c>
      <c r="BM416" s="79">
        <v>10</v>
      </c>
      <c r="BN416" s="79">
        <v>30</v>
      </c>
      <c r="BO416" s="79">
        <v>5</v>
      </c>
      <c r="BP416" s="24">
        <v>0</v>
      </c>
      <c r="BT416" s="136">
        <v>15</v>
      </c>
      <c r="BU416" s="136">
        <v>0</v>
      </c>
      <c r="BV416" s="136">
        <v>30</v>
      </c>
      <c r="BW416" s="136">
        <v>0</v>
      </c>
      <c r="BX416" s="124">
        <v>30</v>
      </c>
      <c r="BY416" s="136">
        <v>40</v>
      </c>
      <c r="BZ416" s="137" t="s">
        <v>44</v>
      </c>
      <c r="CA416" s="84"/>
      <c r="CB416" s="176" t="s">
        <v>577</v>
      </c>
      <c r="CC416" s="124" t="s">
        <v>29</v>
      </c>
      <c r="CD416" s="84">
        <v>3.5</v>
      </c>
      <c r="CE416" s="84">
        <v>1</v>
      </c>
      <c r="CF416" s="84" t="s">
        <v>40</v>
      </c>
    </row>
    <row r="417" spans="1:84" ht="37.799999999999997" x14ac:dyDescent="0.55000000000000004">
      <c r="A417" s="72">
        <v>5</v>
      </c>
      <c r="B417" s="49" t="s">
        <v>1</v>
      </c>
      <c r="C417" s="49">
        <v>99</v>
      </c>
      <c r="D417" s="25" t="s">
        <v>42</v>
      </c>
      <c r="E417" s="25">
        <v>2</v>
      </c>
      <c r="F417" s="25">
        <v>4</v>
      </c>
      <c r="G417" s="25">
        <v>5</v>
      </c>
      <c r="H417" s="24">
        <v>6</v>
      </c>
      <c r="I417" s="24">
        <v>3</v>
      </c>
      <c r="J417" s="79"/>
      <c r="K417" s="79"/>
      <c r="L417" s="79"/>
      <c r="P417">
        <f>J417-'data for JMP'!J417</f>
        <v>-3</v>
      </c>
      <c r="Q417">
        <f t="shared" si="73"/>
        <v>0</v>
      </c>
      <c r="R417">
        <f t="shared" si="74"/>
        <v>0</v>
      </c>
      <c r="S417">
        <f t="shared" si="75"/>
        <v>0</v>
      </c>
      <c r="T417" s="116">
        <f t="shared" si="76"/>
        <v>0</v>
      </c>
      <c r="U417" s="116">
        <f t="shared" si="76"/>
        <v>0</v>
      </c>
      <c r="V417" s="24">
        <v>2</v>
      </c>
      <c r="W417" s="51">
        <f t="shared" si="77"/>
        <v>9.42</v>
      </c>
      <c r="X417" s="79"/>
      <c r="Z417" s="79"/>
      <c r="AA417" s="79"/>
      <c r="AB417" s="5"/>
      <c r="AD417" s="79"/>
      <c r="AE417" s="79"/>
      <c r="AF417" s="5"/>
      <c r="AH417" s="79"/>
      <c r="AI417" s="79"/>
      <c r="AJ417" s="5"/>
      <c r="AP417" s="116">
        <v>1</v>
      </c>
      <c r="AQ417" s="30" t="s">
        <v>18</v>
      </c>
      <c r="AR417" s="88">
        <v>1</v>
      </c>
      <c r="AS417" s="52" t="s">
        <v>15</v>
      </c>
      <c r="AT417" s="24" t="s">
        <v>17</v>
      </c>
      <c r="AU417" s="24">
        <v>1</v>
      </c>
      <c r="AV417" s="24" t="s">
        <v>14</v>
      </c>
      <c r="AW417" s="24">
        <v>0</v>
      </c>
      <c r="AX417" s="24" t="s">
        <v>14</v>
      </c>
      <c r="AY417" s="80" t="s">
        <v>487</v>
      </c>
      <c r="AZ417">
        <v>0</v>
      </c>
      <c r="BA417" s="77" t="s">
        <v>512</v>
      </c>
      <c r="BB417">
        <v>0</v>
      </c>
      <c r="BC417" s="77" t="s">
        <v>512</v>
      </c>
      <c r="BD417">
        <v>0</v>
      </c>
      <c r="BE417" s="77" t="s">
        <v>512</v>
      </c>
      <c r="BF417">
        <v>0</v>
      </c>
      <c r="BH417" s="116">
        <v>0</v>
      </c>
      <c r="BJ417" s="116">
        <v>0</v>
      </c>
      <c r="BK417" s="79">
        <v>2</v>
      </c>
      <c r="BL417" s="57">
        <v>15</v>
      </c>
      <c r="BM417" s="24">
        <v>0</v>
      </c>
      <c r="BN417" s="24">
        <v>0</v>
      </c>
      <c r="BO417" s="24">
        <v>0</v>
      </c>
      <c r="BP417" s="24">
        <v>0</v>
      </c>
      <c r="BT417" s="136">
        <v>6</v>
      </c>
      <c r="BU417" s="136">
        <v>0</v>
      </c>
      <c r="BV417" s="136">
        <v>30</v>
      </c>
      <c r="BW417" s="136">
        <v>0</v>
      </c>
      <c r="BX417" s="124">
        <v>15</v>
      </c>
      <c r="BY417" s="136">
        <v>30</v>
      </c>
      <c r="BZ417" s="137" t="s">
        <v>43</v>
      </c>
      <c r="CA417" s="84"/>
      <c r="CB417" s="176" t="s">
        <v>577</v>
      </c>
      <c r="CC417" s="124" t="s">
        <v>29</v>
      </c>
      <c r="CD417" s="84">
        <v>4</v>
      </c>
      <c r="CE417" s="84">
        <v>4</v>
      </c>
      <c r="CF417" s="84" t="s">
        <v>40</v>
      </c>
    </row>
    <row r="418" spans="1:84" ht="25.5" x14ac:dyDescent="0.55000000000000004">
      <c r="A418" s="72">
        <v>5</v>
      </c>
      <c r="B418" s="49" t="s">
        <v>1</v>
      </c>
      <c r="C418" s="49">
        <v>100</v>
      </c>
      <c r="D418" s="25" t="s">
        <v>42</v>
      </c>
      <c r="E418" s="25">
        <v>2</v>
      </c>
      <c r="F418" s="25">
        <v>3.5</v>
      </c>
      <c r="G418" s="25">
        <v>5</v>
      </c>
      <c r="H418" s="24">
        <v>7</v>
      </c>
      <c r="I418" s="24">
        <v>5</v>
      </c>
      <c r="J418" s="79">
        <v>4</v>
      </c>
      <c r="K418" s="79">
        <v>4</v>
      </c>
      <c r="L418" s="79">
        <v>3</v>
      </c>
      <c r="M418" s="79">
        <v>3.5</v>
      </c>
      <c r="N418" s="5"/>
      <c r="P418">
        <f>J418-'data for JMP'!J418</f>
        <v>-1</v>
      </c>
      <c r="Q418">
        <f t="shared" si="73"/>
        <v>0</v>
      </c>
      <c r="R418">
        <f t="shared" si="74"/>
        <v>-1</v>
      </c>
      <c r="S418">
        <f t="shared" si="75"/>
        <v>0.5</v>
      </c>
      <c r="T418" s="116">
        <f t="shared" si="76"/>
        <v>-3.5</v>
      </c>
      <c r="U418" s="116">
        <f t="shared" si="76"/>
        <v>0</v>
      </c>
      <c r="V418" s="24">
        <v>2</v>
      </c>
      <c r="W418" s="51">
        <f t="shared" si="77"/>
        <v>15.700000000000001</v>
      </c>
      <c r="X418" s="79">
        <v>1</v>
      </c>
      <c r="Y418">
        <f>3.14*(X418/2)^2*J418</f>
        <v>3.14</v>
      </c>
      <c r="Z418" s="79">
        <v>3</v>
      </c>
      <c r="AA418" s="79">
        <v>2</v>
      </c>
      <c r="AB418" s="5">
        <f xml:space="preserve"> AVERAGE(Z418:AA418)</f>
        <v>2.5</v>
      </c>
      <c r="AC418">
        <f>3.14*((Z418+AA418)/2)^2*K418</f>
        <v>78.5</v>
      </c>
      <c r="AD418" s="79"/>
      <c r="AE418" s="79"/>
      <c r="AF418" s="5"/>
      <c r="AH418" s="79">
        <v>2</v>
      </c>
      <c r="AI418" s="79">
        <v>1</v>
      </c>
      <c r="AJ418" s="5">
        <f xml:space="preserve"> AVERAGE(AH418:AI418)</f>
        <v>1.5</v>
      </c>
      <c r="AK418">
        <f>3.14*((AH418+AI418)/2)^2*M418</f>
        <v>24.727500000000003</v>
      </c>
      <c r="AP418" s="116">
        <v>1</v>
      </c>
      <c r="AQ418" s="30" t="s">
        <v>17</v>
      </c>
      <c r="AR418" s="88">
        <v>1</v>
      </c>
      <c r="AS418" s="52" t="s">
        <v>15</v>
      </c>
      <c r="AT418" s="24" t="s">
        <v>15</v>
      </c>
      <c r="AU418" s="24">
        <v>1</v>
      </c>
      <c r="AV418" s="24" t="s">
        <v>18</v>
      </c>
      <c r="AW418" s="24">
        <v>1</v>
      </c>
      <c r="AX418" s="24" t="s">
        <v>18</v>
      </c>
      <c r="AY418" s="80" t="s">
        <v>490</v>
      </c>
      <c r="AZ418">
        <v>1</v>
      </c>
      <c r="BA418" s="77" t="s">
        <v>490</v>
      </c>
      <c r="BB418">
        <v>1</v>
      </c>
      <c r="BC418" s="77" t="s">
        <v>14</v>
      </c>
      <c r="BD418">
        <v>0</v>
      </c>
      <c r="BE418" s="77" t="s">
        <v>14</v>
      </c>
      <c r="BF418">
        <v>0</v>
      </c>
      <c r="BH418" s="116">
        <v>0</v>
      </c>
      <c r="BJ418" s="116">
        <v>0</v>
      </c>
      <c r="BK418" s="79">
        <v>10</v>
      </c>
      <c r="BL418" s="57">
        <v>20</v>
      </c>
      <c r="BM418" s="79">
        <v>25</v>
      </c>
      <c r="BN418" s="79">
        <v>5</v>
      </c>
      <c r="BO418" s="79">
        <v>15</v>
      </c>
      <c r="BP418" s="24">
        <v>0</v>
      </c>
      <c r="BT418" s="136">
        <v>18</v>
      </c>
      <c r="BU418" s="136">
        <v>0</v>
      </c>
      <c r="BV418" s="136">
        <v>20</v>
      </c>
      <c r="BW418" s="136">
        <v>2</v>
      </c>
      <c r="BX418" s="124">
        <v>20</v>
      </c>
      <c r="BY418" s="136">
        <v>70</v>
      </c>
      <c r="BZ418" s="137" t="s">
        <v>41</v>
      </c>
      <c r="CA418" s="84"/>
      <c r="CB418" s="176" t="s">
        <v>577</v>
      </c>
      <c r="CC418" s="124" t="s">
        <v>29</v>
      </c>
      <c r="CD418" s="84">
        <v>3.5</v>
      </c>
      <c r="CE418" s="84">
        <v>1</v>
      </c>
      <c r="CF418" s="84" t="s">
        <v>40</v>
      </c>
    </row>
    <row r="419" spans="1:84" x14ac:dyDescent="0.55000000000000004">
      <c r="AZ419">
        <f>SUBTOTAL(9,AZ2:AZ418)</f>
        <v>177</v>
      </c>
      <c r="BB419">
        <f>SUBTOTAL(9,BB2:BB418)</f>
        <v>211</v>
      </c>
    </row>
  </sheetData>
  <autoFilter ref="A1:CF1" xr:uid="{E3679566-A19C-43BE-8550-FDD09E823C4B}"/>
  <conditionalFormatting sqref="BC398 BC98:BC99 BC221:BC223 BC215:BC218 BC236:BC242 BC260 BC268 BC284 BC304 BC313 BC346:BC347 BC340 BC364:BC368 BC370:BC372 BC355 BC392 BC379 BC408:BC409 BC7:BC9 BC12:BC14 BC17 BC19:BC23 BC25:BC27 BC30:BC32 BC35:BC36 BC38:BC39 BC42 BC44 BC46 BC48 BC52 BC55:BC56 BC59 BC61:BC63 BC67:BC69 BC71:BC78 BC81:BC83 BC85:BC90 BC92:BC95 BC103:BC107 BC109:BC112 BC115:BC116 BC123:BC125 BC133 BC136:BC138 BC141:BC144 BC146:BC150 BC154 BC156:BC161 BC163:BC166 BC170 BC172:BC173 BC175:BC177 BC182 BC184 BC187:BC191 BC193:BC200 BC233 BC257 BC265:BC266 BC275:BC277 BC279 BC281 BC291 BC294:BC295 BC298 BC310 BC320:BC321 BC324:BC325 BC330:BC333 BC335 BC337:BC338 BC352 BC375 BC396 BC416 BC418">
    <cfRule type="containsText" dxfId="0" priority="2" operator="containsText" text="Dead">
      <formula>NOT(ISERROR(SEARCH("Dead",BC7)))</formula>
    </cfRule>
  </conditionalFormatting>
  <dataValidations count="1">
    <dataValidation type="list" allowBlank="1" sqref="BJ396 BJ346:BJ347 BI12:BJ14 BI17 BJ48 BJ59 BJ81:BJ83 BJ68 BJ92:BJ95 BJ109 BJ115:BJ116 BJ146:BJ148 BJ163:BJ164 BJ160:BJ161 BJ175 BJ198:BJ200 BI215:BJ218 BJ193 BJ236:BJ242 BJ233 BJ265:BJ266 BJ281 BJ291 BJ294 BJ313 BI320:BJ320 BJ310 BJ370:BJ372 BJ398 BJ367:BJ368 BJ340 BI25:BI52 BI20:BJ21 BJ25 BJ27 BJ30:BJ31 BJ35:BJ36 BJ38 BJ42 BJ44 BJ46 BI59:BI63 BJ52 BI68:BI73 BJ61:BJ63 BI78:BI85 BJ71:BJ73 BJ78 BI90:BI99 BJ85 BJ90 BI103:BI116 BJ99 BJ103:BJ105 BI123:BI125 BI133:BI150 BJ124:BJ125 BJ133 BJ136:BJ138 BJ141:BJ144 BI157:BI164 BJ150 BJ157:BJ158 BI175:BI178 BI170:BJ170 BI182:BI200 BJ177 BJ182 BJ184 BJ188:BJ190 BI233:BI242 BI221:BJ223 BI265:BI268 BI257:BJ257 BI275:BI284 BJ268 BJ275:BJ277 BI291:BI294 BJ284 BI310:BI313 BI304:BJ304 BI330:BI347 BI324:BJ325 BJ330:BJ331 BJ333 BJ335 BJ337:BJ338 BI364:BI372 BI352:BJ352 BJ364:BJ365 BI396:BI398 BI392:BJ392 BI409:BJ409" xr:uid="{4DC3BB63-38A7-4889-ADDF-0011500792FA}">
      <formula1>Health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87"/>
  <sheetViews>
    <sheetView zoomScale="85" zoomScaleNormal="85" workbookViewId="0">
      <selection activeCell="BK7" sqref="BK7"/>
    </sheetView>
  </sheetViews>
  <sheetFormatPr defaultRowHeight="14.4" x14ac:dyDescent="0.55000000000000004"/>
  <cols>
    <col min="1" max="1" width="28.20703125" bestFit="1" customWidth="1"/>
    <col min="2" max="2" width="20.7890625" bestFit="1" customWidth="1"/>
    <col min="3" max="3" width="21.3125" bestFit="1" customWidth="1"/>
    <col min="4" max="4" width="21.734375" bestFit="1" customWidth="1"/>
    <col min="5" max="5" width="21.3671875" bestFit="1" customWidth="1"/>
    <col min="6" max="9" width="21.3125" bestFit="1" customWidth="1"/>
    <col min="10" max="10" width="21.3125" style="116" bestFit="1" customWidth="1"/>
    <col min="11" max="12" width="21.3125" style="116" customWidth="1"/>
    <col min="13" max="13" width="11.1015625" customWidth="1"/>
    <col min="14" max="14" width="11.3125" customWidth="1"/>
    <col min="15" max="15" width="11.89453125" bestFit="1" customWidth="1"/>
    <col min="16" max="16" width="11.3125" bestFit="1" customWidth="1"/>
  </cols>
  <sheetData>
    <row r="1" spans="1:72" x14ac:dyDescent="0.55000000000000004">
      <c r="M1" t="s">
        <v>519</v>
      </c>
      <c r="AB1" t="s">
        <v>534</v>
      </c>
      <c r="AJ1" s="116"/>
      <c r="AK1" s="116" t="s">
        <v>554</v>
      </c>
      <c r="AL1" s="116"/>
      <c r="AM1" s="116"/>
      <c r="AN1" s="116"/>
      <c r="AO1" s="116"/>
      <c r="AP1" s="116"/>
      <c r="AQ1" s="116"/>
      <c r="BK1" t="s">
        <v>593</v>
      </c>
      <c r="BL1" t="s">
        <v>550</v>
      </c>
      <c r="BM1">
        <v>2012</v>
      </c>
      <c r="BN1" s="116">
        <v>2013</v>
      </c>
      <c r="BO1" s="116">
        <v>2014</v>
      </c>
      <c r="BP1" s="116">
        <v>2015</v>
      </c>
      <c r="BQ1" s="116">
        <v>2016</v>
      </c>
      <c r="BR1" s="116">
        <v>2017</v>
      </c>
      <c r="BS1" s="116">
        <v>2018</v>
      </c>
      <c r="BT1" s="116">
        <v>2019</v>
      </c>
    </row>
    <row r="2" spans="1:72" x14ac:dyDescent="0.55000000000000004">
      <c r="M2" t="s">
        <v>513</v>
      </c>
      <c r="N2" t="s">
        <v>521</v>
      </c>
      <c r="O2" t="s">
        <v>522</v>
      </c>
      <c r="P2" t="s">
        <v>523</v>
      </c>
      <c r="Q2" t="s">
        <v>524</v>
      </c>
      <c r="R2" t="s">
        <v>525</v>
      </c>
      <c r="S2" t="s">
        <v>526</v>
      </c>
      <c r="U2" t="s">
        <v>518</v>
      </c>
      <c r="V2" t="s">
        <v>511</v>
      </c>
      <c r="W2" t="s">
        <v>515</v>
      </c>
      <c r="X2" t="s">
        <v>516</v>
      </c>
      <c r="Y2" t="s">
        <v>517</v>
      </c>
      <c r="AB2">
        <v>2011</v>
      </c>
      <c r="AC2">
        <v>2012</v>
      </c>
      <c r="AD2">
        <v>2013</v>
      </c>
      <c r="AE2">
        <v>2014</v>
      </c>
      <c r="AF2">
        <v>2015</v>
      </c>
      <c r="AG2">
        <v>2016</v>
      </c>
      <c r="AH2">
        <v>2017</v>
      </c>
      <c r="AJ2" s="116"/>
      <c r="AK2" s="116">
        <v>2011</v>
      </c>
      <c r="AL2" s="116">
        <v>2012</v>
      </c>
      <c r="AM2" s="116">
        <v>2013</v>
      </c>
      <c r="AN2" s="116">
        <v>2014</v>
      </c>
      <c r="AO2" s="116">
        <v>2015</v>
      </c>
      <c r="AP2" s="116">
        <v>2016</v>
      </c>
      <c r="AQ2" s="116">
        <v>2017</v>
      </c>
      <c r="BJ2" s="118" t="s">
        <v>581</v>
      </c>
      <c r="BK2" s="117">
        <v>253</v>
      </c>
      <c r="BL2" s="117">
        <v>212</v>
      </c>
      <c r="BM2" s="117">
        <v>176</v>
      </c>
      <c r="BN2" s="117">
        <v>131</v>
      </c>
      <c r="BO2" s="117">
        <v>119</v>
      </c>
      <c r="BP2" s="117">
        <v>145</v>
      </c>
      <c r="BQ2" s="117">
        <v>114</v>
      </c>
      <c r="BR2" s="117">
        <v>107</v>
      </c>
      <c r="BS2" s="117">
        <v>88</v>
      </c>
      <c r="BT2">
        <v>80</v>
      </c>
    </row>
    <row r="3" spans="1:72" x14ac:dyDescent="0.55000000000000004">
      <c r="A3" s="85" t="s">
        <v>578</v>
      </c>
      <c r="B3" s="116" t="s">
        <v>592</v>
      </c>
      <c r="C3" s="116" t="s">
        <v>582</v>
      </c>
      <c r="D3" s="116" t="s">
        <v>583</v>
      </c>
      <c r="E3" s="116" t="s">
        <v>584</v>
      </c>
      <c r="F3" s="116" t="s">
        <v>585</v>
      </c>
      <c r="G3" s="116" t="s">
        <v>586</v>
      </c>
      <c r="H3" s="116" t="s">
        <v>587</v>
      </c>
      <c r="I3" s="116" t="s">
        <v>588</v>
      </c>
      <c r="J3" s="116" t="s">
        <v>589</v>
      </c>
      <c r="K3" s="116" t="s">
        <v>590</v>
      </c>
      <c r="M3" t="s">
        <v>511</v>
      </c>
      <c r="N3">
        <f>3/100</f>
        <v>0.03</v>
      </c>
      <c r="O3">
        <f>11/100</f>
        <v>0.11</v>
      </c>
      <c r="P3">
        <v>0.25</v>
      </c>
      <c r="Q3">
        <v>0.19</v>
      </c>
      <c r="R3">
        <v>0.16</v>
      </c>
      <c r="S3">
        <v>0.26</v>
      </c>
      <c r="U3" t="s">
        <v>13</v>
      </c>
      <c r="V3">
        <v>0</v>
      </c>
      <c r="W3">
        <v>0</v>
      </c>
      <c r="X3">
        <v>0</v>
      </c>
      <c r="Y3">
        <v>0</v>
      </c>
      <c r="AA3" t="s">
        <v>0</v>
      </c>
      <c r="AB3">
        <v>177</v>
      </c>
      <c r="AC3">
        <v>154</v>
      </c>
      <c r="AD3">
        <v>99</v>
      </c>
      <c r="AE3">
        <v>86</v>
      </c>
      <c r="AF3" s="120">
        <v>86</v>
      </c>
      <c r="AG3">
        <v>80</v>
      </c>
      <c r="AH3">
        <v>77</v>
      </c>
      <c r="AJ3" s="116" t="s">
        <v>0</v>
      </c>
      <c r="AK3" s="116">
        <f>AB3/201</f>
        <v>0.88059701492537312</v>
      </c>
      <c r="AL3" s="116">
        <f t="shared" ref="AL3:AQ3" si="0">AC3/201</f>
        <v>0.76616915422885568</v>
      </c>
      <c r="AM3" s="116">
        <f t="shared" si="0"/>
        <v>0.4925373134328358</v>
      </c>
      <c r="AN3" s="116">
        <f t="shared" si="0"/>
        <v>0.42786069651741293</v>
      </c>
      <c r="AO3" s="116">
        <f t="shared" si="0"/>
        <v>0.42786069651741293</v>
      </c>
      <c r="AP3" s="116">
        <f t="shared" si="0"/>
        <v>0.39800995024875624</v>
      </c>
      <c r="AQ3" s="116">
        <f t="shared" si="0"/>
        <v>0.38308457711442784</v>
      </c>
      <c r="BJ3" s="118" t="s">
        <v>577</v>
      </c>
      <c r="BK3" s="117">
        <v>164</v>
      </c>
      <c r="BL3" s="117">
        <v>157</v>
      </c>
      <c r="BM3" s="117">
        <v>150</v>
      </c>
      <c r="BN3" s="117">
        <v>79</v>
      </c>
      <c r="BO3" s="117">
        <v>58</v>
      </c>
      <c r="BP3" s="117">
        <v>66</v>
      </c>
      <c r="BQ3" s="117">
        <v>54</v>
      </c>
      <c r="BR3" s="117">
        <v>50</v>
      </c>
      <c r="BS3" s="117">
        <v>48</v>
      </c>
      <c r="BT3">
        <v>46</v>
      </c>
    </row>
    <row r="4" spans="1:72" x14ac:dyDescent="0.55000000000000004">
      <c r="A4" s="118" t="s">
        <v>581</v>
      </c>
      <c r="B4" s="117">
        <v>253</v>
      </c>
      <c r="C4" s="117">
        <v>212</v>
      </c>
      <c r="D4" s="117">
        <v>176</v>
      </c>
      <c r="E4" s="117">
        <v>131</v>
      </c>
      <c r="F4" s="117">
        <v>119</v>
      </c>
      <c r="G4" s="117">
        <v>145</v>
      </c>
      <c r="H4" s="117">
        <v>114</v>
      </c>
      <c r="I4" s="117">
        <v>107</v>
      </c>
      <c r="J4" s="117">
        <v>88</v>
      </c>
      <c r="K4" s="117">
        <v>80</v>
      </c>
      <c r="L4" s="117"/>
      <c r="M4" t="s">
        <v>515</v>
      </c>
      <c r="N4">
        <v>0.19</v>
      </c>
      <c r="O4">
        <v>0.15</v>
      </c>
      <c r="P4">
        <v>0.15</v>
      </c>
      <c r="Q4">
        <v>0.17</v>
      </c>
      <c r="R4">
        <v>0</v>
      </c>
      <c r="S4">
        <v>0.34</v>
      </c>
      <c r="U4" t="s">
        <v>15</v>
      </c>
      <c r="V4">
        <v>0</v>
      </c>
      <c r="W4">
        <v>0</v>
      </c>
      <c r="X4">
        <f>1/16</f>
        <v>6.25E-2</v>
      </c>
      <c r="Y4">
        <f>2/16</f>
        <v>0.125</v>
      </c>
      <c r="AA4" t="s">
        <v>1</v>
      </c>
      <c r="AB4">
        <v>177</v>
      </c>
      <c r="AC4">
        <v>157</v>
      </c>
      <c r="AD4">
        <v>105</v>
      </c>
      <c r="AE4">
        <v>88</v>
      </c>
      <c r="AF4" s="120">
        <v>88</v>
      </c>
      <c r="AG4">
        <v>85</v>
      </c>
      <c r="AH4">
        <v>77</v>
      </c>
      <c r="AJ4" s="116" t="s">
        <v>1</v>
      </c>
      <c r="AK4" s="116">
        <f>AB4/200</f>
        <v>0.88500000000000001</v>
      </c>
      <c r="AL4" s="116">
        <f t="shared" ref="AL4:AQ4" si="1">AC4/200</f>
        <v>0.78500000000000003</v>
      </c>
      <c r="AM4" s="116">
        <f t="shared" si="1"/>
        <v>0.52500000000000002</v>
      </c>
      <c r="AN4" s="116">
        <f t="shared" si="1"/>
        <v>0.44</v>
      </c>
      <c r="AO4" s="116">
        <f t="shared" si="1"/>
        <v>0.44</v>
      </c>
      <c r="AP4" s="116">
        <f t="shared" si="1"/>
        <v>0.42499999999999999</v>
      </c>
      <c r="AQ4" s="116">
        <f t="shared" si="1"/>
        <v>0.38500000000000001</v>
      </c>
      <c r="BK4">
        <f>SUM(BK2:BK3)</f>
        <v>417</v>
      </c>
      <c r="BL4" s="116"/>
      <c r="BM4" s="116"/>
      <c r="BN4" s="116"/>
      <c r="BO4" s="116"/>
      <c r="BP4" s="116"/>
      <c r="BQ4" s="116"/>
      <c r="BR4" s="116"/>
      <c r="BS4" s="116"/>
    </row>
    <row r="5" spans="1:72" x14ac:dyDescent="0.55000000000000004">
      <c r="A5" s="118" t="s">
        <v>577</v>
      </c>
      <c r="B5" s="117">
        <v>164</v>
      </c>
      <c r="C5" s="117">
        <v>157</v>
      </c>
      <c r="D5" s="117">
        <v>150</v>
      </c>
      <c r="E5" s="117">
        <v>79</v>
      </c>
      <c r="F5" s="117">
        <v>58</v>
      </c>
      <c r="G5" s="117">
        <v>66</v>
      </c>
      <c r="H5" s="117">
        <v>54</v>
      </c>
      <c r="I5" s="117">
        <v>50</v>
      </c>
      <c r="J5" s="117">
        <v>48</v>
      </c>
      <c r="K5" s="117">
        <v>46</v>
      </c>
      <c r="L5" s="117"/>
      <c r="M5" t="s">
        <v>516</v>
      </c>
      <c r="N5">
        <v>0.22</v>
      </c>
      <c r="O5">
        <v>0.19</v>
      </c>
      <c r="P5">
        <v>0.13</v>
      </c>
      <c r="Q5">
        <v>0</v>
      </c>
      <c r="R5">
        <v>0.05</v>
      </c>
      <c r="S5">
        <v>0.41</v>
      </c>
      <c r="U5" t="s">
        <v>17</v>
      </c>
      <c r="V5">
        <v>0</v>
      </c>
      <c r="W5">
        <f>1/16</f>
        <v>6.25E-2</v>
      </c>
      <c r="X5">
        <v>0</v>
      </c>
      <c r="Y5">
        <f>1/16</f>
        <v>6.25E-2</v>
      </c>
      <c r="AA5" t="s">
        <v>2</v>
      </c>
      <c r="AB5">
        <v>15</v>
      </c>
      <c r="AC5">
        <v>14</v>
      </c>
      <c r="AD5">
        <v>6</v>
      </c>
      <c r="AE5">
        <v>3</v>
      </c>
      <c r="AF5" s="120">
        <v>3</v>
      </c>
      <c r="AG5">
        <v>3</v>
      </c>
      <c r="AH5">
        <v>3</v>
      </c>
      <c r="AJ5" s="116" t="s">
        <v>2</v>
      </c>
      <c r="AK5" s="116">
        <f>AB5/16</f>
        <v>0.9375</v>
      </c>
      <c r="AL5" s="116">
        <f t="shared" ref="AL5:AQ5" si="2">AC5/16</f>
        <v>0.875</v>
      </c>
      <c r="AM5" s="116">
        <f t="shared" si="2"/>
        <v>0.375</v>
      </c>
      <c r="AN5" s="116">
        <f t="shared" si="2"/>
        <v>0.1875</v>
      </c>
      <c r="AO5" s="116">
        <f t="shared" si="2"/>
        <v>0.1875</v>
      </c>
      <c r="AP5" s="116">
        <f t="shared" si="2"/>
        <v>0.1875</v>
      </c>
      <c r="AQ5" s="116">
        <f t="shared" si="2"/>
        <v>0.1875</v>
      </c>
    </row>
    <row r="6" spans="1:72" x14ac:dyDescent="0.55000000000000004">
      <c r="A6" s="118" t="s">
        <v>510</v>
      </c>
      <c r="B6" s="117">
        <v>417</v>
      </c>
      <c r="C6" s="117">
        <v>369</v>
      </c>
      <c r="D6" s="117">
        <v>326</v>
      </c>
      <c r="E6" s="117">
        <v>210</v>
      </c>
      <c r="F6" s="117">
        <v>177</v>
      </c>
      <c r="G6" s="117">
        <v>211</v>
      </c>
      <c r="H6" s="117">
        <v>168</v>
      </c>
      <c r="I6" s="117">
        <v>157</v>
      </c>
      <c r="J6" s="117">
        <v>136</v>
      </c>
      <c r="K6" s="117">
        <v>126</v>
      </c>
      <c r="L6" s="117"/>
      <c r="M6" t="s">
        <v>517</v>
      </c>
      <c r="N6">
        <v>0.28999999999999998</v>
      </c>
      <c r="O6">
        <v>0.21</v>
      </c>
      <c r="P6">
        <v>0</v>
      </c>
      <c r="Q6">
        <v>0.02</v>
      </c>
      <c r="R6">
        <v>7.0000000000000007E-2</v>
      </c>
      <c r="S6">
        <v>0.41</v>
      </c>
      <c r="U6" t="s">
        <v>18</v>
      </c>
      <c r="V6">
        <f>3/16</f>
        <v>0.1875</v>
      </c>
      <c r="W6">
        <f>10/16</f>
        <v>0.625</v>
      </c>
      <c r="X6">
        <f>2/16</f>
        <v>0.125</v>
      </c>
      <c r="Y6">
        <v>0</v>
      </c>
      <c r="AA6" t="s">
        <v>510</v>
      </c>
      <c r="AB6">
        <v>369</v>
      </c>
      <c r="AC6">
        <v>325</v>
      </c>
      <c r="AD6">
        <v>210</v>
      </c>
      <c r="AE6">
        <v>177</v>
      </c>
      <c r="AF6">
        <v>211</v>
      </c>
      <c r="AG6">
        <v>168</v>
      </c>
      <c r="AH6">
        <v>157</v>
      </c>
      <c r="AJ6" s="116" t="s">
        <v>560</v>
      </c>
      <c r="AK6" s="116">
        <f>(AB4+AB5)/216</f>
        <v>0.88888888888888884</v>
      </c>
      <c r="AL6" s="116">
        <f t="shared" ref="AL6:AQ6" si="3">(AC4+AC5)/216</f>
        <v>0.79166666666666663</v>
      </c>
      <c r="AM6" s="116">
        <f t="shared" si="3"/>
        <v>0.51388888888888884</v>
      </c>
      <c r="AN6" s="116">
        <f t="shared" si="3"/>
        <v>0.42129629629629628</v>
      </c>
      <c r="AO6" s="116">
        <f t="shared" si="3"/>
        <v>0.42129629629629628</v>
      </c>
      <c r="AP6" s="116">
        <f t="shared" si="3"/>
        <v>0.40740740740740738</v>
      </c>
      <c r="AQ6" s="116">
        <f t="shared" si="3"/>
        <v>0.37037037037037035</v>
      </c>
      <c r="BJ6" s="116"/>
      <c r="BK6" s="116">
        <v>2010</v>
      </c>
      <c r="BL6" s="116">
        <v>2011</v>
      </c>
      <c r="BM6" s="116">
        <v>2012</v>
      </c>
      <c r="BN6" s="116">
        <v>2013</v>
      </c>
      <c r="BO6" s="116">
        <v>2014</v>
      </c>
      <c r="BP6" s="116">
        <v>2015</v>
      </c>
      <c r="BQ6" s="116">
        <v>2016</v>
      </c>
      <c r="BR6" s="116">
        <v>2017</v>
      </c>
      <c r="BS6" s="116">
        <v>2018</v>
      </c>
      <c r="BT6" s="116">
        <v>2019</v>
      </c>
    </row>
    <row r="7" spans="1:72" x14ac:dyDescent="0.55000000000000004">
      <c r="H7" s="17"/>
      <c r="I7" s="17"/>
      <c r="J7" s="117"/>
      <c r="K7" s="117"/>
      <c r="L7" s="117"/>
      <c r="M7" t="s">
        <v>514</v>
      </c>
      <c r="N7" t="s">
        <v>527</v>
      </c>
      <c r="O7" t="s">
        <v>528</v>
      </c>
      <c r="P7" t="s">
        <v>529</v>
      </c>
      <c r="Q7" t="s">
        <v>530</v>
      </c>
      <c r="R7" t="s">
        <v>531</v>
      </c>
      <c r="S7" t="s">
        <v>532</v>
      </c>
      <c r="U7" t="s">
        <v>14</v>
      </c>
      <c r="V7">
        <f>7/16</f>
        <v>0.4375</v>
      </c>
      <c r="W7">
        <v>0</v>
      </c>
      <c r="X7">
        <v>0</v>
      </c>
      <c r="Y7">
        <v>0</v>
      </c>
      <c r="AF7" s="120" t="s">
        <v>555</v>
      </c>
      <c r="BJ7" s="118" t="s">
        <v>581</v>
      </c>
      <c r="BK7" s="117">
        <f>BK2/253</f>
        <v>1</v>
      </c>
      <c r="BL7" s="117">
        <f>BL2/253</f>
        <v>0.8379446640316206</v>
      </c>
      <c r="BM7" s="117">
        <f t="shared" ref="BM7:BT7" si="4">BM2/253</f>
        <v>0.69565217391304346</v>
      </c>
      <c r="BN7" s="117">
        <f t="shared" si="4"/>
        <v>0.51778656126482214</v>
      </c>
      <c r="BO7" s="117">
        <f t="shared" si="4"/>
        <v>0.47035573122529645</v>
      </c>
      <c r="BP7" s="117">
        <f t="shared" si="4"/>
        <v>0.5731225296442688</v>
      </c>
      <c r="BQ7" s="117">
        <f t="shared" si="4"/>
        <v>0.45059288537549408</v>
      </c>
      <c r="BR7" s="117">
        <f t="shared" si="4"/>
        <v>0.42292490118577075</v>
      </c>
      <c r="BS7" s="117">
        <f t="shared" si="4"/>
        <v>0.34782608695652173</v>
      </c>
      <c r="BT7" s="117">
        <f t="shared" si="4"/>
        <v>0.31620553359683795</v>
      </c>
    </row>
    <row r="8" spans="1:72" x14ac:dyDescent="0.55000000000000004">
      <c r="M8" t="s">
        <v>511</v>
      </c>
      <c r="N8">
        <v>0.04</v>
      </c>
      <c r="O8">
        <v>0.22</v>
      </c>
      <c r="P8">
        <v>0.18</v>
      </c>
      <c r="Q8">
        <v>0.12</v>
      </c>
      <c r="R8">
        <v>0.1</v>
      </c>
      <c r="S8">
        <v>0.34</v>
      </c>
      <c r="U8" t="s">
        <v>512</v>
      </c>
      <c r="V8">
        <f>6/16</f>
        <v>0.375</v>
      </c>
      <c r="W8">
        <f>5/16</f>
        <v>0.3125</v>
      </c>
      <c r="X8">
        <f>13/16</f>
        <v>0.8125</v>
      </c>
      <c r="Y8">
        <f>13/16</f>
        <v>0.8125</v>
      </c>
      <c r="BJ8" s="118" t="s">
        <v>577</v>
      </c>
      <c r="BK8" s="117">
        <f>BK3/164</f>
        <v>1</v>
      </c>
      <c r="BL8" s="117">
        <f>BL3/164</f>
        <v>0.95731707317073167</v>
      </c>
      <c r="BM8" s="117">
        <f t="shared" ref="BM8:BT8" si="5">BM3/164</f>
        <v>0.91463414634146345</v>
      </c>
      <c r="BN8" s="117">
        <f t="shared" si="5"/>
        <v>0.48170731707317072</v>
      </c>
      <c r="BO8" s="117">
        <f t="shared" si="5"/>
        <v>0.35365853658536583</v>
      </c>
      <c r="BP8" s="117">
        <f t="shared" si="5"/>
        <v>0.40243902439024393</v>
      </c>
      <c r="BQ8" s="117">
        <f t="shared" si="5"/>
        <v>0.32926829268292684</v>
      </c>
      <c r="BR8" s="117">
        <f t="shared" si="5"/>
        <v>0.3048780487804878</v>
      </c>
      <c r="BS8" s="117">
        <f t="shared" si="5"/>
        <v>0.29268292682926828</v>
      </c>
      <c r="BT8" s="117">
        <f t="shared" si="5"/>
        <v>0.28048780487804881</v>
      </c>
    </row>
    <row r="9" spans="1:72" x14ac:dyDescent="0.55000000000000004">
      <c r="M9" t="s">
        <v>515</v>
      </c>
      <c r="N9">
        <v>0.13</v>
      </c>
      <c r="O9">
        <v>0.27</v>
      </c>
      <c r="P9">
        <v>0.1</v>
      </c>
      <c r="Q9">
        <v>0.17</v>
      </c>
      <c r="R9">
        <v>0</v>
      </c>
      <c r="S9">
        <v>0.33</v>
      </c>
      <c r="AB9" t="s">
        <v>534</v>
      </c>
    </row>
    <row r="10" spans="1:72" x14ac:dyDescent="0.55000000000000004">
      <c r="M10" t="s">
        <v>516</v>
      </c>
      <c r="N10">
        <v>0.22</v>
      </c>
      <c r="O10">
        <v>0.11</v>
      </c>
      <c r="P10">
        <v>0.17</v>
      </c>
      <c r="Q10">
        <v>0.08</v>
      </c>
      <c r="R10">
        <v>0.01</v>
      </c>
      <c r="S10">
        <v>0.41</v>
      </c>
      <c r="AB10">
        <v>2011</v>
      </c>
      <c r="AC10">
        <v>2012</v>
      </c>
      <c r="AD10">
        <v>2013</v>
      </c>
      <c r="AE10">
        <v>2014</v>
      </c>
      <c r="AF10">
        <v>2015</v>
      </c>
      <c r="AG10">
        <v>2016</v>
      </c>
      <c r="AH10">
        <v>2017</v>
      </c>
    </row>
    <row r="11" spans="1:72" x14ac:dyDescent="0.55000000000000004">
      <c r="M11" t="s">
        <v>517</v>
      </c>
      <c r="N11">
        <v>0.28000000000000003</v>
      </c>
      <c r="O11">
        <v>0.19</v>
      </c>
      <c r="P11">
        <v>0.02</v>
      </c>
      <c r="Q11">
        <v>0.03</v>
      </c>
      <c r="R11">
        <v>0.01</v>
      </c>
      <c r="S11">
        <v>0.47</v>
      </c>
      <c r="AA11" t="s">
        <v>0</v>
      </c>
      <c r="AB11">
        <v>177</v>
      </c>
      <c r="AC11">
        <v>154</v>
      </c>
      <c r="AD11">
        <v>99</v>
      </c>
      <c r="AE11">
        <v>86</v>
      </c>
      <c r="AF11">
        <v>99</v>
      </c>
      <c r="AG11">
        <v>80</v>
      </c>
      <c r="AH11">
        <v>77</v>
      </c>
    </row>
    <row r="12" spans="1:72" x14ac:dyDescent="0.55000000000000004">
      <c r="AA12" t="s">
        <v>535</v>
      </c>
      <c r="AB12">
        <v>83</v>
      </c>
      <c r="AC12">
        <v>76</v>
      </c>
      <c r="AD12">
        <v>60</v>
      </c>
      <c r="AE12">
        <v>58</v>
      </c>
      <c r="AF12">
        <v>66</v>
      </c>
      <c r="AG12">
        <v>54</v>
      </c>
      <c r="AH12">
        <v>52</v>
      </c>
    </row>
    <row r="13" spans="1:72" x14ac:dyDescent="0.55000000000000004">
      <c r="M13" t="s">
        <v>520</v>
      </c>
      <c r="AA13" t="s">
        <v>536</v>
      </c>
      <c r="AB13">
        <v>94</v>
      </c>
      <c r="AC13">
        <v>78</v>
      </c>
      <c r="AD13">
        <v>39</v>
      </c>
      <c r="AE13">
        <v>28</v>
      </c>
      <c r="AF13">
        <v>33</v>
      </c>
      <c r="AG13">
        <v>26</v>
      </c>
      <c r="AH13">
        <v>25</v>
      </c>
    </row>
    <row r="14" spans="1:72" x14ac:dyDescent="0.55000000000000004">
      <c r="M14" t="s">
        <v>513</v>
      </c>
      <c r="N14" t="s">
        <v>521</v>
      </c>
      <c r="O14" t="s">
        <v>522</v>
      </c>
      <c r="P14" t="s">
        <v>523</v>
      </c>
      <c r="Q14" t="s">
        <v>524</v>
      </c>
      <c r="R14" t="s">
        <v>525</v>
      </c>
      <c r="S14" t="s">
        <v>526</v>
      </c>
      <c r="AA14" t="s">
        <v>1</v>
      </c>
      <c r="AB14">
        <v>177</v>
      </c>
      <c r="AC14">
        <v>157</v>
      </c>
      <c r="AD14">
        <v>105</v>
      </c>
      <c r="AE14">
        <v>88</v>
      </c>
      <c r="AF14">
        <v>101</v>
      </c>
      <c r="AG14">
        <v>85</v>
      </c>
      <c r="AH14">
        <v>77</v>
      </c>
    </row>
    <row r="15" spans="1:72" x14ac:dyDescent="0.55000000000000004">
      <c r="M15" t="s">
        <v>511</v>
      </c>
      <c r="N15" s="87">
        <f>3/101</f>
        <v>2.9702970297029702E-2</v>
      </c>
      <c r="O15" s="87">
        <f>11/101</f>
        <v>0.10891089108910891</v>
      </c>
      <c r="P15" s="87">
        <f>7/101</f>
        <v>6.9306930693069313E-2</v>
      </c>
      <c r="Q15" s="87">
        <f>7/101</f>
        <v>6.9306930693069313E-2</v>
      </c>
      <c r="R15" s="87">
        <f>44/101</f>
        <v>0.43564356435643564</v>
      </c>
      <c r="S15" s="87">
        <f>29/101</f>
        <v>0.28712871287128711</v>
      </c>
      <c r="AA15" t="s">
        <v>538</v>
      </c>
      <c r="AB15">
        <v>84</v>
      </c>
      <c r="AC15">
        <v>75</v>
      </c>
      <c r="AD15">
        <v>62</v>
      </c>
      <c r="AE15">
        <v>56</v>
      </c>
      <c r="AF15">
        <v>67</v>
      </c>
      <c r="AG15">
        <v>58</v>
      </c>
      <c r="AH15">
        <v>52</v>
      </c>
    </row>
    <row r="16" spans="1:72" x14ac:dyDescent="0.55000000000000004">
      <c r="M16" t="s">
        <v>515</v>
      </c>
      <c r="N16" s="87">
        <f>6/101</f>
        <v>5.9405940594059403E-2</v>
      </c>
      <c r="O16" s="87">
        <f>16/101</f>
        <v>0.15841584158415842</v>
      </c>
      <c r="P16" s="87">
        <f>4/101</f>
        <v>3.9603960396039604E-2</v>
      </c>
      <c r="Q16" s="87">
        <f>7/101</f>
        <v>6.9306930693069313E-2</v>
      </c>
      <c r="R16" s="17">
        <v>0</v>
      </c>
      <c r="S16" s="87">
        <f>68/101</f>
        <v>0.67326732673267331</v>
      </c>
      <c r="AA16" t="s">
        <v>537</v>
      </c>
      <c r="AB16">
        <v>93</v>
      </c>
      <c r="AC16">
        <v>82</v>
      </c>
      <c r="AD16">
        <v>43</v>
      </c>
      <c r="AE16">
        <v>32</v>
      </c>
      <c r="AF16">
        <v>34</v>
      </c>
      <c r="AG16">
        <v>27</v>
      </c>
      <c r="AH16">
        <v>25</v>
      </c>
    </row>
    <row r="17" spans="13:34" x14ac:dyDescent="0.55000000000000004">
      <c r="M17" t="s">
        <v>516</v>
      </c>
      <c r="N17" s="87">
        <f>11/101</f>
        <v>0.10891089108910891</v>
      </c>
      <c r="O17" s="87">
        <f>7/101</f>
        <v>6.9306930693069313E-2</v>
      </c>
      <c r="P17" s="87">
        <f>7/101</f>
        <v>6.9306930693069313E-2</v>
      </c>
      <c r="Q17" s="87">
        <f>1/101</f>
        <v>9.9009900990099011E-3</v>
      </c>
      <c r="R17" s="87">
        <f>4/101</f>
        <v>3.9603960396039604E-2</v>
      </c>
      <c r="S17" s="87">
        <f>71/101</f>
        <v>0.70297029702970293</v>
      </c>
      <c r="AA17" t="s">
        <v>2</v>
      </c>
      <c r="AB17">
        <v>15</v>
      </c>
      <c r="AC17">
        <v>14</v>
      </c>
      <c r="AD17">
        <v>6</v>
      </c>
      <c r="AE17">
        <v>3</v>
      </c>
      <c r="AF17">
        <v>11</v>
      </c>
      <c r="AG17">
        <v>3</v>
      </c>
      <c r="AH17">
        <v>3</v>
      </c>
    </row>
    <row r="18" spans="13:34" x14ac:dyDescent="0.55000000000000004">
      <c r="M18" t="s">
        <v>517</v>
      </c>
      <c r="N18" s="87">
        <f>1/101</f>
        <v>9.9009900990099011E-3</v>
      </c>
      <c r="O18" s="87">
        <f>18/101</f>
        <v>0.17821782178217821</v>
      </c>
      <c r="P18" s="87">
        <f>5/101</f>
        <v>4.9504950495049507E-2</v>
      </c>
      <c r="Q18" s="87">
        <f>1/101</f>
        <v>9.9009900990099011E-3</v>
      </c>
      <c r="R18" s="87">
        <f>3/101</f>
        <v>2.9702970297029702E-2</v>
      </c>
      <c r="S18" s="87">
        <f>73/101</f>
        <v>0.72277227722772275</v>
      </c>
      <c r="AA18">
        <v>4</v>
      </c>
      <c r="AB18">
        <v>15</v>
      </c>
      <c r="AC18">
        <v>14</v>
      </c>
      <c r="AD18">
        <v>6</v>
      </c>
      <c r="AE18">
        <v>3</v>
      </c>
      <c r="AF18">
        <v>11</v>
      </c>
      <c r="AG18">
        <v>3</v>
      </c>
      <c r="AH18">
        <v>3</v>
      </c>
    </row>
    <row r="19" spans="13:34" x14ac:dyDescent="0.55000000000000004">
      <c r="M19" t="s">
        <v>514</v>
      </c>
      <c r="N19" t="s">
        <v>527</v>
      </c>
      <c r="O19" t="s">
        <v>528</v>
      </c>
      <c r="P19" t="s">
        <v>529</v>
      </c>
      <c r="Q19" t="s">
        <v>530</v>
      </c>
      <c r="R19" t="s">
        <v>531</v>
      </c>
      <c r="S19" t="s">
        <v>532</v>
      </c>
      <c r="AA19" t="s">
        <v>510</v>
      </c>
      <c r="AB19">
        <v>369</v>
      </c>
      <c r="AC19">
        <v>325</v>
      </c>
      <c r="AD19">
        <v>210</v>
      </c>
      <c r="AE19">
        <v>177</v>
      </c>
      <c r="AF19">
        <v>211</v>
      </c>
      <c r="AG19">
        <v>168</v>
      </c>
      <c r="AH19">
        <v>157</v>
      </c>
    </row>
    <row r="20" spans="13:34" x14ac:dyDescent="0.55000000000000004">
      <c r="M20" t="s">
        <v>511</v>
      </c>
      <c r="N20">
        <v>0.01</v>
      </c>
      <c r="O20">
        <v>0.13</v>
      </c>
      <c r="P20">
        <v>0.1</v>
      </c>
      <c r="Q20">
        <v>0.08</v>
      </c>
      <c r="R20">
        <v>0.44</v>
      </c>
      <c r="S20">
        <v>0.24</v>
      </c>
    </row>
    <row r="21" spans="13:34" x14ac:dyDescent="0.55000000000000004">
      <c r="M21" t="s">
        <v>515</v>
      </c>
      <c r="N21">
        <v>0.03</v>
      </c>
      <c r="O21">
        <v>0.15</v>
      </c>
      <c r="P21">
        <v>0.05</v>
      </c>
      <c r="Q21">
        <v>0.11</v>
      </c>
      <c r="R21">
        <v>0</v>
      </c>
      <c r="S21">
        <v>0.66</v>
      </c>
    </row>
    <row r="22" spans="13:34" x14ac:dyDescent="0.55000000000000004">
      <c r="M22" t="s">
        <v>516</v>
      </c>
      <c r="N22">
        <f>0.09</f>
        <v>0.09</v>
      </c>
      <c r="O22">
        <v>0.1</v>
      </c>
      <c r="P22">
        <v>0.04</v>
      </c>
      <c r="Q22">
        <v>0.04</v>
      </c>
      <c r="R22">
        <v>0.06</v>
      </c>
      <c r="S22">
        <v>0.67</v>
      </c>
      <c r="AB22" t="s">
        <v>534</v>
      </c>
    </row>
    <row r="23" spans="13:34" x14ac:dyDescent="0.55000000000000004">
      <c r="M23" t="s">
        <v>517</v>
      </c>
      <c r="N23">
        <v>0.18</v>
      </c>
      <c r="O23">
        <v>0.06</v>
      </c>
      <c r="P23">
        <v>0</v>
      </c>
      <c r="Q23">
        <v>0.01</v>
      </c>
      <c r="R23">
        <v>0.08</v>
      </c>
      <c r="S23">
        <v>0.67</v>
      </c>
      <c r="AB23">
        <v>2011</v>
      </c>
      <c r="AC23">
        <v>2012</v>
      </c>
      <c r="AD23">
        <v>2013</v>
      </c>
      <c r="AE23">
        <v>2014</v>
      </c>
      <c r="AF23">
        <v>2015</v>
      </c>
      <c r="AG23">
        <v>2016</v>
      </c>
      <c r="AH23">
        <v>2017</v>
      </c>
    </row>
    <row r="24" spans="13:34" x14ac:dyDescent="0.55000000000000004">
      <c r="O24" s="87"/>
      <c r="AA24" t="s">
        <v>539</v>
      </c>
      <c r="AB24">
        <v>167</v>
      </c>
      <c r="AC24">
        <v>151</v>
      </c>
      <c r="AD24">
        <v>122</v>
      </c>
      <c r="AE24">
        <v>114</v>
      </c>
      <c r="AF24" s="120">
        <v>114</v>
      </c>
      <c r="AG24">
        <v>112</v>
      </c>
      <c r="AH24">
        <v>104</v>
      </c>
    </row>
    <row r="25" spans="13:34" x14ac:dyDescent="0.55000000000000004">
      <c r="AA25" t="s">
        <v>540</v>
      </c>
      <c r="AB25">
        <v>187</v>
      </c>
      <c r="AC25">
        <v>160</v>
      </c>
      <c r="AD25">
        <v>82</v>
      </c>
      <c r="AE25">
        <v>60</v>
      </c>
      <c r="AF25" s="120">
        <v>60</v>
      </c>
      <c r="AG25">
        <v>53</v>
      </c>
      <c r="AH25">
        <v>50</v>
      </c>
    </row>
    <row r="26" spans="13:34" x14ac:dyDescent="0.55000000000000004">
      <c r="AA26" t="s">
        <v>510</v>
      </c>
      <c r="AB26">
        <v>354</v>
      </c>
      <c r="AC26">
        <v>311</v>
      </c>
      <c r="AD26">
        <v>204</v>
      </c>
      <c r="AE26">
        <v>174</v>
      </c>
      <c r="AF26" s="120">
        <v>174</v>
      </c>
      <c r="AG26">
        <v>165</v>
      </c>
      <c r="AH26">
        <v>154</v>
      </c>
    </row>
    <row r="36" spans="1:38" x14ac:dyDescent="0.55000000000000004">
      <c r="AK36">
        <v>2013</v>
      </c>
      <c r="AL36" t="s">
        <v>541</v>
      </c>
    </row>
    <row r="44" spans="1:38" x14ac:dyDescent="0.55000000000000004">
      <c r="AB44" t="s">
        <v>549</v>
      </c>
    </row>
    <row r="45" spans="1:38" x14ac:dyDescent="0.55000000000000004">
      <c r="A45" s="94">
        <v>2011</v>
      </c>
      <c r="B45" s="94">
        <v>2012</v>
      </c>
      <c r="C45" s="94">
        <v>2013</v>
      </c>
      <c r="D45" s="94">
        <v>2014</v>
      </c>
      <c r="E45" s="94">
        <v>2015</v>
      </c>
      <c r="F45" s="94">
        <v>2016</v>
      </c>
      <c r="G45" s="94">
        <v>2017</v>
      </c>
      <c r="AB45">
        <v>2011</v>
      </c>
      <c r="AC45">
        <v>2012</v>
      </c>
      <c r="AD45">
        <v>2013</v>
      </c>
      <c r="AE45">
        <v>2014</v>
      </c>
      <c r="AF45">
        <v>2015</v>
      </c>
      <c r="AG45">
        <v>2016</v>
      </c>
      <c r="AH45">
        <v>2017</v>
      </c>
    </row>
    <row r="46" spans="1:38" x14ac:dyDescent="0.55000000000000004">
      <c r="C46" s="93">
        <v>1435.9383989726039</v>
      </c>
      <c r="D46" s="93">
        <v>3077.3942268041224</v>
      </c>
      <c r="E46" s="93">
        <v>44804.308815789467</v>
      </c>
      <c r="F46" s="93">
        <v>127670.30135156246</v>
      </c>
      <c r="G46" s="93">
        <v>358065.09952110384</v>
      </c>
      <c r="AA46" t="s">
        <v>539</v>
      </c>
      <c r="AB46" s="87">
        <f>AB24/216</f>
        <v>0.77314814814814814</v>
      </c>
      <c r="AC46" s="87">
        <f t="shared" ref="AC46:AH46" si="6">AC24/216</f>
        <v>0.69907407407407407</v>
      </c>
      <c r="AD46" s="87">
        <f t="shared" si="6"/>
        <v>0.56481481481481477</v>
      </c>
      <c r="AE46" s="87">
        <f t="shared" si="6"/>
        <v>0.52777777777777779</v>
      </c>
      <c r="AF46" s="87">
        <f t="shared" si="6"/>
        <v>0.52777777777777779</v>
      </c>
      <c r="AG46" s="87">
        <f t="shared" si="6"/>
        <v>0.51851851851851849</v>
      </c>
      <c r="AH46" s="87">
        <f t="shared" si="6"/>
        <v>0.48148148148148145</v>
      </c>
    </row>
    <row r="47" spans="1:38" x14ac:dyDescent="0.55000000000000004">
      <c r="C47" s="93">
        <v>1665.8422677364867</v>
      </c>
      <c r="D47" s="93">
        <v>1695.749074519231</v>
      </c>
      <c r="E47" s="93">
        <v>40495.214427083338</v>
      </c>
      <c r="F47" s="93">
        <v>90767.952294117655</v>
      </c>
      <c r="G47" s="93">
        <v>213817.54219126509</v>
      </c>
      <c r="AA47" t="s">
        <v>540</v>
      </c>
      <c r="AB47" s="87">
        <f>AB25/201</f>
        <v>0.93034825870646765</v>
      </c>
      <c r="AC47" s="87">
        <f t="shared" ref="AC47:AH47" si="7">AC25/201</f>
        <v>0.79601990049751248</v>
      </c>
      <c r="AD47" s="87">
        <f t="shared" si="7"/>
        <v>0.4079601990049751</v>
      </c>
      <c r="AE47" s="87">
        <f t="shared" si="7"/>
        <v>0.29850746268656714</v>
      </c>
      <c r="AF47" s="87">
        <f t="shared" si="7"/>
        <v>0.29850746268656714</v>
      </c>
      <c r="AG47" s="87">
        <f t="shared" si="7"/>
        <v>0.26368159203980102</v>
      </c>
      <c r="AH47" s="87">
        <f t="shared" si="7"/>
        <v>0.24875621890547264</v>
      </c>
    </row>
    <row r="49" spans="1:33" x14ac:dyDescent="0.55000000000000004">
      <c r="A49" s="94">
        <v>2011</v>
      </c>
      <c r="B49" s="94">
        <v>2012</v>
      </c>
      <c r="C49" s="94">
        <v>2013</v>
      </c>
      <c r="D49" s="94">
        <v>2014</v>
      </c>
      <c r="E49" s="94">
        <v>2015</v>
      </c>
      <c r="F49" s="94">
        <v>2016</v>
      </c>
      <c r="G49" s="94">
        <v>2017</v>
      </c>
    </row>
    <row r="50" spans="1:33" x14ac:dyDescent="0.55000000000000004">
      <c r="A50" s="92"/>
      <c r="B50" s="92"/>
      <c r="C50" s="92">
        <v>5.1712328767123283</v>
      </c>
      <c r="D50" s="92">
        <v>8.0412371134020617</v>
      </c>
      <c r="E50" s="92">
        <v>12.368421052631579</v>
      </c>
      <c r="F50" s="92">
        <v>19.696874999999999</v>
      </c>
      <c r="G50" s="92">
        <v>28.642857142857142</v>
      </c>
    </row>
    <row r="51" spans="1:33" x14ac:dyDescent="0.55000000000000004">
      <c r="A51" s="92"/>
      <c r="B51" s="92"/>
      <c r="C51" s="92">
        <v>5.9425675675675675</v>
      </c>
      <c r="D51" s="92">
        <v>6.2548076923076925</v>
      </c>
      <c r="E51" s="92">
        <v>12.942708333333334</v>
      </c>
      <c r="F51" s="92">
        <v>17.325581395348838</v>
      </c>
      <c r="G51" s="92">
        <v>22.960843373493976</v>
      </c>
    </row>
    <row r="53" spans="1:33" x14ac:dyDescent="0.55000000000000004">
      <c r="A53" s="94">
        <v>2011</v>
      </c>
      <c r="B53" s="94">
        <v>2012</v>
      </c>
      <c r="C53" s="94">
        <v>2013</v>
      </c>
      <c r="D53" s="94">
        <v>2014</v>
      </c>
      <c r="E53" s="94">
        <v>2015</v>
      </c>
      <c r="F53" s="94">
        <v>2016</v>
      </c>
      <c r="G53" s="94">
        <v>2017</v>
      </c>
    </row>
    <row r="54" spans="1:33" x14ac:dyDescent="0.55000000000000004">
      <c r="A54" s="92">
        <v>10.649253731343284</v>
      </c>
      <c r="B54" s="92">
        <v>21.990322580645163</v>
      </c>
      <c r="C54" s="92">
        <v>18.469798657718123</v>
      </c>
      <c r="D54" s="92">
        <v>27.829896907216494</v>
      </c>
      <c r="E54" s="92">
        <v>38.060606060606062</v>
      </c>
      <c r="F54" s="92">
        <v>50.752808988764045</v>
      </c>
      <c r="G54" s="92">
        <v>74.081249999999997</v>
      </c>
    </row>
    <row r="55" spans="1:33" x14ac:dyDescent="0.55000000000000004">
      <c r="A55" s="92">
        <v>11.255050505050505</v>
      </c>
      <c r="B55" s="92">
        <v>22.127388535031848</v>
      </c>
      <c r="C55" s="92">
        <v>19.24013157894737</v>
      </c>
      <c r="D55" s="92">
        <v>27.188679245283019</v>
      </c>
      <c r="E55" s="92">
        <v>35.32692307692308</v>
      </c>
      <c r="F55" s="92">
        <v>46.456521739130437</v>
      </c>
      <c r="G55" s="92">
        <v>67.30952380952381</v>
      </c>
    </row>
    <row r="57" spans="1:33" x14ac:dyDescent="0.55000000000000004">
      <c r="A57" s="94">
        <v>2011</v>
      </c>
      <c r="B57" s="94">
        <v>2012</v>
      </c>
      <c r="C57" s="94">
        <v>2013</v>
      </c>
      <c r="D57" s="94">
        <v>2014</v>
      </c>
      <c r="E57" s="94">
        <v>2015</v>
      </c>
      <c r="F57" s="94">
        <v>2016</v>
      </c>
      <c r="G57" s="94">
        <v>2017</v>
      </c>
      <c r="AC57" s="116" t="s">
        <v>556</v>
      </c>
    </row>
    <row r="58" spans="1:33" x14ac:dyDescent="0.55000000000000004">
      <c r="A58" s="92">
        <v>10.36574074074074</v>
      </c>
      <c r="B58" s="92">
        <v>20.242424242424242</v>
      </c>
      <c r="C58" s="92">
        <v>23.245341614906831</v>
      </c>
      <c r="D58" s="92">
        <v>30.842741935483872</v>
      </c>
      <c r="E58" s="92">
        <v>35.595238095238095</v>
      </c>
      <c r="F58" s="92">
        <v>49.731404958677686</v>
      </c>
      <c r="G58" s="92">
        <v>72.186363636363637</v>
      </c>
      <c r="AC58">
        <v>2013</v>
      </c>
      <c r="AD58">
        <v>2014</v>
      </c>
      <c r="AE58" s="116">
        <v>2015</v>
      </c>
      <c r="AF58" s="116">
        <v>2016</v>
      </c>
      <c r="AG58" s="116">
        <v>2017</v>
      </c>
    </row>
    <row r="59" spans="1:33" x14ac:dyDescent="0.55000000000000004">
      <c r="A59" s="92">
        <v>11.778894472361809</v>
      </c>
      <c r="B59" s="92">
        <v>23.369565217391305</v>
      </c>
      <c r="C59" s="92">
        <v>13.892857142857142</v>
      </c>
      <c r="D59" s="92">
        <v>22.152439024390244</v>
      </c>
      <c r="E59" s="92">
        <v>35.051470588235297</v>
      </c>
      <c r="F59" s="92">
        <v>45.230158730158728</v>
      </c>
      <c r="G59" s="92">
        <v>65.675438596491233</v>
      </c>
      <c r="AB59" s="118" t="s">
        <v>0</v>
      </c>
      <c r="AC59" s="117">
        <v>4607.4693422910877</v>
      </c>
      <c r="AD59" s="117">
        <v>5912.7903649716754</v>
      </c>
      <c r="AE59" s="117">
        <v>94101.392654875061</v>
      </c>
      <c r="AF59" s="117">
        <v>208763.3898768108</v>
      </c>
      <c r="AG59" s="117">
        <v>529236.89229499479</v>
      </c>
    </row>
    <row r="60" spans="1:33" x14ac:dyDescent="0.55000000000000004">
      <c r="AB60" s="118" t="s">
        <v>1</v>
      </c>
      <c r="AC60" s="117">
        <v>3729.2199157013506</v>
      </c>
      <c r="AD60" s="117">
        <v>2614.3779980449754</v>
      </c>
      <c r="AE60" s="117">
        <v>57881.722483575933</v>
      </c>
      <c r="AF60" s="117">
        <v>113407.50066756684</v>
      </c>
      <c r="AG60" s="117">
        <v>280985.09699686716</v>
      </c>
    </row>
    <row r="61" spans="1:33" x14ac:dyDescent="0.55000000000000004">
      <c r="A61" s="94">
        <v>2011</v>
      </c>
      <c r="B61" s="94">
        <v>2012</v>
      </c>
      <c r="C61" s="94">
        <v>2013</v>
      </c>
      <c r="D61" s="94">
        <v>2014</v>
      </c>
      <c r="E61" s="94">
        <v>2015</v>
      </c>
      <c r="F61" s="94">
        <v>2016</v>
      </c>
      <c r="G61" s="94">
        <v>2017</v>
      </c>
    </row>
    <row r="62" spans="1:33" x14ac:dyDescent="0.55000000000000004">
      <c r="A62" s="92"/>
      <c r="B62" s="92"/>
      <c r="C62" s="92">
        <v>1806.0844836956533</v>
      </c>
      <c r="D62" s="93">
        <v>2828.7799445564533</v>
      </c>
      <c r="E62" s="93">
        <v>33768.925754629628</v>
      </c>
      <c r="F62" s="93">
        <v>93803.313048913013</v>
      </c>
      <c r="G62" s="93">
        <v>250955.56608217597</v>
      </c>
      <c r="AC62" s="116" t="s">
        <v>557</v>
      </c>
    </row>
    <row r="63" spans="1:33" x14ac:dyDescent="0.55000000000000004">
      <c r="A63" s="92"/>
      <c r="B63" s="92"/>
      <c r="C63" s="92">
        <v>1145.0853741496603</v>
      </c>
      <c r="D63" s="93">
        <v>1577.5997812499998</v>
      </c>
      <c r="E63" s="93">
        <v>57106.949484126992</v>
      </c>
      <c r="F63" s="93">
        <v>135099.05542452831</v>
      </c>
      <c r="G63" s="93">
        <v>332424.67077272729</v>
      </c>
      <c r="AB63" s="118" t="s">
        <v>0</v>
      </c>
      <c r="AC63" s="117">
        <v>99</v>
      </c>
      <c r="AD63" s="117">
        <v>86</v>
      </c>
      <c r="AE63" s="117">
        <v>99</v>
      </c>
      <c r="AF63" s="117">
        <v>80</v>
      </c>
      <c r="AG63" s="117">
        <v>77</v>
      </c>
    </row>
    <row r="64" spans="1:33" x14ac:dyDescent="0.55000000000000004">
      <c r="AB64" s="118" t="s">
        <v>1</v>
      </c>
      <c r="AC64" s="117">
        <v>105</v>
      </c>
      <c r="AD64" s="117">
        <v>88</v>
      </c>
      <c r="AE64" s="117">
        <v>101</v>
      </c>
      <c r="AF64" s="117">
        <v>85</v>
      </c>
      <c r="AG64" s="117">
        <v>77</v>
      </c>
    </row>
    <row r="65" spans="1:35" x14ac:dyDescent="0.55000000000000004">
      <c r="A65" s="94">
        <v>2011</v>
      </c>
      <c r="B65" s="94">
        <v>2012</v>
      </c>
      <c r="C65" s="94">
        <v>2013</v>
      </c>
      <c r="D65" s="94">
        <v>2014</v>
      </c>
      <c r="E65" s="94">
        <v>2015</v>
      </c>
      <c r="F65" s="94">
        <v>2016</v>
      </c>
      <c r="G65" s="94">
        <v>2017</v>
      </c>
    </row>
    <row r="66" spans="1:35" x14ac:dyDescent="0.55000000000000004">
      <c r="A66" s="92"/>
      <c r="B66" s="92"/>
      <c r="C66" s="92">
        <v>6.4285714285714288</v>
      </c>
      <c r="D66" s="92">
        <v>7.838709677419355</v>
      </c>
      <c r="E66" s="92">
        <v>11.014814814814814</v>
      </c>
      <c r="F66" s="92">
        <v>16.599137931034484</v>
      </c>
      <c r="G66" s="92">
        <v>23.668981481481481</v>
      </c>
      <c r="AC66" s="116" t="s">
        <v>558</v>
      </c>
    </row>
    <row r="67" spans="1:35" x14ac:dyDescent="0.55000000000000004">
      <c r="A67" s="92"/>
      <c r="B67" s="92"/>
      <c r="C67" s="92">
        <v>4.4523809523809526</v>
      </c>
      <c r="D67" s="92">
        <v>5.9749999999999996</v>
      </c>
      <c r="E67" s="92">
        <v>15.238095238095237</v>
      </c>
      <c r="F67" s="92">
        <v>21.94811320754717</v>
      </c>
      <c r="G67" s="92">
        <v>28.936363636363637</v>
      </c>
      <c r="AB67" s="118" t="s">
        <v>0</v>
      </c>
      <c r="AC67">
        <f>AC59/(SQRT(AC63))</f>
        <v>463.06809216500335</v>
      </c>
      <c r="AD67" s="116">
        <f t="shared" ref="AD67:AG68" si="8">AD59/(SQRT(AD63))</f>
        <v>637.5925824254665</v>
      </c>
      <c r="AE67" s="116">
        <f t="shared" si="8"/>
        <v>9457.5458086704894</v>
      </c>
      <c r="AF67" s="116">
        <f t="shared" si="8"/>
        <v>23340.45654889202</v>
      </c>
      <c r="AG67" s="116">
        <f t="shared" si="8"/>
        <v>60312.141329644925</v>
      </c>
    </row>
    <row r="68" spans="1:35" x14ac:dyDescent="0.55000000000000004">
      <c r="AB68" s="118" t="s">
        <v>1</v>
      </c>
      <c r="AC68" s="116">
        <f>AC60/(SQRT(AC64))</f>
        <v>363.93459877740707</v>
      </c>
      <c r="AD68" s="116">
        <f t="shared" si="8"/>
        <v>278.69363100376773</v>
      </c>
      <c r="AE68" s="116">
        <f t="shared" si="8"/>
        <v>5759.4466504571756</v>
      </c>
      <c r="AF68" s="116">
        <f t="shared" si="8"/>
        <v>12300.770519942416</v>
      </c>
      <c r="AG68" s="116">
        <f t="shared" si="8"/>
        <v>32021.223630330263</v>
      </c>
    </row>
    <row r="69" spans="1:35" x14ac:dyDescent="0.55000000000000004">
      <c r="A69" t="s">
        <v>543</v>
      </c>
      <c r="I69" t="s">
        <v>548</v>
      </c>
    </row>
    <row r="70" spans="1:35" x14ac:dyDescent="0.55000000000000004">
      <c r="A70" s="79">
        <v>2011</v>
      </c>
      <c r="B70" s="79">
        <v>2012</v>
      </c>
      <c r="C70" s="79">
        <v>2013</v>
      </c>
      <c r="D70" s="79">
        <v>2014</v>
      </c>
      <c r="E70" s="79">
        <v>2015</v>
      </c>
      <c r="F70" s="79">
        <v>2016</v>
      </c>
      <c r="G70" s="79">
        <v>2017</v>
      </c>
    </row>
    <row r="71" spans="1:35" x14ac:dyDescent="0.55000000000000004">
      <c r="A71" s="79">
        <v>78</v>
      </c>
      <c r="B71" s="79">
        <v>118</v>
      </c>
      <c r="C71" s="79">
        <v>64</v>
      </c>
      <c r="D71" s="79">
        <v>40</v>
      </c>
      <c r="E71" s="79">
        <v>74</v>
      </c>
      <c r="F71" s="79">
        <v>74</v>
      </c>
      <c r="G71" s="79">
        <v>97</v>
      </c>
    </row>
    <row r="72" spans="1:35" x14ac:dyDescent="0.55000000000000004">
      <c r="A72" s="79">
        <v>68</v>
      </c>
      <c r="B72" s="79">
        <v>22</v>
      </c>
      <c r="C72" s="79">
        <v>45</v>
      </c>
      <c r="D72" s="79">
        <v>43</v>
      </c>
      <c r="E72" s="79">
        <v>25</v>
      </c>
      <c r="F72" s="79">
        <v>30</v>
      </c>
      <c r="G72" s="79">
        <v>2</v>
      </c>
      <c r="AC72" s="116" t="s">
        <v>559</v>
      </c>
    </row>
    <row r="73" spans="1:35" x14ac:dyDescent="0.55000000000000004">
      <c r="A73" s="79">
        <f>SUM(A71:A72)</f>
        <v>146</v>
      </c>
      <c r="B73" s="79">
        <f t="shared" ref="B73:G73" si="9">SUM(B71:B72)</f>
        <v>140</v>
      </c>
      <c r="C73" s="79">
        <f t="shared" si="9"/>
        <v>109</v>
      </c>
      <c r="D73" s="79">
        <f t="shared" si="9"/>
        <v>83</v>
      </c>
      <c r="E73" s="79">
        <f t="shared" si="9"/>
        <v>99</v>
      </c>
      <c r="F73" s="79">
        <f t="shared" si="9"/>
        <v>104</v>
      </c>
      <c r="G73" s="79">
        <f t="shared" si="9"/>
        <v>99</v>
      </c>
      <c r="AC73">
        <v>2011</v>
      </c>
      <c r="AD73">
        <v>2012</v>
      </c>
      <c r="AE73" s="116">
        <v>2013</v>
      </c>
      <c r="AF73" s="116">
        <v>2014</v>
      </c>
      <c r="AG73" s="116">
        <v>2015</v>
      </c>
      <c r="AH73" s="116">
        <v>2016</v>
      </c>
      <c r="AI73" s="116">
        <v>2017</v>
      </c>
    </row>
    <row r="74" spans="1:35" x14ac:dyDescent="0.55000000000000004">
      <c r="AB74" s="118" t="s">
        <v>0</v>
      </c>
      <c r="AC74" s="117">
        <v>5.7166521619124691</v>
      </c>
      <c r="AD74" s="117">
        <v>11.137055115626968</v>
      </c>
      <c r="AE74" s="117">
        <v>14.154340871256702</v>
      </c>
      <c r="AF74" s="117">
        <v>17.080368634710272</v>
      </c>
      <c r="AG74" s="117">
        <v>22.279105330394664</v>
      </c>
      <c r="AH74" s="117">
        <v>29.386929260099635</v>
      </c>
      <c r="AI74" s="117">
        <v>35.713650525544985</v>
      </c>
    </row>
    <row r="75" spans="1:35" x14ac:dyDescent="0.55000000000000004">
      <c r="A75" s="79">
        <v>146</v>
      </c>
      <c r="B75" s="79">
        <v>144</v>
      </c>
      <c r="C75" s="79">
        <v>17</v>
      </c>
      <c r="D75" s="79">
        <v>28</v>
      </c>
      <c r="E75" s="79">
        <v>40</v>
      </c>
      <c r="F75" s="79">
        <v>37</v>
      </c>
      <c r="G75" s="79">
        <v>43</v>
      </c>
      <c r="AB75" s="118" t="s">
        <v>1</v>
      </c>
      <c r="AC75" s="117">
        <v>6.2634099588129395</v>
      </c>
      <c r="AD75" s="117">
        <v>11.584403814019865</v>
      </c>
      <c r="AE75" s="117">
        <v>15.541119394546598</v>
      </c>
      <c r="AF75" s="117">
        <v>16.988574988613838</v>
      </c>
      <c r="AG75" s="117">
        <v>22.912959960030211</v>
      </c>
      <c r="AH75" s="117">
        <v>27.392713013323295</v>
      </c>
      <c r="AI75" s="117">
        <v>35.441102062903759</v>
      </c>
    </row>
    <row r="76" spans="1:35" x14ac:dyDescent="0.55000000000000004">
      <c r="A76" s="79">
        <v>31</v>
      </c>
      <c r="B76" s="79">
        <v>14</v>
      </c>
      <c r="C76" s="79">
        <v>18</v>
      </c>
      <c r="D76" s="79">
        <v>17</v>
      </c>
      <c r="E76" s="79">
        <v>9</v>
      </c>
      <c r="F76" s="79">
        <v>11</v>
      </c>
      <c r="G76" s="79">
        <v>5</v>
      </c>
    </row>
    <row r="77" spans="1:35" x14ac:dyDescent="0.55000000000000004">
      <c r="A77" s="79">
        <f>SUM(A75:A76)</f>
        <v>177</v>
      </c>
      <c r="B77" s="79">
        <f t="shared" ref="B77:G77" si="10">SUM(B75:B76)</f>
        <v>158</v>
      </c>
      <c r="C77" s="79">
        <f t="shared" si="10"/>
        <v>35</v>
      </c>
      <c r="D77" s="79">
        <f t="shared" si="10"/>
        <v>45</v>
      </c>
      <c r="E77" s="79">
        <f t="shared" si="10"/>
        <v>49</v>
      </c>
      <c r="F77" s="79">
        <f t="shared" si="10"/>
        <v>48</v>
      </c>
      <c r="G77" s="79">
        <f t="shared" si="10"/>
        <v>48</v>
      </c>
      <c r="AC77" s="116" t="s">
        <v>557</v>
      </c>
    </row>
    <row r="78" spans="1:35" x14ac:dyDescent="0.55000000000000004">
      <c r="AB78" s="118" t="s">
        <v>0</v>
      </c>
      <c r="AC78" s="117">
        <v>177</v>
      </c>
      <c r="AD78" s="117">
        <v>155</v>
      </c>
      <c r="AE78" s="117">
        <v>99</v>
      </c>
      <c r="AF78" s="117">
        <v>86</v>
      </c>
      <c r="AG78" s="117">
        <v>99</v>
      </c>
      <c r="AH78" s="117">
        <v>80</v>
      </c>
      <c r="AI78" s="117">
        <v>77</v>
      </c>
    </row>
    <row r="79" spans="1:35" x14ac:dyDescent="0.55000000000000004">
      <c r="AB79" s="118" t="s">
        <v>1</v>
      </c>
      <c r="AC79" s="117">
        <v>177</v>
      </c>
      <c r="AD79" s="117">
        <v>157</v>
      </c>
      <c r="AE79" s="117">
        <v>105</v>
      </c>
      <c r="AF79" s="117">
        <v>88</v>
      </c>
      <c r="AG79" s="117">
        <v>101</v>
      </c>
      <c r="AH79" s="117">
        <v>85</v>
      </c>
      <c r="AI79" s="117">
        <v>77</v>
      </c>
    </row>
    <row r="80" spans="1:35" x14ac:dyDescent="0.55000000000000004">
      <c r="A80" s="79">
        <v>2011</v>
      </c>
      <c r="B80" s="79">
        <v>2012</v>
      </c>
      <c r="C80" s="79">
        <v>2013</v>
      </c>
      <c r="D80" s="79">
        <v>2014</v>
      </c>
      <c r="E80" s="79">
        <v>2015</v>
      </c>
      <c r="F80" s="79">
        <v>2016</v>
      </c>
      <c r="G80" s="79">
        <v>2017</v>
      </c>
    </row>
    <row r="81" spans="1:35" x14ac:dyDescent="0.55000000000000004">
      <c r="A81" s="79">
        <v>106</v>
      </c>
      <c r="B81" s="79">
        <v>132</v>
      </c>
      <c r="C81" s="79">
        <v>38</v>
      </c>
      <c r="D81" s="79">
        <v>28</v>
      </c>
      <c r="E81" s="79">
        <v>56</v>
      </c>
      <c r="F81" s="79">
        <v>59</v>
      </c>
      <c r="G81" s="79">
        <v>69</v>
      </c>
      <c r="AC81" s="116" t="s">
        <v>558</v>
      </c>
    </row>
    <row r="82" spans="1:35" x14ac:dyDescent="0.55000000000000004">
      <c r="A82" s="79">
        <v>51</v>
      </c>
      <c r="B82" s="79">
        <v>16</v>
      </c>
      <c r="C82" s="79">
        <v>30</v>
      </c>
      <c r="D82" s="79">
        <v>32</v>
      </c>
      <c r="E82" s="79">
        <v>19</v>
      </c>
      <c r="F82" s="79">
        <v>20</v>
      </c>
      <c r="G82" s="79">
        <v>5</v>
      </c>
      <c r="AB82" s="118" t="s">
        <v>0</v>
      </c>
      <c r="AC82" s="116">
        <f>AC74/(SQRT(AC78))</f>
        <v>0.4296898890975292</v>
      </c>
      <c r="AD82" s="116">
        <f t="shared" ref="AD82:AI83" si="11">AD74/(SQRT(AD78))</f>
        <v>0.8945497935924035</v>
      </c>
      <c r="AE82" s="116">
        <f t="shared" si="11"/>
        <v>1.4225647825682008</v>
      </c>
      <c r="AF82" s="116">
        <f t="shared" si="11"/>
        <v>1.8418235172178357</v>
      </c>
      <c r="AG82" s="116">
        <f t="shared" si="11"/>
        <v>2.2391343347189721</v>
      </c>
      <c r="AH82" s="116">
        <f t="shared" si="11"/>
        <v>3.2855585737780189</v>
      </c>
      <c r="AI82" s="116">
        <f t="shared" si="11"/>
        <v>4.0699482013691579</v>
      </c>
    </row>
    <row r="83" spans="1:35" x14ac:dyDescent="0.55000000000000004">
      <c r="A83" s="79">
        <f>SUM(A81:A82)</f>
        <v>157</v>
      </c>
      <c r="B83" s="79">
        <f t="shared" ref="B83:G83" si="12">SUM(B81:B82)</f>
        <v>148</v>
      </c>
      <c r="C83" s="79">
        <f t="shared" si="12"/>
        <v>68</v>
      </c>
      <c r="D83" s="79">
        <f t="shared" si="12"/>
        <v>60</v>
      </c>
      <c r="E83" s="79">
        <f t="shared" si="12"/>
        <v>75</v>
      </c>
      <c r="F83" s="79">
        <f t="shared" si="12"/>
        <v>79</v>
      </c>
      <c r="G83" s="79">
        <f t="shared" si="12"/>
        <v>74</v>
      </c>
      <c r="AB83" s="118" t="s">
        <v>1</v>
      </c>
      <c r="AC83" s="116">
        <f>AC75/(SQRT(AC79))</f>
        <v>0.4707867217295108</v>
      </c>
      <c r="AD83" s="116">
        <f t="shared" si="11"/>
        <v>0.92453607483459532</v>
      </c>
      <c r="AE83" s="116">
        <f t="shared" si="11"/>
        <v>1.5166579550839889</v>
      </c>
      <c r="AF83" s="116">
        <f t="shared" si="11"/>
        <v>1.8109881787167381</v>
      </c>
      <c r="AG83" s="116">
        <f t="shared" si="11"/>
        <v>2.2799247298022447</v>
      </c>
      <c r="AH83" s="116">
        <f t="shared" si="11"/>
        <v>2.9711568874376417</v>
      </c>
      <c r="AI83" s="116">
        <f t="shared" si="11"/>
        <v>4.0388884214533762</v>
      </c>
    </row>
    <row r="85" spans="1:35" x14ac:dyDescent="0.55000000000000004">
      <c r="A85" s="79">
        <v>118</v>
      </c>
      <c r="B85" s="79">
        <v>130</v>
      </c>
      <c r="C85" s="79">
        <v>43</v>
      </c>
      <c r="D85" s="79">
        <v>38</v>
      </c>
      <c r="E85" s="79">
        <v>58</v>
      </c>
      <c r="F85" s="79">
        <v>52</v>
      </c>
      <c r="G85" s="79">
        <v>71</v>
      </c>
    </row>
    <row r="86" spans="1:35" x14ac:dyDescent="0.55000000000000004">
      <c r="A86" s="79">
        <v>48</v>
      </c>
      <c r="B86" s="79">
        <v>20</v>
      </c>
      <c r="C86" s="79">
        <v>33</v>
      </c>
      <c r="D86" s="79">
        <v>28</v>
      </c>
      <c r="E86" s="79">
        <v>15</v>
      </c>
      <c r="F86" s="79">
        <v>21</v>
      </c>
      <c r="G86" s="79">
        <v>2</v>
      </c>
    </row>
    <row r="87" spans="1:35" x14ac:dyDescent="0.55000000000000004">
      <c r="A87" s="79">
        <f>SUM(A85:A86)</f>
        <v>166</v>
      </c>
      <c r="B87" s="79">
        <f t="shared" ref="B87:G87" si="13">SUM(B85:B86)</f>
        <v>150</v>
      </c>
      <c r="C87" s="79">
        <f t="shared" si="13"/>
        <v>76</v>
      </c>
      <c r="D87" s="79">
        <f t="shared" si="13"/>
        <v>66</v>
      </c>
      <c r="E87" s="79">
        <f t="shared" si="13"/>
        <v>73</v>
      </c>
      <c r="F87" s="79">
        <f t="shared" si="13"/>
        <v>73</v>
      </c>
      <c r="G87" s="79">
        <f t="shared" si="13"/>
        <v>73</v>
      </c>
    </row>
  </sheetData>
  <pageMargins left="0.7" right="0.7" top="0.75" bottom="0.75" header="0.3" footer="0.3"/>
  <pageSetup orientation="portrait" r:id="rId2"/>
  <ignoredErrors>
    <ignoredError sqref="AK4" formula="1"/>
  </ignoredError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68"/>
  <sheetViews>
    <sheetView workbookViewId="0">
      <selection activeCell="H3" sqref="H3"/>
    </sheetView>
  </sheetViews>
  <sheetFormatPr defaultRowHeight="14.4" x14ac:dyDescent="0.55000000000000004"/>
  <cols>
    <col min="16" max="16" width="13.1015625" bestFit="1" customWidth="1"/>
    <col min="17" max="17" width="26" customWidth="1"/>
    <col min="18" max="18" width="24.41796875" bestFit="1" customWidth="1"/>
  </cols>
  <sheetData>
    <row r="1" spans="1:31" x14ac:dyDescent="0.55000000000000004">
      <c r="A1" t="s">
        <v>457</v>
      </c>
      <c r="B1" t="s">
        <v>456</v>
      </c>
      <c r="C1" t="s">
        <v>455</v>
      </c>
      <c r="D1" t="s">
        <v>454</v>
      </c>
      <c r="E1" t="s">
        <v>453</v>
      </c>
      <c r="F1" t="s">
        <v>452</v>
      </c>
      <c r="G1" t="s">
        <v>451</v>
      </c>
      <c r="H1" t="s">
        <v>450</v>
      </c>
      <c r="I1" t="s">
        <v>449</v>
      </c>
      <c r="J1" t="s">
        <v>462</v>
      </c>
      <c r="K1" t="s">
        <v>463</v>
      </c>
      <c r="L1" t="s">
        <v>464</v>
      </c>
      <c r="M1" t="s">
        <v>465</v>
      </c>
      <c r="R1">
        <v>2017</v>
      </c>
      <c r="S1" t="s">
        <v>513</v>
      </c>
      <c r="U1" s="106" t="s">
        <v>1</v>
      </c>
      <c r="V1" s="105"/>
      <c r="W1" s="106" t="s">
        <v>2</v>
      </c>
      <c r="X1" s="105">
        <v>3</v>
      </c>
      <c r="Z1" s="106" t="s">
        <v>0</v>
      </c>
      <c r="AA1" s="105"/>
      <c r="AB1" s="106" t="s">
        <v>1</v>
      </c>
      <c r="AC1" s="105"/>
      <c r="AD1" s="106" t="s">
        <v>2</v>
      </c>
      <c r="AE1" s="105"/>
    </row>
    <row r="2" spans="1:31" x14ac:dyDescent="0.55000000000000004">
      <c r="A2" s="96">
        <v>4</v>
      </c>
      <c r="B2" s="96" t="s">
        <v>0</v>
      </c>
      <c r="C2" s="96">
        <v>6</v>
      </c>
      <c r="D2" s="96" t="s">
        <v>272</v>
      </c>
      <c r="E2" s="96">
        <v>2</v>
      </c>
      <c r="F2" s="96">
        <v>7</v>
      </c>
      <c r="G2" s="96">
        <v>12</v>
      </c>
      <c r="H2" s="95">
        <v>27.5</v>
      </c>
      <c r="I2" s="95">
        <v>32.5</v>
      </c>
      <c r="J2" s="79">
        <v>37</v>
      </c>
      <c r="K2" s="79">
        <v>54.5</v>
      </c>
      <c r="L2" s="78">
        <v>56</v>
      </c>
      <c r="M2" s="79">
        <v>78</v>
      </c>
      <c r="P2" s="85" t="s">
        <v>509</v>
      </c>
      <c r="Q2" t="s">
        <v>544</v>
      </c>
      <c r="S2" s="89">
        <v>7</v>
      </c>
      <c r="T2" s="17">
        <v>1</v>
      </c>
      <c r="U2" s="89">
        <v>3</v>
      </c>
      <c r="V2" s="17">
        <v>1</v>
      </c>
      <c r="W2" s="89">
        <v>20</v>
      </c>
      <c r="X2" s="17">
        <v>1</v>
      </c>
      <c r="Z2" s="89">
        <v>11.5</v>
      </c>
      <c r="AA2" s="17">
        <v>1</v>
      </c>
      <c r="AB2" s="89">
        <v>3</v>
      </c>
      <c r="AC2" s="17">
        <v>2</v>
      </c>
      <c r="AD2" s="89">
        <v>16</v>
      </c>
      <c r="AE2" s="17">
        <v>1</v>
      </c>
    </row>
    <row r="3" spans="1:31" x14ac:dyDescent="0.55000000000000004">
      <c r="A3" s="96">
        <v>4</v>
      </c>
      <c r="B3" s="96" t="s">
        <v>0</v>
      </c>
      <c r="C3" s="96">
        <v>7</v>
      </c>
      <c r="D3" s="96" t="s">
        <v>272</v>
      </c>
      <c r="E3" s="96">
        <v>1</v>
      </c>
      <c r="F3" s="96">
        <v>8</v>
      </c>
      <c r="G3" s="96">
        <v>10</v>
      </c>
      <c r="H3" s="95">
        <v>12</v>
      </c>
      <c r="I3" s="95">
        <v>15</v>
      </c>
      <c r="J3" s="79">
        <v>16</v>
      </c>
      <c r="K3" s="79">
        <v>28</v>
      </c>
      <c r="L3" s="79">
        <v>51</v>
      </c>
      <c r="M3" s="79">
        <v>64</v>
      </c>
      <c r="P3" s="86" t="s">
        <v>0</v>
      </c>
      <c r="Q3" s="17">
        <v>80</v>
      </c>
      <c r="S3" s="89">
        <v>19</v>
      </c>
      <c r="T3" s="17">
        <v>1</v>
      </c>
      <c r="U3" s="89">
        <v>3.5</v>
      </c>
      <c r="V3" s="17">
        <v>1</v>
      </c>
      <c r="W3" s="89">
        <v>29.5</v>
      </c>
      <c r="X3" s="17">
        <v>1</v>
      </c>
      <c r="Z3" s="89">
        <v>15</v>
      </c>
      <c r="AA3" s="17">
        <v>1</v>
      </c>
      <c r="AB3" s="89">
        <v>4</v>
      </c>
      <c r="AC3" s="17">
        <v>1</v>
      </c>
      <c r="AD3" s="89">
        <v>25</v>
      </c>
      <c r="AE3" s="17">
        <v>1</v>
      </c>
    </row>
    <row r="4" spans="1:31" x14ac:dyDescent="0.55000000000000004">
      <c r="A4" s="96">
        <v>4</v>
      </c>
      <c r="B4" s="96" t="s">
        <v>0</v>
      </c>
      <c r="C4" s="96">
        <v>8</v>
      </c>
      <c r="D4" s="96" t="s">
        <v>272</v>
      </c>
      <c r="E4" s="96">
        <v>2</v>
      </c>
      <c r="F4" s="96">
        <v>8</v>
      </c>
      <c r="G4" s="96">
        <v>12</v>
      </c>
      <c r="H4" s="95">
        <v>19</v>
      </c>
      <c r="I4" s="95">
        <v>21.5</v>
      </c>
      <c r="J4" s="79">
        <v>25</v>
      </c>
      <c r="K4" s="79">
        <v>38.5</v>
      </c>
      <c r="L4" s="79">
        <v>57</v>
      </c>
      <c r="M4" s="79">
        <v>86</v>
      </c>
      <c r="P4" s="89">
        <v>11.5</v>
      </c>
      <c r="Q4" s="17">
        <v>1</v>
      </c>
      <c r="S4" s="89">
        <v>21</v>
      </c>
      <c r="T4" s="17">
        <v>1</v>
      </c>
      <c r="U4" s="89">
        <v>5</v>
      </c>
      <c r="V4" s="17">
        <v>1</v>
      </c>
      <c r="W4" s="89">
        <v>54</v>
      </c>
      <c r="X4" s="17">
        <v>1</v>
      </c>
      <c r="Z4" s="89">
        <v>16</v>
      </c>
      <c r="AA4" s="17">
        <v>1</v>
      </c>
      <c r="AB4" s="89">
        <v>8</v>
      </c>
      <c r="AC4" s="17">
        <v>1</v>
      </c>
      <c r="AD4" s="89">
        <v>35</v>
      </c>
      <c r="AE4" s="17">
        <v>1</v>
      </c>
    </row>
    <row r="5" spans="1:31" x14ac:dyDescent="0.55000000000000004">
      <c r="A5" s="96">
        <v>4</v>
      </c>
      <c r="B5" s="96" t="s">
        <v>0</v>
      </c>
      <c r="C5" s="96">
        <v>11</v>
      </c>
      <c r="D5" s="96" t="s">
        <v>267</v>
      </c>
      <c r="E5" s="96">
        <v>1</v>
      </c>
      <c r="F5" s="96">
        <v>6</v>
      </c>
      <c r="G5" s="96">
        <v>5</v>
      </c>
      <c r="H5" s="95">
        <v>9.5</v>
      </c>
      <c r="I5" s="95">
        <v>10.5</v>
      </c>
      <c r="J5" s="79">
        <v>12</v>
      </c>
      <c r="K5" s="79">
        <v>18</v>
      </c>
      <c r="L5" s="79">
        <v>21</v>
      </c>
      <c r="M5" s="79">
        <v>36</v>
      </c>
      <c r="P5" s="89">
        <v>15</v>
      </c>
      <c r="Q5" s="17">
        <v>1</v>
      </c>
      <c r="S5" s="89">
        <v>22</v>
      </c>
      <c r="T5" s="17">
        <v>1</v>
      </c>
      <c r="U5" s="89">
        <v>11</v>
      </c>
      <c r="V5" s="17">
        <v>1</v>
      </c>
      <c r="W5" s="104"/>
      <c r="X5" s="103"/>
      <c r="Z5" s="89">
        <v>16.5</v>
      </c>
      <c r="AA5" s="17">
        <v>2</v>
      </c>
      <c r="AB5" s="89">
        <v>10</v>
      </c>
      <c r="AC5" s="17">
        <v>1</v>
      </c>
      <c r="AD5" s="104"/>
      <c r="AE5" s="103"/>
    </row>
    <row r="6" spans="1:31" x14ac:dyDescent="0.55000000000000004">
      <c r="A6" s="96">
        <v>4</v>
      </c>
      <c r="B6" s="96" t="s">
        <v>0</v>
      </c>
      <c r="C6" s="96">
        <v>12</v>
      </c>
      <c r="D6" s="96" t="s">
        <v>267</v>
      </c>
      <c r="E6" s="96">
        <v>3</v>
      </c>
      <c r="F6" s="96">
        <v>5.5</v>
      </c>
      <c r="G6" s="96">
        <v>8</v>
      </c>
      <c r="H6" s="95">
        <v>10</v>
      </c>
      <c r="I6" s="95">
        <v>11.5</v>
      </c>
      <c r="J6" s="79">
        <v>14</v>
      </c>
      <c r="K6" s="79">
        <v>17.5</v>
      </c>
      <c r="L6" s="79">
        <v>24.5</v>
      </c>
      <c r="M6" s="79">
        <v>38</v>
      </c>
      <c r="P6" s="89">
        <v>16</v>
      </c>
      <c r="Q6" s="17">
        <v>1</v>
      </c>
      <c r="S6" s="89">
        <v>27</v>
      </c>
      <c r="T6" s="17">
        <v>1</v>
      </c>
      <c r="U6" s="89">
        <v>13</v>
      </c>
      <c r="V6" s="17">
        <v>2</v>
      </c>
      <c r="Z6" s="89">
        <v>19</v>
      </c>
      <c r="AA6" s="17">
        <v>1</v>
      </c>
      <c r="AB6" s="89">
        <v>12</v>
      </c>
      <c r="AC6" s="17">
        <v>1</v>
      </c>
    </row>
    <row r="7" spans="1:31" x14ac:dyDescent="0.55000000000000004">
      <c r="A7" s="96">
        <v>4</v>
      </c>
      <c r="B7" s="96" t="s">
        <v>0</v>
      </c>
      <c r="C7" s="96">
        <v>13</v>
      </c>
      <c r="D7" s="96" t="s">
        <v>267</v>
      </c>
      <c r="E7" s="96">
        <v>3</v>
      </c>
      <c r="F7" s="96">
        <v>7.5</v>
      </c>
      <c r="G7" s="96">
        <v>10</v>
      </c>
      <c r="H7" s="95">
        <v>11</v>
      </c>
      <c r="I7" s="95">
        <v>10</v>
      </c>
      <c r="J7" s="79">
        <v>10</v>
      </c>
      <c r="K7" s="79">
        <v>13</v>
      </c>
      <c r="L7" s="79">
        <v>15</v>
      </c>
      <c r="M7" s="79">
        <v>19</v>
      </c>
      <c r="P7" s="89">
        <v>16.5</v>
      </c>
      <c r="Q7" s="17">
        <v>2</v>
      </c>
      <c r="S7" s="89">
        <v>28</v>
      </c>
      <c r="T7" s="17">
        <v>2</v>
      </c>
      <c r="U7" s="89">
        <v>15</v>
      </c>
      <c r="V7" s="17">
        <v>2</v>
      </c>
      <c r="Z7" s="89">
        <v>19.5</v>
      </c>
      <c r="AA7" s="17">
        <v>1</v>
      </c>
      <c r="AB7" s="89">
        <v>13</v>
      </c>
      <c r="AC7" s="17">
        <v>1</v>
      </c>
    </row>
    <row r="8" spans="1:31" x14ac:dyDescent="0.55000000000000004">
      <c r="A8" s="96">
        <v>4</v>
      </c>
      <c r="B8" s="96" t="s">
        <v>0</v>
      </c>
      <c r="C8" s="96">
        <v>16</v>
      </c>
      <c r="D8" s="96" t="s">
        <v>267</v>
      </c>
      <c r="E8" s="96">
        <v>2</v>
      </c>
      <c r="F8" s="96">
        <v>5.5</v>
      </c>
      <c r="G8" s="96">
        <v>6</v>
      </c>
      <c r="H8" s="95">
        <v>8.5</v>
      </c>
      <c r="I8" s="95">
        <v>9.5</v>
      </c>
      <c r="J8" s="79">
        <v>12</v>
      </c>
      <c r="K8" s="79">
        <v>17.5</v>
      </c>
      <c r="L8" s="79">
        <v>27</v>
      </c>
      <c r="M8" s="79">
        <v>28</v>
      </c>
      <c r="P8" s="89">
        <v>19</v>
      </c>
      <c r="Q8" s="17">
        <v>1</v>
      </c>
      <c r="S8" s="89">
        <v>31</v>
      </c>
      <c r="T8" s="17">
        <v>1</v>
      </c>
      <c r="U8" s="89">
        <v>17</v>
      </c>
      <c r="V8" s="17">
        <v>1</v>
      </c>
      <c r="Z8" s="89">
        <v>21</v>
      </c>
      <c r="AA8" s="17">
        <v>1</v>
      </c>
      <c r="AB8" s="89">
        <v>14</v>
      </c>
      <c r="AC8" s="17">
        <v>1</v>
      </c>
    </row>
    <row r="9" spans="1:31" x14ac:dyDescent="0.55000000000000004">
      <c r="A9" s="96">
        <v>4</v>
      </c>
      <c r="B9" s="96" t="s">
        <v>0</v>
      </c>
      <c r="C9" s="96">
        <v>19</v>
      </c>
      <c r="D9" s="96" t="s">
        <v>267</v>
      </c>
      <c r="E9" s="96">
        <v>1</v>
      </c>
      <c r="F9" s="96">
        <v>6.5</v>
      </c>
      <c r="G9" s="96">
        <v>12</v>
      </c>
      <c r="H9" s="95">
        <v>27</v>
      </c>
      <c r="I9" s="95">
        <v>32</v>
      </c>
      <c r="J9" s="79">
        <v>35</v>
      </c>
      <c r="K9" s="79">
        <v>47</v>
      </c>
      <c r="L9" s="79">
        <v>62</v>
      </c>
      <c r="M9" s="79">
        <v>75.5</v>
      </c>
      <c r="P9" s="89">
        <v>19.5</v>
      </c>
      <c r="Q9" s="17">
        <v>1</v>
      </c>
      <c r="S9" s="89">
        <v>32</v>
      </c>
      <c r="T9" s="17">
        <v>1</v>
      </c>
      <c r="U9" s="89">
        <v>21</v>
      </c>
      <c r="V9" s="17">
        <v>1</v>
      </c>
      <c r="Z9" s="89">
        <v>22</v>
      </c>
      <c r="AA9" s="17">
        <v>2</v>
      </c>
      <c r="AB9" s="89">
        <v>15</v>
      </c>
      <c r="AC9" s="17">
        <v>1</v>
      </c>
    </row>
    <row r="10" spans="1:31" x14ac:dyDescent="0.55000000000000004">
      <c r="A10" s="96">
        <v>4</v>
      </c>
      <c r="B10" s="96" t="s">
        <v>0</v>
      </c>
      <c r="C10" s="96">
        <v>20</v>
      </c>
      <c r="D10" s="96" t="s">
        <v>47</v>
      </c>
      <c r="E10" s="96">
        <v>1</v>
      </c>
      <c r="F10" s="96">
        <v>10</v>
      </c>
      <c r="G10" s="96">
        <v>18</v>
      </c>
      <c r="H10" s="95">
        <v>33.5</v>
      </c>
      <c r="I10" s="95">
        <v>36.5</v>
      </c>
      <c r="J10" s="79">
        <v>41</v>
      </c>
      <c r="K10" s="79">
        <v>51</v>
      </c>
      <c r="L10" s="79">
        <v>74</v>
      </c>
      <c r="M10" s="79">
        <v>105</v>
      </c>
      <c r="P10" s="89">
        <v>21</v>
      </c>
      <c r="Q10" s="17">
        <v>1</v>
      </c>
      <c r="S10" s="89">
        <v>33</v>
      </c>
      <c r="T10" s="17">
        <v>1</v>
      </c>
      <c r="U10" s="89">
        <v>23</v>
      </c>
      <c r="V10" s="17">
        <v>1</v>
      </c>
      <c r="Z10" s="89">
        <v>23.5</v>
      </c>
      <c r="AA10" s="17">
        <v>1</v>
      </c>
      <c r="AB10" s="89">
        <v>16</v>
      </c>
      <c r="AC10" s="17">
        <v>3</v>
      </c>
    </row>
    <row r="11" spans="1:31" x14ac:dyDescent="0.55000000000000004">
      <c r="A11" s="96">
        <v>4</v>
      </c>
      <c r="B11" s="96" t="s">
        <v>0</v>
      </c>
      <c r="C11" s="96">
        <v>22</v>
      </c>
      <c r="D11" s="96" t="s">
        <v>272</v>
      </c>
      <c r="E11" s="96">
        <v>2</v>
      </c>
      <c r="F11" s="96">
        <v>7.5</v>
      </c>
      <c r="G11" s="96">
        <v>14</v>
      </c>
      <c r="H11" s="95">
        <v>24</v>
      </c>
      <c r="I11" s="95">
        <v>25</v>
      </c>
      <c r="J11" s="79">
        <v>20</v>
      </c>
      <c r="K11" s="79">
        <v>23</v>
      </c>
      <c r="L11" s="79">
        <v>22</v>
      </c>
      <c r="M11" s="79">
        <v>22</v>
      </c>
      <c r="P11" s="89">
        <v>22</v>
      </c>
      <c r="Q11" s="17">
        <v>2</v>
      </c>
      <c r="S11" s="89">
        <v>34</v>
      </c>
      <c r="T11" s="17">
        <v>1</v>
      </c>
      <c r="U11" s="89">
        <v>24</v>
      </c>
      <c r="V11" s="17">
        <v>1</v>
      </c>
      <c r="Z11" s="89">
        <v>24.5</v>
      </c>
      <c r="AA11" s="17">
        <v>2</v>
      </c>
      <c r="AB11" s="89">
        <v>17</v>
      </c>
      <c r="AC11" s="17">
        <v>1</v>
      </c>
    </row>
    <row r="12" spans="1:31" x14ac:dyDescent="0.55000000000000004">
      <c r="A12" s="96">
        <v>4</v>
      </c>
      <c r="B12" s="96" t="s">
        <v>0</v>
      </c>
      <c r="C12" s="96">
        <v>24</v>
      </c>
      <c r="D12" s="96" t="s">
        <v>47</v>
      </c>
      <c r="E12" s="96">
        <v>2</v>
      </c>
      <c r="F12" s="96">
        <v>8</v>
      </c>
      <c r="G12" s="96">
        <v>12</v>
      </c>
      <c r="H12" s="95">
        <v>15.5</v>
      </c>
      <c r="I12" s="95">
        <v>16.5</v>
      </c>
      <c r="J12" s="79">
        <v>18</v>
      </c>
      <c r="K12" s="79">
        <v>22.5</v>
      </c>
      <c r="L12" s="79">
        <v>30</v>
      </c>
      <c r="M12" s="79">
        <v>52</v>
      </c>
      <c r="P12" s="89">
        <v>23.5</v>
      </c>
      <c r="Q12" s="17">
        <v>1</v>
      </c>
      <c r="S12" s="89">
        <v>36</v>
      </c>
      <c r="T12" s="17">
        <v>2</v>
      </c>
      <c r="U12" s="89">
        <v>25</v>
      </c>
      <c r="V12" s="17">
        <v>1</v>
      </c>
      <c r="Z12" s="89">
        <v>25</v>
      </c>
      <c r="AA12" s="17">
        <v>1</v>
      </c>
      <c r="AB12" s="89">
        <v>18</v>
      </c>
      <c r="AC12" s="17">
        <v>2</v>
      </c>
    </row>
    <row r="13" spans="1:31" x14ac:dyDescent="0.55000000000000004">
      <c r="A13" s="96">
        <v>4</v>
      </c>
      <c r="B13" s="96" t="s">
        <v>0</v>
      </c>
      <c r="C13" s="96">
        <v>25</v>
      </c>
      <c r="D13" s="96" t="s">
        <v>47</v>
      </c>
      <c r="E13" s="96">
        <v>2</v>
      </c>
      <c r="F13" s="96">
        <v>7</v>
      </c>
      <c r="G13" s="96">
        <v>10.5</v>
      </c>
      <c r="H13" s="95">
        <v>27.5</v>
      </c>
      <c r="I13" s="95">
        <v>36.5</v>
      </c>
      <c r="J13" s="79">
        <v>51</v>
      </c>
      <c r="K13" s="79">
        <v>74</v>
      </c>
      <c r="L13" s="79">
        <v>96</v>
      </c>
      <c r="M13" s="79">
        <v>135</v>
      </c>
      <c r="P13" s="89">
        <v>24.5</v>
      </c>
      <c r="Q13" s="17">
        <v>2</v>
      </c>
      <c r="S13" s="89">
        <v>37</v>
      </c>
      <c r="T13" s="17">
        <v>1</v>
      </c>
      <c r="U13" s="89">
        <v>26</v>
      </c>
      <c r="V13" s="17">
        <v>1</v>
      </c>
      <c r="Z13" s="89">
        <v>27</v>
      </c>
      <c r="AA13" s="17">
        <v>1</v>
      </c>
      <c r="AB13" s="89">
        <v>20</v>
      </c>
      <c r="AC13" s="17">
        <v>1</v>
      </c>
    </row>
    <row r="14" spans="1:31" x14ac:dyDescent="0.55000000000000004">
      <c r="A14" s="96">
        <v>4</v>
      </c>
      <c r="B14" s="96" t="s">
        <v>0</v>
      </c>
      <c r="C14" s="96">
        <v>26</v>
      </c>
      <c r="D14" s="96" t="s">
        <v>47</v>
      </c>
      <c r="E14" s="96">
        <v>2</v>
      </c>
      <c r="F14" s="96">
        <v>9</v>
      </c>
      <c r="G14" s="96">
        <v>12.5</v>
      </c>
      <c r="H14" s="95">
        <v>27.5</v>
      </c>
      <c r="I14" s="95">
        <v>32</v>
      </c>
      <c r="J14" s="79">
        <v>44</v>
      </c>
      <c r="K14" s="79">
        <v>57</v>
      </c>
      <c r="L14" s="79">
        <v>84</v>
      </c>
      <c r="M14" s="79">
        <v>120</v>
      </c>
      <c r="P14" s="89">
        <v>25</v>
      </c>
      <c r="Q14" s="17">
        <v>1</v>
      </c>
      <c r="S14" s="89">
        <v>38</v>
      </c>
      <c r="T14" s="17">
        <v>2</v>
      </c>
      <c r="U14" s="89">
        <v>28</v>
      </c>
      <c r="V14" s="17">
        <v>1</v>
      </c>
      <c r="Z14" s="89">
        <v>28</v>
      </c>
      <c r="AA14" s="17">
        <v>1</v>
      </c>
      <c r="AB14" s="89">
        <v>22</v>
      </c>
      <c r="AC14" s="17">
        <v>4</v>
      </c>
    </row>
    <row r="15" spans="1:31" x14ac:dyDescent="0.55000000000000004">
      <c r="A15" s="96">
        <v>4</v>
      </c>
      <c r="B15" s="96" t="s">
        <v>0</v>
      </c>
      <c r="C15" s="96">
        <v>29</v>
      </c>
      <c r="D15" s="96" t="s">
        <v>47</v>
      </c>
      <c r="E15" s="96">
        <v>2</v>
      </c>
      <c r="F15" s="96">
        <v>7.5</v>
      </c>
      <c r="G15" s="96">
        <v>13</v>
      </c>
      <c r="H15" s="95">
        <v>22.5</v>
      </c>
      <c r="I15" s="95">
        <v>28.5</v>
      </c>
      <c r="J15" s="79">
        <v>36</v>
      </c>
      <c r="K15" s="79">
        <v>54.5</v>
      </c>
      <c r="L15" s="79">
        <v>66</v>
      </c>
      <c r="M15" s="79">
        <v>85</v>
      </c>
      <c r="P15" s="89">
        <v>27</v>
      </c>
      <c r="Q15" s="17">
        <v>1</v>
      </c>
      <c r="S15" s="89">
        <v>42</v>
      </c>
      <c r="T15" s="17">
        <v>1</v>
      </c>
      <c r="U15" s="89">
        <v>30.5</v>
      </c>
      <c r="V15" s="17">
        <v>1</v>
      </c>
      <c r="Z15" s="89">
        <v>30</v>
      </c>
      <c r="AA15" s="17">
        <v>1</v>
      </c>
      <c r="AB15" s="89">
        <v>23</v>
      </c>
      <c r="AC15" s="17">
        <v>1</v>
      </c>
    </row>
    <row r="16" spans="1:31" x14ac:dyDescent="0.55000000000000004">
      <c r="A16" s="96">
        <v>4</v>
      </c>
      <c r="B16" s="96" t="s">
        <v>0</v>
      </c>
      <c r="C16" s="96">
        <v>30</v>
      </c>
      <c r="D16" s="96" t="s">
        <v>47</v>
      </c>
      <c r="E16" s="96">
        <v>2</v>
      </c>
      <c r="F16" s="96">
        <v>8.5</v>
      </c>
      <c r="G16" s="96">
        <v>13</v>
      </c>
      <c r="H16" s="95">
        <v>29</v>
      </c>
      <c r="I16" s="95">
        <v>34.5</v>
      </c>
      <c r="J16" s="79">
        <v>44</v>
      </c>
      <c r="K16" s="79">
        <v>66</v>
      </c>
      <c r="L16" s="79">
        <v>82</v>
      </c>
      <c r="M16" s="79">
        <v>105</v>
      </c>
      <c r="P16" s="89">
        <v>28</v>
      </c>
      <c r="Q16" s="17">
        <v>1</v>
      </c>
      <c r="S16" s="89">
        <v>43</v>
      </c>
      <c r="T16" s="17">
        <v>1</v>
      </c>
      <c r="U16" s="89">
        <v>31</v>
      </c>
      <c r="V16" s="17">
        <v>1</v>
      </c>
      <c r="Z16" s="89">
        <v>30.5</v>
      </c>
      <c r="AA16" s="17">
        <v>1</v>
      </c>
      <c r="AB16" s="89">
        <v>25</v>
      </c>
      <c r="AC16" s="17">
        <v>1</v>
      </c>
    </row>
    <row r="17" spans="1:29" x14ac:dyDescent="0.55000000000000004">
      <c r="A17" s="96">
        <v>4</v>
      </c>
      <c r="B17" s="96" t="s">
        <v>0</v>
      </c>
      <c r="C17" s="96">
        <v>31</v>
      </c>
      <c r="D17" s="96" t="s">
        <v>47</v>
      </c>
      <c r="E17" s="96">
        <v>1</v>
      </c>
      <c r="F17" s="96">
        <v>7</v>
      </c>
      <c r="G17" s="96">
        <v>17</v>
      </c>
      <c r="H17" s="95">
        <v>42</v>
      </c>
      <c r="I17" s="95">
        <v>45.5</v>
      </c>
      <c r="J17" s="79">
        <v>52</v>
      </c>
      <c r="K17" s="79">
        <v>65.5</v>
      </c>
      <c r="L17" s="79">
        <v>71</v>
      </c>
      <c r="M17" s="79">
        <v>90</v>
      </c>
      <c r="P17" s="89">
        <v>30</v>
      </c>
      <c r="Q17" s="17">
        <v>1</v>
      </c>
      <c r="S17" s="89">
        <v>44</v>
      </c>
      <c r="T17" s="17">
        <v>2</v>
      </c>
      <c r="U17" s="89">
        <v>32</v>
      </c>
      <c r="V17" s="17">
        <v>1</v>
      </c>
      <c r="Z17" s="89">
        <v>31</v>
      </c>
      <c r="AA17" s="17">
        <v>2</v>
      </c>
      <c r="AB17" s="89">
        <v>26</v>
      </c>
      <c r="AC17" s="17">
        <v>1</v>
      </c>
    </row>
    <row r="18" spans="1:29" x14ac:dyDescent="0.55000000000000004">
      <c r="A18" s="96">
        <v>4</v>
      </c>
      <c r="B18" s="96" t="s">
        <v>0</v>
      </c>
      <c r="C18" s="96">
        <v>34</v>
      </c>
      <c r="D18" s="96" t="s">
        <v>267</v>
      </c>
      <c r="E18" s="96">
        <v>2</v>
      </c>
      <c r="F18" s="96">
        <v>10</v>
      </c>
      <c r="G18" s="96">
        <v>12</v>
      </c>
      <c r="H18" s="95">
        <v>17</v>
      </c>
      <c r="I18" s="95">
        <v>18.5</v>
      </c>
      <c r="J18" s="79">
        <v>19</v>
      </c>
      <c r="K18" s="79">
        <v>29</v>
      </c>
      <c r="L18" s="79">
        <v>35</v>
      </c>
      <c r="M18" s="79">
        <v>62</v>
      </c>
      <c r="P18" s="89">
        <v>30.5</v>
      </c>
      <c r="Q18" s="17">
        <v>1</v>
      </c>
      <c r="S18" s="89">
        <v>47</v>
      </c>
      <c r="T18" s="17">
        <v>2</v>
      </c>
      <c r="U18" s="89">
        <v>33.5</v>
      </c>
      <c r="V18" s="17">
        <v>1</v>
      </c>
      <c r="Z18" s="89">
        <v>32</v>
      </c>
      <c r="AA18" s="17">
        <v>1</v>
      </c>
      <c r="AB18" s="89">
        <v>28</v>
      </c>
      <c r="AC18" s="17">
        <v>1</v>
      </c>
    </row>
    <row r="19" spans="1:29" x14ac:dyDescent="0.55000000000000004">
      <c r="A19" s="96">
        <v>4</v>
      </c>
      <c r="B19" s="96" t="s">
        <v>0</v>
      </c>
      <c r="C19" s="96">
        <v>35</v>
      </c>
      <c r="D19" s="96" t="s">
        <v>47</v>
      </c>
      <c r="E19" s="96">
        <v>2</v>
      </c>
      <c r="F19" s="96">
        <v>4.5</v>
      </c>
      <c r="G19" s="96">
        <v>7.5</v>
      </c>
      <c r="H19" s="95">
        <v>28</v>
      </c>
      <c r="I19" s="95">
        <v>38</v>
      </c>
      <c r="J19" s="79">
        <v>45</v>
      </c>
      <c r="K19" s="79">
        <v>58</v>
      </c>
      <c r="L19" s="79">
        <v>67.5</v>
      </c>
      <c r="M19" s="79">
        <v>96</v>
      </c>
      <c r="P19" s="89">
        <v>31</v>
      </c>
      <c r="Q19" s="17">
        <v>2</v>
      </c>
      <c r="S19" s="89">
        <v>48</v>
      </c>
      <c r="T19" s="17">
        <v>1</v>
      </c>
      <c r="U19" s="89">
        <v>35</v>
      </c>
      <c r="V19" s="17">
        <v>1</v>
      </c>
      <c r="Z19" s="89">
        <v>33</v>
      </c>
      <c r="AA19" s="17">
        <v>3</v>
      </c>
      <c r="AB19" s="89">
        <v>31</v>
      </c>
      <c r="AC19" s="17">
        <v>2</v>
      </c>
    </row>
    <row r="20" spans="1:29" x14ac:dyDescent="0.55000000000000004">
      <c r="A20" s="96">
        <v>4</v>
      </c>
      <c r="B20" s="96" t="s">
        <v>0</v>
      </c>
      <c r="C20" s="96">
        <v>37</v>
      </c>
      <c r="D20" s="96" t="s">
        <v>267</v>
      </c>
      <c r="E20" s="96">
        <v>2</v>
      </c>
      <c r="F20" s="96">
        <v>9</v>
      </c>
      <c r="G20" s="96">
        <v>18</v>
      </c>
      <c r="H20" s="95">
        <v>57</v>
      </c>
      <c r="I20" s="95">
        <v>77</v>
      </c>
      <c r="J20" s="79">
        <v>99</v>
      </c>
      <c r="K20" s="79">
        <v>119.5</v>
      </c>
      <c r="L20" s="79">
        <v>147</v>
      </c>
      <c r="M20" s="79">
        <v>189</v>
      </c>
      <c r="P20" s="89">
        <v>32</v>
      </c>
      <c r="Q20" s="17">
        <v>1</v>
      </c>
      <c r="S20" s="89">
        <v>52</v>
      </c>
      <c r="T20" s="17">
        <v>1</v>
      </c>
      <c r="U20" s="89">
        <v>37</v>
      </c>
      <c r="V20" s="17">
        <v>1</v>
      </c>
      <c r="Z20" s="89">
        <v>34</v>
      </c>
      <c r="AA20" s="17">
        <v>1</v>
      </c>
      <c r="AB20" s="89">
        <v>32</v>
      </c>
      <c r="AC20" s="17">
        <v>1</v>
      </c>
    </row>
    <row r="21" spans="1:29" x14ac:dyDescent="0.55000000000000004">
      <c r="A21" s="96">
        <v>4</v>
      </c>
      <c r="B21" s="96" t="s">
        <v>0</v>
      </c>
      <c r="C21" s="96">
        <v>38</v>
      </c>
      <c r="D21" s="96" t="s">
        <v>267</v>
      </c>
      <c r="E21" s="96">
        <v>1</v>
      </c>
      <c r="F21" s="96">
        <v>9</v>
      </c>
      <c r="G21" s="96">
        <v>14</v>
      </c>
      <c r="H21" s="95">
        <v>38.5</v>
      </c>
      <c r="I21" s="95">
        <v>54</v>
      </c>
      <c r="J21" s="79">
        <v>74</v>
      </c>
      <c r="K21" s="79">
        <v>74</v>
      </c>
      <c r="L21" s="79">
        <v>98</v>
      </c>
      <c r="M21" s="79">
        <v>160</v>
      </c>
      <c r="P21" s="89">
        <v>33</v>
      </c>
      <c r="Q21" s="17">
        <v>3</v>
      </c>
      <c r="S21" s="89">
        <v>53</v>
      </c>
      <c r="T21" s="17">
        <v>1</v>
      </c>
      <c r="U21" s="89">
        <v>39</v>
      </c>
      <c r="V21" s="17">
        <v>1</v>
      </c>
      <c r="Z21" s="89">
        <v>35</v>
      </c>
      <c r="AA21" s="17">
        <v>2</v>
      </c>
      <c r="AB21" s="89">
        <v>35</v>
      </c>
      <c r="AC21" s="17">
        <v>1</v>
      </c>
    </row>
    <row r="22" spans="1:29" x14ac:dyDescent="0.55000000000000004">
      <c r="A22" s="96">
        <v>4</v>
      </c>
      <c r="B22" s="96" t="s">
        <v>0</v>
      </c>
      <c r="C22" s="96">
        <v>41</v>
      </c>
      <c r="D22" s="96" t="s">
        <v>47</v>
      </c>
      <c r="E22" s="96">
        <v>3</v>
      </c>
      <c r="F22" s="96">
        <v>10</v>
      </c>
      <c r="G22" s="96">
        <v>12</v>
      </c>
      <c r="H22" s="95">
        <v>24</v>
      </c>
      <c r="I22" s="95">
        <v>32</v>
      </c>
      <c r="J22" s="79">
        <v>38</v>
      </c>
      <c r="K22" s="79">
        <v>55</v>
      </c>
      <c r="L22" s="79">
        <v>68</v>
      </c>
      <c r="M22" s="79">
        <v>95</v>
      </c>
      <c r="P22" s="89">
        <v>34</v>
      </c>
      <c r="Q22" s="17">
        <v>1</v>
      </c>
      <c r="S22" s="89">
        <v>55</v>
      </c>
      <c r="T22" s="17">
        <v>1</v>
      </c>
      <c r="U22" s="89">
        <v>40</v>
      </c>
      <c r="V22" s="17">
        <v>2</v>
      </c>
      <c r="Z22" s="89">
        <v>39</v>
      </c>
      <c r="AA22" s="17">
        <v>1</v>
      </c>
      <c r="AB22" s="89">
        <v>37</v>
      </c>
      <c r="AC22" s="17">
        <v>1</v>
      </c>
    </row>
    <row r="23" spans="1:29" x14ac:dyDescent="0.55000000000000004">
      <c r="A23" s="96">
        <v>4</v>
      </c>
      <c r="B23" s="96" t="s">
        <v>0</v>
      </c>
      <c r="C23" s="96">
        <v>43</v>
      </c>
      <c r="D23" s="96" t="s">
        <v>47</v>
      </c>
      <c r="E23" s="96">
        <v>5</v>
      </c>
      <c r="F23" s="96">
        <v>7</v>
      </c>
      <c r="G23" s="96">
        <v>12.5</v>
      </c>
      <c r="H23" s="95">
        <v>17.5</v>
      </c>
      <c r="I23" s="95">
        <v>21.5</v>
      </c>
      <c r="J23" s="79">
        <v>23</v>
      </c>
      <c r="K23" s="79">
        <v>32</v>
      </c>
      <c r="L23" s="79">
        <v>35</v>
      </c>
      <c r="M23" s="79">
        <v>38</v>
      </c>
      <c r="P23" s="89">
        <v>35</v>
      </c>
      <c r="Q23" s="17">
        <v>2</v>
      </c>
      <c r="S23" s="89">
        <v>56</v>
      </c>
      <c r="T23" s="17">
        <v>1</v>
      </c>
      <c r="U23" s="89">
        <v>42.5</v>
      </c>
      <c r="V23" s="17">
        <v>1</v>
      </c>
      <c r="Z23" s="89">
        <v>41</v>
      </c>
      <c r="AA23" s="17">
        <v>3</v>
      </c>
      <c r="AB23" s="89">
        <v>39</v>
      </c>
      <c r="AC23" s="17">
        <v>2</v>
      </c>
    </row>
    <row r="24" spans="1:29" x14ac:dyDescent="0.55000000000000004">
      <c r="A24" s="96">
        <v>4</v>
      </c>
      <c r="B24" s="96" t="s">
        <v>0</v>
      </c>
      <c r="C24" s="96">
        <v>45</v>
      </c>
      <c r="D24" s="96" t="s">
        <v>47</v>
      </c>
      <c r="E24" s="96">
        <v>2</v>
      </c>
      <c r="F24" s="96">
        <v>6</v>
      </c>
      <c r="G24" s="96">
        <v>9</v>
      </c>
      <c r="H24" s="95">
        <v>15</v>
      </c>
      <c r="I24" s="95">
        <v>17</v>
      </c>
      <c r="J24" s="79">
        <v>19</v>
      </c>
      <c r="K24" s="79">
        <v>28.5</v>
      </c>
      <c r="L24" s="79">
        <v>31</v>
      </c>
      <c r="M24" s="79">
        <v>44</v>
      </c>
      <c r="P24" s="89">
        <v>39</v>
      </c>
      <c r="Q24" s="17">
        <v>1</v>
      </c>
      <c r="S24" s="89">
        <v>57</v>
      </c>
      <c r="T24" s="17">
        <v>1</v>
      </c>
      <c r="U24" s="89">
        <v>46</v>
      </c>
      <c r="V24" s="17">
        <v>1</v>
      </c>
      <c r="Z24" s="89">
        <v>43</v>
      </c>
      <c r="AA24" s="17">
        <v>1</v>
      </c>
      <c r="AB24" s="89">
        <v>40</v>
      </c>
      <c r="AC24" s="17">
        <v>2</v>
      </c>
    </row>
    <row r="25" spans="1:29" x14ac:dyDescent="0.55000000000000004">
      <c r="A25" s="96">
        <v>4</v>
      </c>
      <c r="B25" s="96" t="s">
        <v>0</v>
      </c>
      <c r="C25" s="96">
        <v>47</v>
      </c>
      <c r="D25" s="96" t="s">
        <v>267</v>
      </c>
      <c r="E25" s="96">
        <v>3</v>
      </c>
      <c r="F25" s="96">
        <v>8</v>
      </c>
      <c r="G25" s="96">
        <v>10</v>
      </c>
      <c r="H25" s="95">
        <v>17.5</v>
      </c>
      <c r="I25" s="95">
        <v>25.5</v>
      </c>
      <c r="J25" s="79">
        <v>31</v>
      </c>
      <c r="K25" s="79">
        <v>42</v>
      </c>
      <c r="L25" s="79">
        <v>49</v>
      </c>
      <c r="M25" s="79">
        <v>72</v>
      </c>
      <c r="P25" s="89">
        <v>41</v>
      </c>
      <c r="Q25" s="17">
        <v>3</v>
      </c>
      <c r="S25" s="89">
        <v>59</v>
      </c>
      <c r="T25" s="17">
        <v>1</v>
      </c>
      <c r="U25" s="89">
        <v>46.5</v>
      </c>
      <c r="V25" s="17">
        <v>1</v>
      </c>
      <c r="Z25" s="89">
        <v>43.5</v>
      </c>
      <c r="AA25" s="17">
        <v>1</v>
      </c>
      <c r="AB25" s="89">
        <v>42</v>
      </c>
      <c r="AC25" s="17">
        <v>1</v>
      </c>
    </row>
    <row r="26" spans="1:29" x14ac:dyDescent="0.55000000000000004">
      <c r="A26" s="96">
        <v>4</v>
      </c>
      <c r="B26" s="96" t="s">
        <v>0</v>
      </c>
      <c r="C26" s="96">
        <v>51</v>
      </c>
      <c r="D26" s="96" t="s">
        <v>267</v>
      </c>
      <c r="E26" s="96">
        <v>2</v>
      </c>
      <c r="F26" s="96">
        <v>7</v>
      </c>
      <c r="G26" s="96">
        <v>16.5</v>
      </c>
      <c r="H26" s="101">
        <v>37</v>
      </c>
      <c r="I26" s="95">
        <v>44.5</v>
      </c>
      <c r="J26" s="78">
        <v>50</v>
      </c>
      <c r="K26" s="78">
        <v>64.5</v>
      </c>
      <c r="L26" s="78">
        <v>69</v>
      </c>
      <c r="M26" s="78">
        <v>98</v>
      </c>
      <c r="P26" s="89">
        <v>43</v>
      </c>
      <c r="Q26" s="17">
        <v>1</v>
      </c>
      <c r="S26" s="89">
        <v>61.5</v>
      </c>
      <c r="T26" s="17">
        <v>1</v>
      </c>
      <c r="U26" s="89">
        <v>48</v>
      </c>
      <c r="V26" s="17">
        <v>2</v>
      </c>
      <c r="Z26" s="89">
        <v>44</v>
      </c>
      <c r="AA26" s="17">
        <v>2</v>
      </c>
      <c r="AB26" s="89">
        <v>43</v>
      </c>
      <c r="AC26" s="17">
        <v>1</v>
      </c>
    </row>
    <row r="27" spans="1:29" x14ac:dyDescent="0.55000000000000004">
      <c r="A27" s="96">
        <v>4</v>
      </c>
      <c r="B27" s="96" t="s">
        <v>0</v>
      </c>
      <c r="C27" s="96">
        <v>54</v>
      </c>
      <c r="D27" s="96" t="s">
        <v>267</v>
      </c>
      <c r="E27" s="96">
        <v>2</v>
      </c>
      <c r="F27" s="96">
        <v>9</v>
      </c>
      <c r="G27" s="96">
        <v>11.5</v>
      </c>
      <c r="H27" s="95">
        <v>15.5</v>
      </c>
      <c r="I27" s="95">
        <v>16.5</v>
      </c>
      <c r="J27" s="79">
        <v>20</v>
      </c>
      <c r="K27" s="79">
        <v>31.5</v>
      </c>
      <c r="L27" s="79">
        <v>45</v>
      </c>
      <c r="M27" s="79">
        <v>71</v>
      </c>
      <c r="P27" s="89">
        <v>43.5</v>
      </c>
      <c r="Q27" s="17">
        <v>1</v>
      </c>
      <c r="S27" s="89">
        <v>62</v>
      </c>
      <c r="T27" s="17">
        <v>1</v>
      </c>
      <c r="U27" s="89">
        <v>51</v>
      </c>
      <c r="V27" s="17">
        <v>1</v>
      </c>
      <c r="Z27" s="89">
        <v>45</v>
      </c>
      <c r="AA27" s="17">
        <v>2</v>
      </c>
      <c r="AB27" s="89">
        <v>44</v>
      </c>
      <c r="AC27" s="17">
        <v>2</v>
      </c>
    </row>
    <row r="28" spans="1:29" x14ac:dyDescent="0.55000000000000004">
      <c r="A28" s="96">
        <v>4</v>
      </c>
      <c r="B28" s="96" t="s">
        <v>0</v>
      </c>
      <c r="C28" s="96">
        <v>55</v>
      </c>
      <c r="D28" s="96" t="s">
        <v>47</v>
      </c>
      <c r="E28" s="96">
        <v>1</v>
      </c>
      <c r="F28" s="96">
        <v>5</v>
      </c>
      <c r="G28" s="96">
        <v>11</v>
      </c>
      <c r="H28" s="95">
        <v>18.5</v>
      </c>
      <c r="I28" s="95">
        <v>23.5</v>
      </c>
      <c r="J28" s="79">
        <v>27</v>
      </c>
      <c r="K28" s="79">
        <v>39</v>
      </c>
      <c r="L28" s="79">
        <v>48</v>
      </c>
      <c r="M28" s="79">
        <v>42</v>
      </c>
      <c r="P28" s="89">
        <v>44</v>
      </c>
      <c r="Q28" s="17">
        <v>2</v>
      </c>
      <c r="S28" s="89">
        <v>64</v>
      </c>
      <c r="T28" s="17">
        <v>2</v>
      </c>
      <c r="U28" s="89">
        <v>51.5</v>
      </c>
      <c r="V28" s="17">
        <v>1</v>
      </c>
      <c r="Z28" s="89">
        <v>48</v>
      </c>
      <c r="AA28" s="17">
        <v>3</v>
      </c>
      <c r="AB28" s="89">
        <v>45</v>
      </c>
      <c r="AC28" s="17">
        <v>3</v>
      </c>
    </row>
    <row r="29" spans="1:29" x14ac:dyDescent="0.55000000000000004">
      <c r="A29" s="96">
        <v>4</v>
      </c>
      <c r="B29" s="96" t="s">
        <v>0</v>
      </c>
      <c r="C29" s="96">
        <v>58</v>
      </c>
      <c r="D29" s="96" t="s">
        <v>267</v>
      </c>
      <c r="E29" s="96">
        <v>1</v>
      </c>
      <c r="F29" s="96">
        <v>5</v>
      </c>
      <c r="G29" s="96">
        <v>9.5</v>
      </c>
      <c r="H29" s="95">
        <v>21</v>
      </c>
      <c r="I29" s="95">
        <v>26</v>
      </c>
      <c r="J29" s="79">
        <v>36</v>
      </c>
      <c r="K29" s="79">
        <v>56.5</v>
      </c>
      <c r="L29" s="79">
        <v>64.5</v>
      </c>
      <c r="M29" s="79">
        <v>90.5</v>
      </c>
      <c r="P29" s="89">
        <v>45</v>
      </c>
      <c r="Q29" s="17">
        <v>2</v>
      </c>
      <c r="S29" s="89">
        <v>66</v>
      </c>
      <c r="T29" s="17">
        <v>1</v>
      </c>
      <c r="U29" s="89">
        <v>55</v>
      </c>
      <c r="V29" s="17">
        <v>1</v>
      </c>
      <c r="Z29" s="89">
        <v>49</v>
      </c>
      <c r="AA29" s="17">
        <v>2</v>
      </c>
      <c r="AB29" s="89">
        <v>46</v>
      </c>
      <c r="AC29" s="17">
        <v>1</v>
      </c>
    </row>
    <row r="30" spans="1:29" x14ac:dyDescent="0.55000000000000004">
      <c r="A30" s="96">
        <v>4</v>
      </c>
      <c r="B30" s="96" t="s">
        <v>0</v>
      </c>
      <c r="C30" s="96">
        <v>60</v>
      </c>
      <c r="D30" s="96" t="s">
        <v>47</v>
      </c>
      <c r="E30" s="96">
        <v>2</v>
      </c>
      <c r="F30" s="96">
        <v>9</v>
      </c>
      <c r="G30" s="96">
        <v>12</v>
      </c>
      <c r="H30" s="95">
        <v>15.5</v>
      </c>
      <c r="I30" s="95">
        <v>18.5</v>
      </c>
      <c r="J30" s="79">
        <v>23</v>
      </c>
      <c r="K30" s="79">
        <v>30.5</v>
      </c>
      <c r="L30" s="79">
        <v>44</v>
      </c>
      <c r="M30" s="79">
        <v>69</v>
      </c>
      <c r="P30" s="89">
        <v>48</v>
      </c>
      <c r="Q30" s="17">
        <v>3</v>
      </c>
      <c r="S30" s="89">
        <v>66.5</v>
      </c>
      <c r="T30" s="17">
        <v>1</v>
      </c>
      <c r="U30" s="89">
        <v>57</v>
      </c>
      <c r="V30" s="17">
        <v>1</v>
      </c>
      <c r="Z30" s="89">
        <v>50</v>
      </c>
      <c r="AA30" s="17">
        <v>1</v>
      </c>
      <c r="AB30" s="89">
        <v>48</v>
      </c>
      <c r="AC30" s="17">
        <v>2</v>
      </c>
    </row>
    <row r="31" spans="1:29" x14ac:dyDescent="0.55000000000000004">
      <c r="A31" s="96">
        <v>4</v>
      </c>
      <c r="B31" s="96" t="s">
        <v>0</v>
      </c>
      <c r="C31" s="96">
        <v>61</v>
      </c>
      <c r="D31" s="96" t="s">
        <v>267</v>
      </c>
      <c r="E31" s="96">
        <v>2</v>
      </c>
      <c r="F31" s="96">
        <v>9</v>
      </c>
      <c r="G31" s="96">
        <v>18</v>
      </c>
      <c r="H31" s="95">
        <v>17.5</v>
      </c>
      <c r="I31" s="95">
        <v>10.5</v>
      </c>
      <c r="J31" s="79">
        <v>22</v>
      </c>
      <c r="K31" s="79">
        <v>28.5</v>
      </c>
      <c r="L31" s="79">
        <v>34</v>
      </c>
      <c r="M31" s="79">
        <v>53</v>
      </c>
      <c r="P31" s="89">
        <v>49</v>
      </c>
      <c r="Q31" s="17">
        <v>2</v>
      </c>
      <c r="S31" s="89">
        <v>67</v>
      </c>
      <c r="T31" s="17">
        <v>1</v>
      </c>
      <c r="U31" s="89">
        <v>58</v>
      </c>
      <c r="V31" s="17">
        <v>1</v>
      </c>
      <c r="Z31" s="89">
        <v>51</v>
      </c>
      <c r="AA31" s="17">
        <v>2</v>
      </c>
      <c r="AB31" s="89">
        <v>50</v>
      </c>
      <c r="AC31" s="17">
        <v>2</v>
      </c>
    </row>
    <row r="32" spans="1:29" x14ac:dyDescent="0.55000000000000004">
      <c r="A32" s="96">
        <v>4</v>
      </c>
      <c r="B32" s="96" t="s">
        <v>0</v>
      </c>
      <c r="C32" s="96">
        <v>62</v>
      </c>
      <c r="D32" s="96" t="s">
        <v>267</v>
      </c>
      <c r="E32" s="96">
        <v>2</v>
      </c>
      <c r="F32" s="96">
        <v>7</v>
      </c>
      <c r="G32" s="96">
        <v>10</v>
      </c>
      <c r="H32" s="95">
        <v>14</v>
      </c>
      <c r="I32" s="95">
        <v>15</v>
      </c>
      <c r="J32" s="79">
        <v>16</v>
      </c>
      <c r="K32" s="79">
        <v>19.5</v>
      </c>
      <c r="L32" s="79">
        <v>23.5</v>
      </c>
      <c r="M32" s="79">
        <v>32</v>
      </c>
      <c r="P32" s="89">
        <v>50</v>
      </c>
      <c r="Q32" s="17">
        <v>1</v>
      </c>
      <c r="S32" s="89">
        <v>67.5</v>
      </c>
      <c r="T32" s="17">
        <v>1</v>
      </c>
      <c r="U32" s="89">
        <v>60</v>
      </c>
      <c r="V32" s="17">
        <v>3</v>
      </c>
      <c r="Z32" s="89">
        <v>53</v>
      </c>
      <c r="AA32" s="17">
        <v>1</v>
      </c>
      <c r="AB32" s="89">
        <v>51</v>
      </c>
      <c r="AC32" s="17">
        <v>1</v>
      </c>
    </row>
    <row r="33" spans="1:29" x14ac:dyDescent="0.55000000000000004">
      <c r="A33" s="96">
        <v>4</v>
      </c>
      <c r="B33" s="96" t="s">
        <v>0</v>
      </c>
      <c r="C33" s="96">
        <v>67</v>
      </c>
      <c r="D33" s="96" t="s">
        <v>47</v>
      </c>
      <c r="E33" s="96">
        <v>2</v>
      </c>
      <c r="F33" s="96">
        <v>12</v>
      </c>
      <c r="G33" s="96">
        <v>23.5</v>
      </c>
      <c r="H33" s="95">
        <v>37.5</v>
      </c>
      <c r="I33" s="95">
        <v>53</v>
      </c>
      <c r="J33" s="79">
        <v>30</v>
      </c>
      <c r="K33" s="79">
        <v>63.5</v>
      </c>
      <c r="L33" s="79">
        <v>70</v>
      </c>
      <c r="M33" s="79">
        <v>95.5</v>
      </c>
      <c r="P33" s="89">
        <v>51</v>
      </c>
      <c r="Q33" s="17">
        <v>2</v>
      </c>
      <c r="S33" s="89">
        <v>69</v>
      </c>
      <c r="T33" s="17">
        <v>1</v>
      </c>
      <c r="U33" s="89">
        <v>65.5</v>
      </c>
      <c r="V33" s="17">
        <v>1</v>
      </c>
      <c r="Z33" s="89">
        <v>53.5</v>
      </c>
      <c r="AA33" s="17">
        <v>1</v>
      </c>
      <c r="AB33" s="89">
        <v>52</v>
      </c>
      <c r="AC33" s="17">
        <v>2</v>
      </c>
    </row>
    <row r="34" spans="1:29" x14ac:dyDescent="0.55000000000000004">
      <c r="A34" s="96">
        <v>4</v>
      </c>
      <c r="B34" s="96" t="s">
        <v>0</v>
      </c>
      <c r="C34" s="96">
        <v>70</v>
      </c>
      <c r="D34" s="96" t="s">
        <v>267</v>
      </c>
      <c r="E34" s="96">
        <v>2</v>
      </c>
      <c r="F34" s="96">
        <v>5</v>
      </c>
      <c r="G34" s="96">
        <v>9.5</v>
      </c>
      <c r="H34" s="95">
        <v>10</v>
      </c>
      <c r="I34" s="95">
        <v>12</v>
      </c>
      <c r="J34" s="79">
        <v>12</v>
      </c>
      <c r="K34" s="79">
        <v>17.5</v>
      </c>
      <c r="L34" s="79">
        <v>22</v>
      </c>
      <c r="M34" s="79">
        <v>31</v>
      </c>
      <c r="P34" s="89">
        <v>53</v>
      </c>
      <c r="Q34" s="17">
        <v>1</v>
      </c>
      <c r="S34" s="89">
        <v>70.5</v>
      </c>
      <c r="T34" s="17">
        <v>1</v>
      </c>
      <c r="U34" s="89">
        <v>68</v>
      </c>
      <c r="V34" s="17">
        <v>2</v>
      </c>
      <c r="Z34" s="89">
        <v>54</v>
      </c>
      <c r="AA34" s="17">
        <v>1</v>
      </c>
      <c r="AB34" s="89">
        <v>54</v>
      </c>
      <c r="AC34" s="17">
        <v>1</v>
      </c>
    </row>
    <row r="35" spans="1:29" x14ac:dyDescent="0.55000000000000004">
      <c r="A35" s="96">
        <v>4</v>
      </c>
      <c r="B35" s="96" t="s">
        <v>0</v>
      </c>
      <c r="C35" s="96">
        <v>71</v>
      </c>
      <c r="D35" s="96" t="s">
        <v>47</v>
      </c>
      <c r="E35" s="96">
        <v>2</v>
      </c>
      <c r="F35" s="96">
        <v>6</v>
      </c>
      <c r="G35" s="96">
        <v>13.5</v>
      </c>
      <c r="H35" s="95">
        <v>20</v>
      </c>
      <c r="I35" s="95">
        <v>24</v>
      </c>
      <c r="J35" s="79">
        <v>29</v>
      </c>
      <c r="K35" s="79">
        <v>38</v>
      </c>
      <c r="L35" s="79">
        <v>51</v>
      </c>
      <c r="M35" s="79">
        <v>83</v>
      </c>
      <c r="P35" s="89">
        <v>53.5</v>
      </c>
      <c r="Q35" s="17">
        <v>1</v>
      </c>
      <c r="S35" s="89">
        <v>71</v>
      </c>
      <c r="T35" s="17">
        <v>1</v>
      </c>
      <c r="U35" s="89">
        <v>69.5</v>
      </c>
      <c r="V35" s="17">
        <v>1</v>
      </c>
      <c r="Z35" s="89">
        <v>56</v>
      </c>
      <c r="AA35" s="17">
        <v>1</v>
      </c>
      <c r="AB35" s="89">
        <v>55</v>
      </c>
      <c r="AC35" s="17">
        <v>2</v>
      </c>
    </row>
    <row r="36" spans="1:29" x14ac:dyDescent="0.55000000000000004">
      <c r="A36" s="96">
        <v>4</v>
      </c>
      <c r="B36" s="96" t="s">
        <v>0</v>
      </c>
      <c r="C36" s="96">
        <v>72</v>
      </c>
      <c r="D36" s="96" t="s">
        <v>47</v>
      </c>
      <c r="E36" s="96">
        <v>1</v>
      </c>
      <c r="F36" s="96">
        <v>8</v>
      </c>
      <c r="G36" s="96">
        <v>13</v>
      </c>
      <c r="H36" s="95">
        <v>21</v>
      </c>
      <c r="I36" s="95">
        <v>24.5</v>
      </c>
      <c r="J36" s="79">
        <v>36</v>
      </c>
      <c r="K36" s="79">
        <v>39.5</v>
      </c>
      <c r="L36" s="79">
        <v>54</v>
      </c>
      <c r="M36" s="79">
        <v>70.5</v>
      </c>
      <c r="P36" s="89">
        <v>54</v>
      </c>
      <c r="Q36" s="17">
        <v>1</v>
      </c>
      <c r="S36" s="89">
        <v>72</v>
      </c>
      <c r="T36" s="17">
        <v>1</v>
      </c>
      <c r="U36" s="89">
        <v>70</v>
      </c>
      <c r="V36" s="17">
        <v>2</v>
      </c>
      <c r="Z36" s="89">
        <v>57</v>
      </c>
      <c r="AA36" s="17">
        <v>1</v>
      </c>
      <c r="AB36" s="89">
        <v>56</v>
      </c>
      <c r="AC36" s="17">
        <v>2</v>
      </c>
    </row>
    <row r="37" spans="1:29" x14ac:dyDescent="0.55000000000000004">
      <c r="A37" s="96">
        <v>4</v>
      </c>
      <c r="B37" s="96" t="s">
        <v>0</v>
      </c>
      <c r="C37" s="96">
        <v>73</v>
      </c>
      <c r="D37" s="96" t="s">
        <v>47</v>
      </c>
      <c r="E37" s="96">
        <v>2</v>
      </c>
      <c r="F37" s="96">
        <v>3</v>
      </c>
      <c r="G37" s="96">
        <v>8</v>
      </c>
      <c r="H37" s="95">
        <v>18.5</v>
      </c>
      <c r="I37" s="95">
        <v>23</v>
      </c>
      <c r="J37" s="79">
        <v>28</v>
      </c>
      <c r="K37" s="79">
        <v>42</v>
      </c>
      <c r="L37" s="79">
        <v>58</v>
      </c>
      <c r="M37" s="79">
        <v>87</v>
      </c>
      <c r="P37" s="89">
        <v>56</v>
      </c>
      <c r="Q37" s="17">
        <v>1</v>
      </c>
      <c r="S37" s="89">
        <v>74</v>
      </c>
      <c r="T37" s="17">
        <v>1</v>
      </c>
      <c r="U37" s="89">
        <v>71.5</v>
      </c>
      <c r="V37" s="17">
        <v>1</v>
      </c>
      <c r="Z37" s="89">
        <v>57.5</v>
      </c>
      <c r="AA37" s="17">
        <v>1</v>
      </c>
      <c r="AB37" s="89">
        <v>57</v>
      </c>
      <c r="AC37" s="17">
        <v>1</v>
      </c>
    </row>
    <row r="38" spans="1:29" x14ac:dyDescent="0.55000000000000004">
      <c r="A38" s="96">
        <v>4</v>
      </c>
      <c r="B38" s="96" t="s">
        <v>0</v>
      </c>
      <c r="C38" s="96">
        <v>74</v>
      </c>
      <c r="D38" s="96" t="s">
        <v>47</v>
      </c>
      <c r="E38" s="96">
        <v>2</v>
      </c>
      <c r="F38" s="96">
        <v>6</v>
      </c>
      <c r="G38" s="96">
        <v>8</v>
      </c>
      <c r="H38" s="95">
        <v>16</v>
      </c>
      <c r="I38" s="95">
        <v>19.5</v>
      </c>
      <c r="J38" s="79">
        <v>26</v>
      </c>
      <c r="K38" s="79">
        <v>34.5</v>
      </c>
      <c r="L38" s="79">
        <v>44</v>
      </c>
      <c r="M38" s="79">
        <v>57</v>
      </c>
      <c r="P38" s="89">
        <v>57</v>
      </c>
      <c r="Q38" s="17">
        <v>1</v>
      </c>
      <c r="S38" s="89">
        <v>75</v>
      </c>
      <c r="T38" s="17">
        <v>1</v>
      </c>
      <c r="U38" s="89">
        <v>72</v>
      </c>
      <c r="V38" s="17">
        <v>2</v>
      </c>
      <c r="Z38" s="89">
        <v>58</v>
      </c>
      <c r="AA38" s="17">
        <v>1</v>
      </c>
      <c r="AB38" s="89">
        <v>59</v>
      </c>
      <c r="AC38" s="17">
        <v>3</v>
      </c>
    </row>
    <row r="39" spans="1:29" x14ac:dyDescent="0.55000000000000004">
      <c r="A39" s="96">
        <v>4</v>
      </c>
      <c r="B39" s="96" t="s">
        <v>0</v>
      </c>
      <c r="C39" s="96">
        <v>75</v>
      </c>
      <c r="D39" s="96" t="s">
        <v>47</v>
      </c>
      <c r="E39" s="96">
        <v>1</v>
      </c>
      <c r="F39" s="96">
        <v>3</v>
      </c>
      <c r="G39" s="96">
        <v>6</v>
      </c>
      <c r="H39" s="95">
        <v>14.5</v>
      </c>
      <c r="I39" s="95">
        <v>12.5</v>
      </c>
      <c r="J39" s="79">
        <v>20</v>
      </c>
      <c r="K39" s="79">
        <v>29.5</v>
      </c>
      <c r="L39" s="79">
        <v>39</v>
      </c>
      <c r="M39" s="79">
        <v>47</v>
      </c>
      <c r="P39" s="89">
        <v>57.5</v>
      </c>
      <c r="Q39" s="17">
        <v>1</v>
      </c>
      <c r="S39" s="89">
        <v>75.5</v>
      </c>
      <c r="T39" s="17">
        <v>1</v>
      </c>
      <c r="U39" s="89">
        <v>75</v>
      </c>
      <c r="V39" s="17">
        <v>1</v>
      </c>
      <c r="Z39" s="89">
        <v>62</v>
      </c>
      <c r="AA39" s="17">
        <v>2</v>
      </c>
      <c r="AB39" s="89">
        <v>60</v>
      </c>
      <c r="AC39" s="17">
        <v>1</v>
      </c>
    </row>
    <row r="40" spans="1:29" x14ac:dyDescent="0.55000000000000004">
      <c r="A40" s="96">
        <v>4</v>
      </c>
      <c r="B40" s="96" t="s">
        <v>0</v>
      </c>
      <c r="C40" s="96">
        <v>77</v>
      </c>
      <c r="D40" s="96" t="s">
        <v>267</v>
      </c>
      <c r="E40" s="96">
        <v>1</v>
      </c>
      <c r="F40" s="96">
        <v>6</v>
      </c>
      <c r="G40" s="96">
        <v>10</v>
      </c>
      <c r="H40" s="95">
        <v>17</v>
      </c>
      <c r="I40" s="95">
        <v>20.5</v>
      </c>
      <c r="J40" s="79">
        <v>25</v>
      </c>
      <c r="K40" s="79">
        <v>39</v>
      </c>
      <c r="L40" s="79">
        <v>43</v>
      </c>
      <c r="M40" s="79">
        <v>66.5</v>
      </c>
      <c r="P40" s="89">
        <v>58</v>
      </c>
      <c r="Q40" s="17">
        <v>1</v>
      </c>
      <c r="S40" s="89">
        <v>78</v>
      </c>
      <c r="T40" s="17">
        <v>1</v>
      </c>
      <c r="U40" s="89">
        <v>76</v>
      </c>
      <c r="V40" s="17">
        <v>2</v>
      </c>
      <c r="Z40" s="89">
        <v>64.5</v>
      </c>
      <c r="AA40" s="17">
        <v>2</v>
      </c>
      <c r="AB40" s="89">
        <v>61</v>
      </c>
      <c r="AC40" s="17">
        <v>1</v>
      </c>
    </row>
    <row r="41" spans="1:29" x14ac:dyDescent="0.55000000000000004">
      <c r="A41" s="96">
        <v>4</v>
      </c>
      <c r="B41" s="96" t="s">
        <v>0</v>
      </c>
      <c r="C41" s="96">
        <v>80</v>
      </c>
      <c r="D41" s="96" t="s">
        <v>47</v>
      </c>
      <c r="E41" s="96">
        <v>2</v>
      </c>
      <c r="F41" s="96">
        <v>9</v>
      </c>
      <c r="G41" s="96">
        <v>14</v>
      </c>
      <c r="H41" s="95">
        <v>14</v>
      </c>
      <c r="I41" s="95">
        <v>14.5</v>
      </c>
      <c r="J41" s="79">
        <v>17</v>
      </c>
      <c r="K41" s="79">
        <v>26</v>
      </c>
      <c r="L41" s="79">
        <v>33</v>
      </c>
      <c r="M41" s="79">
        <v>59</v>
      </c>
      <c r="P41" s="89">
        <v>62</v>
      </c>
      <c r="Q41" s="17">
        <v>2</v>
      </c>
      <c r="S41" s="89">
        <v>79</v>
      </c>
      <c r="T41" s="17">
        <v>1</v>
      </c>
      <c r="U41" s="89">
        <v>77.5</v>
      </c>
      <c r="V41" s="17">
        <v>1</v>
      </c>
      <c r="Z41" s="89">
        <v>66</v>
      </c>
      <c r="AA41" s="17">
        <v>1</v>
      </c>
      <c r="AB41" s="89">
        <v>62</v>
      </c>
      <c r="AC41" s="17">
        <v>1</v>
      </c>
    </row>
    <row r="42" spans="1:29" x14ac:dyDescent="0.55000000000000004">
      <c r="A42" s="96">
        <v>4</v>
      </c>
      <c r="B42" s="96" t="s">
        <v>0</v>
      </c>
      <c r="C42" s="96">
        <v>81</v>
      </c>
      <c r="D42" s="96" t="s">
        <v>267</v>
      </c>
      <c r="E42" s="96">
        <v>2</v>
      </c>
      <c r="F42" s="96">
        <v>6</v>
      </c>
      <c r="G42" s="96">
        <v>5</v>
      </c>
      <c r="H42" s="95">
        <v>7</v>
      </c>
      <c r="I42" s="95">
        <v>7</v>
      </c>
      <c r="J42" s="79">
        <v>7</v>
      </c>
      <c r="K42" s="79">
        <v>10</v>
      </c>
      <c r="L42" s="79">
        <v>11.5</v>
      </c>
      <c r="M42" s="79">
        <v>92.5</v>
      </c>
      <c r="P42" s="89">
        <v>64.5</v>
      </c>
      <c r="Q42" s="17">
        <v>2</v>
      </c>
      <c r="S42" s="89">
        <v>80</v>
      </c>
      <c r="T42" s="17">
        <v>2</v>
      </c>
      <c r="U42" s="89">
        <v>79</v>
      </c>
      <c r="V42" s="17">
        <v>2</v>
      </c>
      <c r="Z42" s="89">
        <v>67.5</v>
      </c>
      <c r="AA42" s="17">
        <v>1</v>
      </c>
      <c r="AB42" s="89">
        <v>64</v>
      </c>
      <c r="AC42" s="17">
        <v>2</v>
      </c>
    </row>
    <row r="43" spans="1:29" x14ac:dyDescent="0.55000000000000004">
      <c r="A43" s="96">
        <v>4</v>
      </c>
      <c r="B43" s="96" t="s">
        <v>0</v>
      </c>
      <c r="C43" s="96">
        <v>82</v>
      </c>
      <c r="D43" s="96" t="s">
        <v>267</v>
      </c>
      <c r="E43" s="96">
        <v>2</v>
      </c>
      <c r="F43" s="96">
        <v>5</v>
      </c>
      <c r="G43" s="96">
        <v>8</v>
      </c>
      <c r="H43" s="95">
        <v>9.5</v>
      </c>
      <c r="I43" s="95">
        <v>12</v>
      </c>
      <c r="J43" s="79">
        <v>13</v>
      </c>
      <c r="K43" s="79">
        <v>15.5</v>
      </c>
      <c r="L43" s="79">
        <v>16</v>
      </c>
      <c r="M43" s="79">
        <v>21</v>
      </c>
      <c r="P43" s="89">
        <v>66</v>
      </c>
      <c r="Q43" s="17">
        <v>1</v>
      </c>
      <c r="S43" s="89">
        <v>81</v>
      </c>
      <c r="T43" s="17">
        <v>3</v>
      </c>
      <c r="U43" s="89">
        <v>79.5</v>
      </c>
      <c r="V43" s="17">
        <v>1</v>
      </c>
      <c r="Z43" s="89">
        <v>68</v>
      </c>
      <c r="AA43" s="17">
        <v>1</v>
      </c>
      <c r="AB43" s="89">
        <v>70</v>
      </c>
      <c r="AC43" s="17">
        <v>2</v>
      </c>
    </row>
    <row r="44" spans="1:29" x14ac:dyDescent="0.55000000000000004">
      <c r="A44" s="96">
        <v>4</v>
      </c>
      <c r="B44" s="96" t="s">
        <v>0</v>
      </c>
      <c r="C44" s="96">
        <v>84</v>
      </c>
      <c r="D44" s="96" t="s">
        <v>47</v>
      </c>
      <c r="E44" s="96">
        <v>2</v>
      </c>
      <c r="F44" s="96">
        <v>8</v>
      </c>
      <c r="G44" s="96">
        <v>13</v>
      </c>
      <c r="H44" s="95">
        <v>19.5</v>
      </c>
      <c r="I44" s="95">
        <v>22</v>
      </c>
      <c r="J44" s="79">
        <v>23</v>
      </c>
      <c r="K44" s="79">
        <v>32</v>
      </c>
      <c r="L44" s="79">
        <v>41</v>
      </c>
      <c r="M44" s="79">
        <v>56</v>
      </c>
      <c r="P44" s="89">
        <v>67.5</v>
      </c>
      <c r="Q44" s="17">
        <v>1</v>
      </c>
      <c r="S44" s="89">
        <v>83</v>
      </c>
      <c r="T44" s="17">
        <v>1</v>
      </c>
      <c r="U44" s="89">
        <v>81</v>
      </c>
      <c r="V44" s="17">
        <v>1</v>
      </c>
      <c r="Z44" s="89">
        <v>69</v>
      </c>
      <c r="AA44" s="17">
        <v>1</v>
      </c>
      <c r="AB44" s="89">
        <v>71</v>
      </c>
      <c r="AC44" s="17">
        <v>1</v>
      </c>
    </row>
    <row r="45" spans="1:29" x14ac:dyDescent="0.55000000000000004">
      <c r="A45" s="96">
        <v>4</v>
      </c>
      <c r="B45" s="96" t="s">
        <v>0</v>
      </c>
      <c r="C45" s="96">
        <v>85</v>
      </c>
      <c r="D45" s="96" t="s">
        <v>47</v>
      </c>
      <c r="E45" s="96">
        <v>2</v>
      </c>
      <c r="F45" s="96">
        <v>7</v>
      </c>
      <c r="G45" s="96">
        <v>11.5</v>
      </c>
      <c r="H45" s="95">
        <v>18</v>
      </c>
      <c r="I45" s="95">
        <v>20.5</v>
      </c>
      <c r="J45" s="79">
        <v>24</v>
      </c>
      <c r="K45" s="79">
        <v>36</v>
      </c>
      <c r="L45" s="79">
        <v>53</v>
      </c>
      <c r="M45" s="79">
        <v>81</v>
      </c>
      <c r="P45" s="89">
        <v>68</v>
      </c>
      <c r="Q45" s="17">
        <v>1</v>
      </c>
      <c r="S45" s="89">
        <v>85</v>
      </c>
      <c r="T45" s="17">
        <v>1</v>
      </c>
      <c r="U45" s="89">
        <v>82</v>
      </c>
      <c r="V45" s="17">
        <v>2</v>
      </c>
      <c r="Z45" s="89">
        <v>70</v>
      </c>
      <c r="AA45" s="17">
        <v>1</v>
      </c>
      <c r="AB45" s="89">
        <v>75</v>
      </c>
      <c r="AC45" s="17">
        <v>2</v>
      </c>
    </row>
    <row r="46" spans="1:29" x14ac:dyDescent="0.55000000000000004">
      <c r="A46" s="96">
        <v>4</v>
      </c>
      <c r="B46" s="96" t="s">
        <v>0</v>
      </c>
      <c r="C46" s="96">
        <v>86</v>
      </c>
      <c r="D46" s="96" t="s">
        <v>47</v>
      </c>
      <c r="E46" s="96">
        <v>2</v>
      </c>
      <c r="F46" s="96">
        <v>8</v>
      </c>
      <c r="G46" s="96">
        <v>17</v>
      </c>
      <c r="H46" s="95">
        <v>22.5</v>
      </c>
      <c r="I46" s="95">
        <v>23.5</v>
      </c>
      <c r="J46" s="79">
        <v>29</v>
      </c>
      <c r="K46" s="79">
        <v>37</v>
      </c>
      <c r="L46" s="79">
        <v>48</v>
      </c>
      <c r="M46" s="79">
        <v>67.5</v>
      </c>
      <c r="P46" s="89">
        <v>69</v>
      </c>
      <c r="Q46" s="17">
        <v>1</v>
      </c>
      <c r="S46" s="89">
        <v>86</v>
      </c>
      <c r="T46" s="17">
        <v>1</v>
      </c>
      <c r="U46" s="89">
        <v>84</v>
      </c>
      <c r="V46" s="17">
        <v>1</v>
      </c>
      <c r="Z46" s="89">
        <v>71</v>
      </c>
      <c r="AA46" s="17">
        <v>1</v>
      </c>
      <c r="AB46" s="89">
        <v>79</v>
      </c>
      <c r="AC46" s="17">
        <v>1</v>
      </c>
    </row>
    <row r="47" spans="1:29" x14ac:dyDescent="0.55000000000000004">
      <c r="A47" s="96">
        <v>4</v>
      </c>
      <c r="B47" s="96" t="s">
        <v>0</v>
      </c>
      <c r="C47" s="96">
        <v>87</v>
      </c>
      <c r="D47" s="96" t="s">
        <v>47</v>
      </c>
      <c r="E47" s="96">
        <v>2</v>
      </c>
      <c r="F47" s="96">
        <v>9</v>
      </c>
      <c r="G47" s="96">
        <v>15</v>
      </c>
      <c r="H47" s="95">
        <v>18</v>
      </c>
      <c r="I47" s="95">
        <v>21.5</v>
      </c>
      <c r="J47" s="79">
        <v>26</v>
      </c>
      <c r="K47" s="79">
        <v>34</v>
      </c>
      <c r="L47" s="79">
        <v>41</v>
      </c>
      <c r="M47" s="79">
        <v>61.5</v>
      </c>
      <c r="P47" s="89">
        <v>70</v>
      </c>
      <c r="Q47" s="17">
        <v>1</v>
      </c>
      <c r="S47" s="89">
        <v>87</v>
      </c>
      <c r="T47" s="17">
        <v>2</v>
      </c>
      <c r="U47" s="89">
        <v>86</v>
      </c>
      <c r="V47" s="17">
        <v>2</v>
      </c>
      <c r="Z47" s="89">
        <v>73</v>
      </c>
      <c r="AA47" s="17">
        <v>1</v>
      </c>
      <c r="AB47" s="89">
        <v>80</v>
      </c>
      <c r="AC47" s="17">
        <v>1</v>
      </c>
    </row>
    <row r="48" spans="1:29" x14ac:dyDescent="0.55000000000000004">
      <c r="A48" s="96">
        <v>4</v>
      </c>
      <c r="B48" s="96" t="s">
        <v>0</v>
      </c>
      <c r="C48" s="96">
        <v>88</v>
      </c>
      <c r="D48" s="96" t="s">
        <v>313</v>
      </c>
      <c r="E48" s="96">
        <v>1</v>
      </c>
      <c r="F48" s="96">
        <v>6</v>
      </c>
      <c r="G48" s="96">
        <v>8.5</v>
      </c>
      <c r="H48" s="95">
        <v>9</v>
      </c>
      <c r="I48" s="95">
        <v>11.5</v>
      </c>
      <c r="J48" s="79">
        <v>15</v>
      </c>
      <c r="K48" s="79">
        <v>30.5</v>
      </c>
      <c r="L48" s="79">
        <v>33</v>
      </c>
      <c r="M48" s="79">
        <v>47</v>
      </c>
      <c r="P48" s="89">
        <v>71</v>
      </c>
      <c r="Q48" s="17">
        <v>1</v>
      </c>
      <c r="S48" s="89">
        <v>90</v>
      </c>
      <c r="T48" s="17">
        <v>1</v>
      </c>
      <c r="U48" s="89">
        <v>90</v>
      </c>
      <c r="V48" s="17">
        <v>1</v>
      </c>
      <c r="Z48" s="89">
        <v>74</v>
      </c>
      <c r="AA48" s="17">
        <v>1</v>
      </c>
      <c r="AB48" s="89">
        <v>82</v>
      </c>
      <c r="AC48" s="17">
        <v>1</v>
      </c>
    </row>
    <row r="49" spans="1:29" x14ac:dyDescent="0.55000000000000004">
      <c r="A49" s="96">
        <v>4</v>
      </c>
      <c r="B49" s="96" t="s">
        <v>0</v>
      </c>
      <c r="C49" s="96">
        <v>89</v>
      </c>
      <c r="D49" s="96" t="s">
        <v>47</v>
      </c>
      <c r="E49" s="96">
        <v>2</v>
      </c>
      <c r="F49" s="96">
        <v>10</v>
      </c>
      <c r="G49" s="96">
        <v>15</v>
      </c>
      <c r="H49" s="95">
        <v>20</v>
      </c>
      <c r="I49" s="95">
        <v>25</v>
      </c>
      <c r="J49" s="79">
        <v>28</v>
      </c>
      <c r="K49" s="79">
        <v>41.5</v>
      </c>
      <c r="L49" s="79">
        <v>50</v>
      </c>
      <c r="M49" s="79">
        <v>81</v>
      </c>
      <c r="P49" s="89">
        <v>73</v>
      </c>
      <c r="Q49" s="17">
        <v>1</v>
      </c>
      <c r="S49" s="89">
        <v>90.5</v>
      </c>
      <c r="T49" s="17">
        <v>1</v>
      </c>
      <c r="U49" s="89">
        <v>94</v>
      </c>
      <c r="V49" s="17">
        <v>1</v>
      </c>
      <c r="Z49" s="89">
        <v>76</v>
      </c>
      <c r="AA49" s="17">
        <v>1</v>
      </c>
      <c r="AB49" s="89">
        <v>83</v>
      </c>
      <c r="AC49" s="17">
        <v>1</v>
      </c>
    </row>
    <row r="50" spans="1:29" x14ac:dyDescent="0.55000000000000004">
      <c r="A50" s="96">
        <v>4</v>
      </c>
      <c r="B50" s="96" t="s">
        <v>0</v>
      </c>
      <c r="C50" s="96">
        <v>91</v>
      </c>
      <c r="D50" s="96" t="s">
        <v>47</v>
      </c>
      <c r="E50" s="96">
        <v>2</v>
      </c>
      <c r="F50" s="96">
        <v>10.5</v>
      </c>
      <c r="G50" s="96">
        <v>14</v>
      </c>
      <c r="H50" s="95">
        <v>21</v>
      </c>
      <c r="I50" s="95">
        <v>25</v>
      </c>
      <c r="J50" s="79">
        <v>30</v>
      </c>
      <c r="K50" s="79">
        <v>44.5</v>
      </c>
      <c r="L50" s="79">
        <v>48</v>
      </c>
      <c r="M50" s="79">
        <v>79</v>
      </c>
      <c r="P50" s="89">
        <v>74</v>
      </c>
      <c r="Q50" s="17">
        <v>1</v>
      </c>
      <c r="S50" s="89">
        <v>91</v>
      </c>
      <c r="T50" s="17">
        <v>1</v>
      </c>
      <c r="U50" s="89">
        <v>95</v>
      </c>
      <c r="V50" s="17">
        <v>2</v>
      </c>
      <c r="Z50" s="89">
        <v>82</v>
      </c>
      <c r="AA50" s="17">
        <v>2</v>
      </c>
      <c r="AB50" s="89">
        <v>85</v>
      </c>
      <c r="AC50" s="17">
        <v>1</v>
      </c>
    </row>
    <row r="51" spans="1:29" x14ac:dyDescent="0.55000000000000004">
      <c r="A51" s="96">
        <v>4</v>
      </c>
      <c r="B51" s="96" t="s">
        <v>0</v>
      </c>
      <c r="C51" s="96">
        <v>92</v>
      </c>
      <c r="D51" s="96" t="s">
        <v>47</v>
      </c>
      <c r="E51" s="96">
        <v>2</v>
      </c>
      <c r="F51" s="96">
        <v>6</v>
      </c>
      <c r="G51" s="96">
        <v>15</v>
      </c>
      <c r="H51" s="95">
        <v>41</v>
      </c>
      <c r="I51" s="95">
        <v>45.5</v>
      </c>
      <c r="J51" s="79">
        <v>58</v>
      </c>
      <c r="K51" s="79">
        <v>76.5</v>
      </c>
      <c r="L51" s="79">
        <v>92</v>
      </c>
      <c r="M51" s="79">
        <v>122.5</v>
      </c>
      <c r="P51" s="89">
        <v>76</v>
      </c>
      <c r="Q51" s="17">
        <v>1</v>
      </c>
      <c r="S51" s="89">
        <v>92.5</v>
      </c>
      <c r="T51" s="17">
        <v>1</v>
      </c>
      <c r="U51" s="89">
        <v>96</v>
      </c>
      <c r="V51" s="17">
        <v>3</v>
      </c>
      <c r="Z51" s="89">
        <v>83.5</v>
      </c>
      <c r="AA51" s="17">
        <v>1</v>
      </c>
      <c r="AB51" s="89">
        <v>86</v>
      </c>
      <c r="AC51" s="17">
        <v>1</v>
      </c>
    </row>
    <row r="52" spans="1:29" x14ac:dyDescent="0.55000000000000004">
      <c r="A52" s="96">
        <v>4</v>
      </c>
      <c r="B52" s="96" t="s">
        <v>0</v>
      </c>
      <c r="C52" s="96">
        <v>93</v>
      </c>
      <c r="D52" s="96" t="s">
        <v>47</v>
      </c>
      <c r="E52" s="96">
        <v>2</v>
      </c>
      <c r="F52" s="96">
        <v>8</v>
      </c>
      <c r="G52" s="96">
        <v>17</v>
      </c>
      <c r="H52" s="95">
        <v>51</v>
      </c>
      <c r="I52" s="95">
        <v>65.5</v>
      </c>
      <c r="J52" s="79">
        <v>83</v>
      </c>
      <c r="K52" s="79">
        <v>106.5</v>
      </c>
      <c r="L52" s="79">
        <v>170.5</v>
      </c>
      <c r="M52" s="79">
        <v>148</v>
      </c>
      <c r="P52" s="89">
        <v>82</v>
      </c>
      <c r="Q52" s="17">
        <v>2</v>
      </c>
      <c r="S52" s="89">
        <v>95</v>
      </c>
      <c r="T52" s="17">
        <v>1</v>
      </c>
      <c r="U52" s="89">
        <v>97.5</v>
      </c>
      <c r="V52" s="17">
        <v>1</v>
      </c>
      <c r="Z52" s="89">
        <v>84</v>
      </c>
      <c r="AA52" s="17">
        <v>1</v>
      </c>
      <c r="AB52" s="89">
        <v>87</v>
      </c>
      <c r="AC52" s="17">
        <v>3</v>
      </c>
    </row>
    <row r="53" spans="1:29" x14ac:dyDescent="0.55000000000000004">
      <c r="A53" s="96">
        <v>4</v>
      </c>
      <c r="B53" s="96" t="s">
        <v>0</v>
      </c>
      <c r="C53" s="96">
        <v>94</v>
      </c>
      <c r="D53" s="96" t="s">
        <v>313</v>
      </c>
      <c r="E53" s="96">
        <v>4</v>
      </c>
      <c r="F53" s="96">
        <v>8</v>
      </c>
      <c r="G53" s="96">
        <v>16.5</v>
      </c>
      <c r="H53" s="95">
        <v>25</v>
      </c>
      <c r="I53" s="95">
        <v>34.5</v>
      </c>
      <c r="J53" s="79">
        <v>36</v>
      </c>
      <c r="K53" s="79">
        <v>44.5</v>
      </c>
      <c r="L53" s="79">
        <v>49</v>
      </c>
      <c r="M53" s="79">
        <v>67</v>
      </c>
      <c r="P53" s="89">
        <v>83.5</v>
      </c>
      <c r="Q53" s="17">
        <v>1</v>
      </c>
      <c r="S53" s="89">
        <v>95.5</v>
      </c>
      <c r="T53" s="17">
        <v>1</v>
      </c>
      <c r="U53" s="89">
        <v>101.5</v>
      </c>
      <c r="V53" s="17">
        <v>1</v>
      </c>
      <c r="Z53" s="89">
        <v>85</v>
      </c>
      <c r="AA53" s="17">
        <v>1</v>
      </c>
      <c r="AB53" s="89">
        <v>89</v>
      </c>
      <c r="AC53" s="17">
        <v>1</v>
      </c>
    </row>
    <row r="54" spans="1:29" x14ac:dyDescent="0.55000000000000004">
      <c r="A54" s="96">
        <v>4</v>
      </c>
      <c r="B54" s="96" t="s">
        <v>0</v>
      </c>
      <c r="C54" s="96">
        <v>97</v>
      </c>
      <c r="D54" s="96" t="s">
        <v>47</v>
      </c>
      <c r="E54" s="96">
        <v>1</v>
      </c>
      <c r="F54" s="96">
        <v>8</v>
      </c>
      <c r="G54" s="96">
        <v>19.5</v>
      </c>
      <c r="H54" s="95">
        <v>36</v>
      </c>
      <c r="I54" s="95">
        <v>43</v>
      </c>
      <c r="J54" s="79">
        <v>46</v>
      </c>
      <c r="K54" s="79">
        <v>68.5</v>
      </c>
      <c r="L54" s="79">
        <v>76</v>
      </c>
      <c r="M54" s="79">
        <v>124</v>
      </c>
      <c r="P54" s="89">
        <v>84</v>
      </c>
      <c r="Q54" s="17">
        <v>1</v>
      </c>
      <c r="S54" s="89">
        <v>96</v>
      </c>
      <c r="T54" s="17">
        <v>1</v>
      </c>
      <c r="U54" s="89">
        <v>103</v>
      </c>
      <c r="V54" s="17">
        <v>1</v>
      </c>
      <c r="Z54" s="89">
        <v>90</v>
      </c>
      <c r="AA54" s="17">
        <v>2</v>
      </c>
      <c r="AB54" s="89">
        <v>90</v>
      </c>
      <c r="AC54" s="17">
        <v>1</v>
      </c>
    </row>
    <row r="55" spans="1:29" x14ac:dyDescent="0.55000000000000004">
      <c r="A55" s="96">
        <v>4</v>
      </c>
      <c r="B55" s="96" t="s">
        <v>0</v>
      </c>
      <c r="C55" s="96">
        <v>98</v>
      </c>
      <c r="D55" s="96" t="s">
        <v>313</v>
      </c>
      <c r="E55" s="96">
        <v>1</v>
      </c>
      <c r="F55" s="96">
        <v>6</v>
      </c>
      <c r="G55" s="102">
        <v>13</v>
      </c>
      <c r="H55" s="95">
        <v>22</v>
      </c>
      <c r="I55" s="95">
        <v>26.5</v>
      </c>
      <c r="J55" s="79">
        <v>30</v>
      </c>
      <c r="K55" s="79">
        <v>47.5</v>
      </c>
      <c r="L55" s="79">
        <v>53.5</v>
      </c>
      <c r="M55" s="79">
        <v>80</v>
      </c>
      <c r="P55" s="89">
        <v>85</v>
      </c>
      <c r="Q55" s="17">
        <v>1</v>
      </c>
      <c r="S55" s="89">
        <v>98</v>
      </c>
      <c r="T55" s="17">
        <v>1</v>
      </c>
      <c r="U55" s="89">
        <v>106.5</v>
      </c>
      <c r="V55" s="17">
        <v>1</v>
      </c>
      <c r="Z55" s="89">
        <v>90.5</v>
      </c>
      <c r="AA55" s="17">
        <v>1</v>
      </c>
      <c r="AB55" s="89">
        <v>91</v>
      </c>
      <c r="AC55" s="17">
        <v>3</v>
      </c>
    </row>
    <row r="56" spans="1:29" x14ac:dyDescent="0.55000000000000004">
      <c r="A56" s="96">
        <v>4</v>
      </c>
      <c r="B56" s="96" t="s">
        <v>1</v>
      </c>
      <c r="C56" s="96">
        <v>2</v>
      </c>
      <c r="D56" s="96" t="s">
        <v>47</v>
      </c>
      <c r="E56" s="96">
        <v>2</v>
      </c>
      <c r="F56" s="96">
        <v>8</v>
      </c>
      <c r="G56" s="96">
        <v>11</v>
      </c>
      <c r="H56" s="95">
        <v>12</v>
      </c>
      <c r="I56" s="95">
        <v>12.5</v>
      </c>
      <c r="J56" s="79">
        <v>14</v>
      </c>
      <c r="K56" s="79">
        <v>15</v>
      </c>
      <c r="L56" s="79">
        <v>18</v>
      </c>
      <c r="M56" s="79">
        <v>28</v>
      </c>
      <c r="P56" s="89">
        <v>90</v>
      </c>
      <c r="Q56" s="17">
        <v>2</v>
      </c>
      <c r="S56" s="89">
        <v>99</v>
      </c>
      <c r="T56" s="17">
        <v>1</v>
      </c>
      <c r="U56" s="89">
        <v>107</v>
      </c>
      <c r="V56" s="17">
        <v>2</v>
      </c>
      <c r="Z56" s="89">
        <v>92</v>
      </c>
      <c r="AA56" s="17">
        <v>1</v>
      </c>
      <c r="AB56" s="89">
        <v>92</v>
      </c>
      <c r="AC56" s="17">
        <v>1</v>
      </c>
    </row>
    <row r="57" spans="1:29" x14ac:dyDescent="0.55000000000000004">
      <c r="A57" s="96">
        <v>4</v>
      </c>
      <c r="B57" s="96" t="s">
        <v>1</v>
      </c>
      <c r="C57" s="96">
        <v>3</v>
      </c>
      <c r="D57" s="96" t="s">
        <v>267</v>
      </c>
      <c r="E57" s="96">
        <v>2</v>
      </c>
      <c r="F57" s="96">
        <v>6</v>
      </c>
      <c r="G57" s="96">
        <v>11</v>
      </c>
      <c r="H57" s="95">
        <v>11.5</v>
      </c>
      <c r="I57" s="95">
        <v>11</v>
      </c>
      <c r="J57" s="79">
        <v>13</v>
      </c>
      <c r="K57" s="79">
        <v>15</v>
      </c>
      <c r="L57" s="79">
        <v>15</v>
      </c>
      <c r="M57" s="79">
        <v>23</v>
      </c>
      <c r="P57" s="89">
        <v>90.5</v>
      </c>
      <c r="Q57" s="17">
        <v>1</v>
      </c>
      <c r="S57" s="89">
        <v>105</v>
      </c>
      <c r="T57" s="17">
        <v>2</v>
      </c>
      <c r="U57" s="89">
        <v>113</v>
      </c>
      <c r="V57" s="17">
        <v>2</v>
      </c>
      <c r="Z57" s="89">
        <v>94.5</v>
      </c>
      <c r="AA57" s="17">
        <v>1</v>
      </c>
      <c r="AB57" s="89">
        <v>94</v>
      </c>
      <c r="AC57" s="17">
        <v>1</v>
      </c>
    </row>
    <row r="58" spans="1:29" x14ac:dyDescent="0.55000000000000004">
      <c r="A58" s="96">
        <v>4</v>
      </c>
      <c r="B58" s="96" t="s">
        <v>1</v>
      </c>
      <c r="C58" s="96">
        <v>4</v>
      </c>
      <c r="D58" s="96" t="s">
        <v>267</v>
      </c>
      <c r="E58" s="96">
        <v>2</v>
      </c>
      <c r="F58" s="96">
        <v>9</v>
      </c>
      <c r="G58" s="96">
        <v>20.5</v>
      </c>
      <c r="H58" s="95">
        <v>35</v>
      </c>
      <c r="I58" s="95">
        <v>38</v>
      </c>
      <c r="J58" s="79">
        <v>47</v>
      </c>
      <c r="K58" s="79">
        <v>73</v>
      </c>
      <c r="L58" s="79">
        <v>82</v>
      </c>
      <c r="M58" s="79">
        <v>118</v>
      </c>
      <c r="P58" s="89">
        <v>92</v>
      </c>
      <c r="Q58" s="17">
        <v>1</v>
      </c>
      <c r="S58" s="89">
        <v>114</v>
      </c>
      <c r="T58" s="17">
        <v>1</v>
      </c>
      <c r="U58" s="89">
        <v>114.5</v>
      </c>
      <c r="V58" s="17">
        <v>1</v>
      </c>
      <c r="Z58" s="89">
        <v>96</v>
      </c>
      <c r="AA58" s="17">
        <v>1</v>
      </c>
      <c r="AB58" s="89">
        <v>105</v>
      </c>
      <c r="AC58" s="17">
        <v>1</v>
      </c>
    </row>
    <row r="59" spans="1:29" x14ac:dyDescent="0.55000000000000004">
      <c r="A59" s="96">
        <v>4</v>
      </c>
      <c r="B59" s="96" t="s">
        <v>1</v>
      </c>
      <c r="C59" s="96">
        <v>5</v>
      </c>
      <c r="D59" s="96" t="s">
        <v>47</v>
      </c>
      <c r="E59" s="96">
        <v>1</v>
      </c>
      <c r="F59" s="96">
        <v>8</v>
      </c>
      <c r="G59" s="96">
        <v>15</v>
      </c>
      <c r="H59" s="95">
        <v>15.5</v>
      </c>
      <c r="I59" s="95">
        <v>32</v>
      </c>
      <c r="J59" s="79">
        <v>43</v>
      </c>
      <c r="K59" s="79">
        <v>53</v>
      </c>
      <c r="L59" s="79">
        <v>62</v>
      </c>
      <c r="M59" s="79">
        <v>86</v>
      </c>
      <c r="P59" s="89">
        <v>94.5</v>
      </c>
      <c r="Q59" s="17">
        <v>1</v>
      </c>
      <c r="S59" s="89">
        <v>115</v>
      </c>
      <c r="T59" s="17">
        <v>1</v>
      </c>
      <c r="U59" s="89">
        <v>116</v>
      </c>
      <c r="V59" s="17">
        <v>1</v>
      </c>
      <c r="Z59" s="89">
        <v>98</v>
      </c>
      <c r="AA59" s="17">
        <v>1</v>
      </c>
    </row>
    <row r="60" spans="1:29" x14ac:dyDescent="0.55000000000000004">
      <c r="A60" s="96">
        <v>4</v>
      </c>
      <c r="B60" s="96" t="s">
        <v>1</v>
      </c>
      <c r="C60" s="96">
        <v>6</v>
      </c>
      <c r="D60" s="96" t="s">
        <v>47</v>
      </c>
      <c r="E60" s="96">
        <v>2</v>
      </c>
      <c r="F60" s="96">
        <v>11</v>
      </c>
      <c r="G60" s="96">
        <v>13</v>
      </c>
      <c r="H60" s="95">
        <v>18</v>
      </c>
      <c r="I60" s="95">
        <v>19</v>
      </c>
      <c r="J60" s="79">
        <v>23</v>
      </c>
      <c r="K60" s="79">
        <v>35</v>
      </c>
      <c r="L60" s="79">
        <v>59</v>
      </c>
      <c r="M60" s="79">
        <v>77.5</v>
      </c>
      <c r="P60" s="89">
        <v>96</v>
      </c>
      <c r="Q60" s="17">
        <v>1</v>
      </c>
      <c r="S60" s="89">
        <v>119</v>
      </c>
      <c r="T60" s="17">
        <v>1</v>
      </c>
      <c r="U60" s="89">
        <v>118</v>
      </c>
      <c r="V60" s="17">
        <v>1</v>
      </c>
      <c r="Z60" s="89">
        <v>109.5</v>
      </c>
      <c r="AA60" s="17">
        <v>1</v>
      </c>
    </row>
    <row r="61" spans="1:29" x14ac:dyDescent="0.55000000000000004">
      <c r="A61" s="96">
        <v>4</v>
      </c>
      <c r="B61" s="96" t="s">
        <v>1</v>
      </c>
      <c r="C61" s="96">
        <v>8</v>
      </c>
      <c r="D61" s="96" t="s">
        <v>47</v>
      </c>
      <c r="E61" s="96">
        <v>1</v>
      </c>
      <c r="F61" s="96">
        <v>9</v>
      </c>
      <c r="G61" s="96">
        <v>20</v>
      </c>
      <c r="H61" s="95">
        <v>55</v>
      </c>
      <c r="I61" s="95">
        <v>65.5</v>
      </c>
      <c r="J61" s="79">
        <v>72</v>
      </c>
      <c r="K61" s="79">
        <v>86</v>
      </c>
      <c r="L61" s="79">
        <v>87</v>
      </c>
      <c r="M61" s="79">
        <v>120.5</v>
      </c>
      <c r="P61" s="89">
        <v>98</v>
      </c>
      <c r="Q61" s="17">
        <v>1</v>
      </c>
      <c r="S61" s="89">
        <v>120</v>
      </c>
      <c r="T61" s="17">
        <v>1</v>
      </c>
      <c r="U61" s="89">
        <v>120.5</v>
      </c>
      <c r="V61" s="17">
        <v>1</v>
      </c>
      <c r="Z61" s="89">
        <v>147</v>
      </c>
      <c r="AA61" s="17">
        <v>1</v>
      </c>
    </row>
    <row r="62" spans="1:29" x14ac:dyDescent="0.55000000000000004">
      <c r="A62" s="96">
        <v>4</v>
      </c>
      <c r="B62" s="96" t="s">
        <v>1</v>
      </c>
      <c r="C62" s="96">
        <v>9</v>
      </c>
      <c r="D62" s="96" t="s">
        <v>47</v>
      </c>
      <c r="E62" s="96">
        <v>1</v>
      </c>
      <c r="F62" s="96">
        <v>5</v>
      </c>
      <c r="G62" s="96">
        <v>14.5</v>
      </c>
      <c r="H62" s="95">
        <v>37</v>
      </c>
      <c r="I62" s="95">
        <v>47</v>
      </c>
      <c r="J62" s="79">
        <v>58</v>
      </c>
      <c r="K62" s="79">
        <v>65</v>
      </c>
      <c r="L62" s="79">
        <v>85</v>
      </c>
      <c r="M62" s="79">
        <v>114.5</v>
      </c>
      <c r="P62" s="89">
        <v>109.5</v>
      </c>
      <c r="Q62" s="17">
        <v>1</v>
      </c>
      <c r="S62" s="89">
        <v>122.5</v>
      </c>
      <c r="T62" s="17">
        <v>1</v>
      </c>
      <c r="U62" s="89">
        <v>122</v>
      </c>
      <c r="V62" s="17">
        <v>1</v>
      </c>
      <c r="Z62" s="89">
        <v>170.5</v>
      </c>
      <c r="AA62" s="17">
        <v>1</v>
      </c>
    </row>
    <row r="63" spans="1:29" x14ac:dyDescent="0.55000000000000004">
      <c r="A63" s="96">
        <v>4</v>
      </c>
      <c r="B63" s="96" t="s">
        <v>1</v>
      </c>
      <c r="C63" s="96">
        <v>10</v>
      </c>
      <c r="D63" s="96" t="s">
        <v>47</v>
      </c>
      <c r="E63" s="96">
        <v>2</v>
      </c>
      <c r="F63" s="96">
        <v>9</v>
      </c>
      <c r="G63" s="96">
        <v>18</v>
      </c>
      <c r="H63" s="95">
        <v>57</v>
      </c>
      <c r="I63" s="95">
        <v>65</v>
      </c>
      <c r="J63" s="79">
        <v>72</v>
      </c>
      <c r="K63" s="79">
        <v>75</v>
      </c>
      <c r="L63" s="79">
        <v>91</v>
      </c>
      <c r="M63" s="79">
        <v>123</v>
      </c>
      <c r="P63" s="89">
        <v>147</v>
      </c>
      <c r="Q63" s="17">
        <v>1</v>
      </c>
      <c r="S63" s="89">
        <v>124</v>
      </c>
      <c r="T63" s="17">
        <v>1</v>
      </c>
      <c r="U63" s="89">
        <v>123</v>
      </c>
      <c r="V63" s="17">
        <v>2</v>
      </c>
    </row>
    <row r="64" spans="1:29" x14ac:dyDescent="0.55000000000000004">
      <c r="A64" s="96">
        <v>4</v>
      </c>
      <c r="B64" s="96" t="s">
        <v>1</v>
      </c>
      <c r="C64" s="96">
        <v>14</v>
      </c>
      <c r="D64" s="96" t="s">
        <v>47</v>
      </c>
      <c r="E64" s="96">
        <v>2</v>
      </c>
      <c r="F64" s="96">
        <v>6</v>
      </c>
      <c r="G64" s="96">
        <v>12</v>
      </c>
      <c r="H64" s="95">
        <v>12</v>
      </c>
      <c r="I64" s="95">
        <v>21.5</v>
      </c>
      <c r="J64" s="79">
        <v>26</v>
      </c>
      <c r="K64" s="79">
        <v>37</v>
      </c>
      <c r="L64" s="79">
        <v>42</v>
      </c>
      <c r="M64" s="79">
        <v>60</v>
      </c>
      <c r="P64" s="89">
        <v>170.5</v>
      </c>
      <c r="Q64" s="17">
        <v>1</v>
      </c>
      <c r="S64" s="89">
        <v>126</v>
      </c>
      <c r="T64" s="17">
        <v>1</v>
      </c>
      <c r="U64" s="89">
        <v>124</v>
      </c>
      <c r="V64" s="17">
        <v>1</v>
      </c>
    </row>
    <row r="65" spans="1:22" x14ac:dyDescent="0.55000000000000004">
      <c r="A65" s="96">
        <v>4</v>
      </c>
      <c r="B65" s="96" t="s">
        <v>1</v>
      </c>
      <c r="C65" s="96">
        <v>15</v>
      </c>
      <c r="D65" s="96" t="s">
        <v>267</v>
      </c>
      <c r="E65" s="96">
        <v>1</v>
      </c>
      <c r="F65" s="96">
        <v>8</v>
      </c>
      <c r="G65" s="96">
        <v>6</v>
      </c>
      <c r="H65" s="95">
        <v>9</v>
      </c>
      <c r="I65" s="95">
        <v>12.5</v>
      </c>
      <c r="J65" s="79">
        <v>21</v>
      </c>
      <c r="K65" s="79">
        <v>34</v>
      </c>
      <c r="L65" s="79">
        <v>46</v>
      </c>
      <c r="M65" s="79">
        <v>71.5</v>
      </c>
      <c r="P65" s="86" t="s">
        <v>1</v>
      </c>
      <c r="Q65" s="17">
        <v>84</v>
      </c>
      <c r="S65" s="89">
        <v>132</v>
      </c>
      <c r="T65" s="17">
        <v>1</v>
      </c>
      <c r="U65" s="89">
        <v>125</v>
      </c>
      <c r="V65" s="17">
        <v>1</v>
      </c>
    </row>
    <row r="66" spans="1:22" x14ac:dyDescent="0.55000000000000004">
      <c r="A66" s="96">
        <v>4</v>
      </c>
      <c r="B66" s="96" t="s">
        <v>1</v>
      </c>
      <c r="C66" s="96">
        <v>22</v>
      </c>
      <c r="D66" s="96" t="s">
        <v>267</v>
      </c>
      <c r="E66" s="96">
        <v>2</v>
      </c>
      <c r="F66" s="96">
        <v>5</v>
      </c>
      <c r="G66" s="96">
        <v>9</v>
      </c>
      <c r="H66" s="95">
        <v>36</v>
      </c>
      <c r="I66" s="95">
        <v>51</v>
      </c>
      <c r="J66" s="79">
        <v>45</v>
      </c>
      <c r="K66" s="79">
        <v>76</v>
      </c>
      <c r="L66" s="79">
        <v>91</v>
      </c>
      <c r="M66" s="79">
        <v>123</v>
      </c>
      <c r="P66" s="89">
        <v>3</v>
      </c>
      <c r="Q66" s="17">
        <v>2</v>
      </c>
      <c r="S66" s="89">
        <v>135</v>
      </c>
      <c r="T66" s="17">
        <v>1</v>
      </c>
      <c r="U66" s="89">
        <v>144</v>
      </c>
      <c r="V66" s="17">
        <v>1</v>
      </c>
    </row>
    <row r="67" spans="1:22" x14ac:dyDescent="0.55000000000000004">
      <c r="A67" s="96">
        <v>4</v>
      </c>
      <c r="B67" s="96" t="s">
        <v>1</v>
      </c>
      <c r="C67" s="96">
        <v>23</v>
      </c>
      <c r="D67" s="96" t="s">
        <v>47</v>
      </c>
      <c r="E67" s="96">
        <v>1</v>
      </c>
      <c r="F67" s="96">
        <v>9</v>
      </c>
      <c r="G67" s="96">
        <v>21</v>
      </c>
      <c r="H67" s="95">
        <v>28</v>
      </c>
      <c r="I67" s="95">
        <v>37</v>
      </c>
      <c r="J67" s="79">
        <v>53</v>
      </c>
      <c r="K67" s="79">
        <v>72</v>
      </c>
      <c r="L67" s="79">
        <v>86</v>
      </c>
      <c r="M67" s="79">
        <v>125</v>
      </c>
      <c r="P67" s="89">
        <v>4</v>
      </c>
      <c r="Q67" s="17">
        <v>1</v>
      </c>
      <c r="S67" s="89">
        <v>137</v>
      </c>
      <c r="T67" s="17">
        <v>1</v>
      </c>
    </row>
    <row r="68" spans="1:22" x14ac:dyDescent="0.55000000000000004">
      <c r="A68" s="96">
        <v>4</v>
      </c>
      <c r="B68" s="96" t="s">
        <v>1</v>
      </c>
      <c r="C68" s="96">
        <v>24</v>
      </c>
      <c r="D68" s="96" t="s">
        <v>47</v>
      </c>
      <c r="E68" s="96">
        <v>2</v>
      </c>
      <c r="F68" s="96">
        <v>10</v>
      </c>
      <c r="G68" s="96">
        <v>25</v>
      </c>
      <c r="H68" s="95">
        <v>42.5</v>
      </c>
      <c r="I68" s="95">
        <v>53.5</v>
      </c>
      <c r="J68" s="79">
        <v>61</v>
      </c>
      <c r="K68" s="79">
        <v>68</v>
      </c>
      <c r="L68" s="79">
        <v>87</v>
      </c>
      <c r="M68" s="79">
        <v>94</v>
      </c>
      <c r="P68" s="89">
        <v>8</v>
      </c>
      <c r="Q68" s="17">
        <v>1</v>
      </c>
      <c r="S68" s="89">
        <v>148</v>
      </c>
      <c r="T68" s="17">
        <v>1</v>
      </c>
    </row>
    <row r="69" spans="1:22" x14ac:dyDescent="0.55000000000000004">
      <c r="A69" s="96">
        <v>4</v>
      </c>
      <c r="B69" s="96" t="s">
        <v>1</v>
      </c>
      <c r="C69" s="96">
        <v>32</v>
      </c>
      <c r="D69" s="96" t="s">
        <v>47</v>
      </c>
      <c r="E69" s="96">
        <v>2</v>
      </c>
      <c r="F69" s="96">
        <v>9</v>
      </c>
      <c r="G69" s="96">
        <v>15</v>
      </c>
      <c r="H69" s="95">
        <v>15</v>
      </c>
      <c r="I69" s="95">
        <v>16</v>
      </c>
      <c r="J69" s="79">
        <v>19</v>
      </c>
      <c r="K69" s="79">
        <v>19</v>
      </c>
      <c r="L69" s="79">
        <v>23</v>
      </c>
      <c r="M69" s="79">
        <v>25</v>
      </c>
      <c r="P69" s="89">
        <v>10</v>
      </c>
      <c r="Q69" s="17">
        <v>1</v>
      </c>
      <c r="S69" s="89">
        <v>160</v>
      </c>
      <c r="T69" s="17">
        <v>1</v>
      </c>
    </row>
    <row r="70" spans="1:22" x14ac:dyDescent="0.55000000000000004">
      <c r="A70" s="96">
        <v>4</v>
      </c>
      <c r="B70" s="96" t="s">
        <v>1</v>
      </c>
      <c r="C70" s="96">
        <v>35</v>
      </c>
      <c r="D70" s="96" t="s">
        <v>47</v>
      </c>
      <c r="E70" s="96">
        <v>1</v>
      </c>
      <c r="F70" s="96">
        <v>10</v>
      </c>
      <c r="G70" s="96">
        <v>16.5</v>
      </c>
      <c r="H70" s="95">
        <v>30.5</v>
      </c>
      <c r="I70" s="95">
        <v>32</v>
      </c>
      <c r="J70" s="79">
        <v>37</v>
      </c>
      <c r="K70" s="79">
        <v>55</v>
      </c>
      <c r="L70" s="79">
        <v>59</v>
      </c>
      <c r="M70" s="79">
        <v>86</v>
      </c>
      <c r="P70" s="89">
        <v>12</v>
      </c>
      <c r="Q70" s="17">
        <v>1</v>
      </c>
      <c r="S70" s="89">
        <v>189</v>
      </c>
      <c r="T70" s="17">
        <v>1</v>
      </c>
    </row>
    <row r="71" spans="1:22" x14ac:dyDescent="0.55000000000000004">
      <c r="A71" s="96">
        <v>4</v>
      </c>
      <c r="B71" s="96" t="s">
        <v>1</v>
      </c>
      <c r="C71" s="96">
        <v>36</v>
      </c>
      <c r="D71" s="96" t="s">
        <v>272</v>
      </c>
      <c r="E71" s="96">
        <v>2</v>
      </c>
      <c r="F71" s="96">
        <v>6</v>
      </c>
      <c r="G71" s="96">
        <v>9.5</v>
      </c>
      <c r="H71" s="95">
        <v>12</v>
      </c>
      <c r="I71" s="95">
        <v>14</v>
      </c>
      <c r="J71" s="79">
        <v>17</v>
      </c>
      <c r="K71" s="79">
        <v>24</v>
      </c>
      <c r="L71" s="79">
        <v>28</v>
      </c>
      <c r="M71" s="79">
        <v>46.5</v>
      </c>
      <c r="P71" s="89">
        <v>13</v>
      </c>
      <c r="Q71" s="17">
        <v>1</v>
      </c>
    </row>
    <row r="72" spans="1:22" x14ac:dyDescent="0.55000000000000004">
      <c r="A72" s="96">
        <v>4</v>
      </c>
      <c r="B72" s="96" t="s">
        <v>1</v>
      </c>
      <c r="C72" s="96">
        <v>37</v>
      </c>
      <c r="D72" s="96" t="s">
        <v>267</v>
      </c>
      <c r="E72" s="96">
        <v>2</v>
      </c>
      <c r="F72" s="96">
        <v>7</v>
      </c>
      <c r="G72" s="96">
        <v>15</v>
      </c>
      <c r="H72" s="95">
        <v>24</v>
      </c>
      <c r="I72" s="95">
        <v>27</v>
      </c>
      <c r="J72" s="79">
        <v>29</v>
      </c>
      <c r="K72" s="79">
        <v>44</v>
      </c>
      <c r="L72" s="79">
        <v>57</v>
      </c>
      <c r="M72" s="79">
        <v>79.5</v>
      </c>
      <c r="P72" s="89">
        <v>14</v>
      </c>
      <c r="Q72" s="17">
        <v>1</v>
      </c>
    </row>
    <row r="73" spans="1:22" x14ac:dyDescent="0.55000000000000004">
      <c r="A73" s="96">
        <v>4</v>
      </c>
      <c r="B73" s="96" t="s">
        <v>1</v>
      </c>
      <c r="C73" s="96">
        <v>40</v>
      </c>
      <c r="D73" s="96" t="s">
        <v>267</v>
      </c>
      <c r="E73" s="96">
        <v>1</v>
      </c>
      <c r="F73" s="96">
        <v>7</v>
      </c>
      <c r="G73" s="96">
        <v>12.5</v>
      </c>
      <c r="H73" s="95">
        <v>15.5</v>
      </c>
      <c r="I73" s="95">
        <v>17</v>
      </c>
      <c r="J73" s="79">
        <v>22</v>
      </c>
      <c r="K73" s="79">
        <v>33</v>
      </c>
      <c r="L73" s="79">
        <v>43</v>
      </c>
      <c r="M73" s="79">
        <v>58</v>
      </c>
      <c r="P73" s="89">
        <v>15</v>
      </c>
      <c r="Q73" s="17">
        <v>1</v>
      </c>
    </row>
    <row r="74" spans="1:22" x14ac:dyDescent="0.55000000000000004">
      <c r="A74" s="96">
        <v>4</v>
      </c>
      <c r="B74" s="96" t="s">
        <v>1</v>
      </c>
      <c r="C74" s="96">
        <v>41</v>
      </c>
      <c r="D74" s="96" t="s">
        <v>47</v>
      </c>
      <c r="E74" s="96">
        <v>2</v>
      </c>
      <c r="F74" s="96">
        <v>9</v>
      </c>
      <c r="G74" s="96">
        <v>11</v>
      </c>
      <c r="H74" s="95">
        <v>18</v>
      </c>
      <c r="I74" s="95">
        <v>20</v>
      </c>
      <c r="J74" s="79">
        <v>24</v>
      </c>
      <c r="K74" s="79">
        <v>32</v>
      </c>
      <c r="L74" s="79">
        <v>52</v>
      </c>
      <c r="M74" s="79">
        <v>76</v>
      </c>
      <c r="P74" s="89">
        <v>16</v>
      </c>
      <c r="Q74" s="17">
        <v>3</v>
      </c>
    </row>
    <row r="75" spans="1:22" x14ac:dyDescent="0.55000000000000004">
      <c r="A75" s="96">
        <v>4</v>
      </c>
      <c r="B75" s="96" t="s">
        <v>1</v>
      </c>
      <c r="C75" s="96">
        <v>42</v>
      </c>
      <c r="D75" s="96" t="s">
        <v>47</v>
      </c>
      <c r="E75" s="96">
        <v>2</v>
      </c>
      <c r="F75" s="96">
        <v>7</v>
      </c>
      <c r="G75" s="96">
        <v>9.5</v>
      </c>
      <c r="H75" s="95">
        <v>14.5</v>
      </c>
      <c r="I75" s="95">
        <v>19</v>
      </c>
      <c r="J75" s="79">
        <v>24</v>
      </c>
      <c r="K75" s="79">
        <v>42</v>
      </c>
      <c r="L75" s="79">
        <v>55</v>
      </c>
      <c r="M75" s="79">
        <v>82</v>
      </c>
      <c r="P75" s="89">
        <v>17</v>
      </c>
      <c r="Q75" s="17">
        <v>1</v>
      </c>
    </row>
    <row r="76" spans="1:22" x14ac:dyDescent="0.55000000000000004">
      <c r="A76" s="96">
        <v>4</v>
      </c>
      <c r="B76" s="96" t="s">
        <v>1</v>
      </c>
      <c r="C76" s="96">
        <v>43</v>
      </c>
      <c r="D76" s="96" t="s">
        <v>47</v>
      </c>
      <c r="E76" s="96">
        <v>2</v>
      </c>
      <c r="F76" s="96">
        <v>6</v>
      </c>
      <c r="G76" s="96">
        <v>12.5</v>
      </c>
      <c r="H76" s="95">
        <v>17</v>
      </c>
      <c r="I76" s="95">
        <v>17</v>
      </c>
      <c r="J76" s="79">
        <v>18</v>
      </c>
      <c r="K76" s="79">
        <v>22</v>
      </c>
      <c r="L76" s="79">
        <v>22</v>
      </c>
      <c r="M76" s="79">
        <v>33.5</v>
      </c>
      <c r="P76" s="89">
        <v>18</v>
      </c>
      <c r="Q76" s="17">
        <v>2</v>
      </c>
    </row>
    <row r="77" spans="1:22" x14ac:dyDescent="0.55000000000000004">
      <c r="A77" s="96">
        <v>4</v>
      </c>
      <c r="B77" s="96" t="s">
        <v>1</v>
      </c>
      <c r="C77" s="96">
        <v>45</v>
      </c>
      <c r="D77" s="96" t="s">
        <v>47</v>
      </c>
      <c r="E77" s="96">
        <v>3</v>
      </c>
      <c r="F77" s="96">
        <v>7.5</v>
      </c>
      <c r="G77" s="96">
        <v>10.5</v>
      </c>
      <c r="H77" s="95">
        <v>7</v>
      </c>
      <c r="I77" s="95">
        <v>25</v>
      </c>
      <c r="J77" s="79">
        <v>28</v>
      </c>
      <c r="K77" s="79">
        <v>29</v>
      </c>
      <c r="L77" s="79">
        <v>31</v>
      </c>
      <c r="M77" s="79">
        <v>35</v>
      </c>
      <c r="P77" s="89">
        <v>20</v>
      </c>
      <c r="Q77" s="17">
        <v>1</v>
      </c>
    </row>
    <row r="78" spans="1:22" x14ac:dyDescent="0.55000000000000004">
      <c r="A78" s="96">
        <v>4</v>
      </c>
      <c r="B78" s="96" t="s">
        <v>1</v>
      </c>
      <c r="C78" s="96">
        <v>46</v>
      </c>
      <c r="D78" s="96" t="s">
        <v>66</v>
      </c>
      <c r="E78" s="96">
        <v>3</v>
      </c>
      <c r="F78" s="96">
        <v>7.5</v>
      </c>
      <c r="G78" s="96">
        <v>13</v>
      </c>
      <c r="H78" s="95">
        <v>15.5</v>
      </c>
      <c r="I78" s="95">
        <v>18</v>
      </c>
      <c r="J78" s="79">
        <v>20</v>
      </c>
      <c r="K78" s="79">
        <v>19</v>
      </c>
      <c r="L78" s="79">
        <v>17</v>
      </c>
      <c r="M78" s="79">
        <v>21</v>
      </c>
      <c r="P78" s="89">
        <v>22</v>
      </c>
      <c r="Q78" s="17">
        <v>4</v>
      </c>
    </row>
    <row r="79" spans="1:22" x14ac:dyDescent="0.55000000000000004">
      <c r="A79" s="96">
        <v>4</v>
      </c>
      <c r="B79" s="96" t="s">
        <v>1</v>
      </c>
      <c r="C79" s="96">
        <v>47</v>
      </c>
      <c r="D79" s="96" t="s">
        <v>66</v>
      </c>
      <c r="E79" s="96">
        <v>3</v>
      </c>
      <c r="F79" s="96">
        <v>5</v>
      </c>
      <c r="G79" s="96">
        <v>10</v>
      </c>
      <c r="H79" s="95">
        <v>14</v>
      </c>
      <c r="I79" s="95">
        <v>9</v>
      </c>
      <c r="J79" s="79">
        <v>11</v>
      </c>
      <c r="K79" s="79">
        <v>15</v>
      </c>
      <c r="L79" s="79">
        <v>18</v>
      </c>
      <c r="M79" s="79">
        <v>26</v>
      </c>
      <c r="P79" s="89">
        <v>23</v>
      </c>
      <c r="Q79" s="17">
        <v>1</v>
      </c>
    </row>
    <row r="80" spans="1:22" x14ac:dyDescent="0.55000000000000004">
      <c r="A80" s="96">
        <v>4</v>
      </c>
      <c r="B80" s="96" t="s">
        <v>1</v>
      </c>
      <c r="C80" s="96">
        <v>49</v>
      </c>
      <c r="D80" s="96" t="s">
        <v>66</v>
      </c>
      <c r="E80" s="96">
        <v>2</v>
      </c>
      <c r="F80" s="96">
        <v>7</v>
      </c>
      <c r="G80" s="96">
        <v>12</v>
      </c>
      <c r="H80" s="95">
        <v>20</v>
      </c>
      <c r="I80" s="95">
        <v>25.5</v>
      </c>
      <c r="J80" s="79">
        <v>32</v>
      </c>
      <c r="K80" s="79">
        <v>39</v>
      </c>
      <c r="L80" s="79">
        <v>45</v>
      </c>
      <c r="M80" s="79">
        <v>51</v>
      </c>
      <c r="P80" s="89">
        <v>25</v>
      </c>
      <c r="Q80" s="17">
        <v>1</v>
      </c>
    </row>
    <row r="81" spans="1:17" x14ac:dyDescent="0.55000000000000004">
      <c r="A81" s="96">
        <v>4</v>
      </c>
      <c r="B81" s="96" t="s">
        <v>1</v>
      </c>
      <c r="C81" s="96">
        <v>53</v>
      </c>
      <c r="D81" s="96" t="s">
        <v>47</v>
      </c>
      <c r="E81" s="96">
        <v>2</v>
      </c>
      <c r="F81" s="96">
        <v>6</v>
      </c>
      <c r="G81" s="96">
        <v>14.5</v>
      </c>
      <c r="H81" s="95">
        <v>23.5</v>
      </c>
      <c r="I81" s="95">
        <v>27.5</v>
      </c>
      <c r="J81" s="79">
        <v>31</v>
      </c>
      <c r="K81" s="79">
        <v>38</v>
      </c>
      <c r="L81" s="79">
        <v>50</v>
      </c>
      <c r="M81" s="79">
        <v>37</v>
      </c>
      <c r="P81" s="89">
        <v>26</v>
      </c>
      <c r="Q81" s="17">
        <v>1</v>
      </c>
    </row>
    <row r="82" spans="1:17" x14ac:dyDescent="0.55000000000000004">
      <c r="A82" s="96">
        <v>4</v>
      </c>
      <c r="B82" s="96" t="s">
        <v>1</v>
      </c>
      <c r="C82" s="96">
        <v>55</v>
      </c>
      <c r="D82" s="96" t="s">
        <v>47</v>
      </c>
      <c r="E82" s="96">
        <v>1</v>
      </c>
      <c r="F82" s="96">
        <v>10</v>
      </c>
      <c r="G82" s="96">
        <v>20.5</v>
      </c>
      <c r="H82" s="95">
        <v>27</v>
      </c>
      <c r="I82" s="95">
        <v>30</v>
      </c>
      <c r="J82" s="79">
        <v>29</v>
      </c>
      <c r="K82" s="79">
        <v>29</v>
      </c>
      <c r="L82" s="79">
        <v>39</v>
      </c>
      <c r="M82" s="79">
        <v>57</v>
      </c>
      <c r="P82" s="89">
        <v>28</v>
      </c>
      <c r="Q82" s="17">
        <v>1</v>
      </c>
    </row>
    <row r="83" spans="1:17" x14ac:dyDescent="0.55000000000000004">
      <c r="A83" s="96">
        <v>4</v>
      </c>
      <c r="B83" s="96" t="s">
        <v>1</v>
      </c>
      <c r="C83" s="96">
        <v>56</v>
      </c>
      <c r="D83" s="96" t="s">
        <v>47</v>
      </c>
      <c r="E83" s="96">
        <v>1</v>
      </c>
      <c r="F83" s="96">
        <v>11</v>
      </c>
      <c r="G83" s="96">
        <v>17</v>
      </c>
      <c r="H83" s="95">
        <v>27.5</v>
      </c>
      <c r="I83" s="95">
        <v>31</v>
      </c>
      <c r="J83" s="79">
        <v>34</v>
      </c>
      <c r="K83" s="79">
        <v>37</v>
      </c>
      <c r="L83" s="79">
        <v>39</v>
      </c>
      <c r="M83" s="79">
        <v>65.5</v>
      </c>
      <c r="P83" s="89">
        <v>31</v>
      </c>
      <c r="Q83" s="17">
        <v>2</v>
      </c>
    </row>
    <row r="84" spans="1:17" x14ac:dyDescent="0.55000000000000004">
      <c r="A84" s="96">
        <v>4</v>
      </c>
      <c r="B84" s="96" t="s">
        <v>1</v>
      </c>
      <c r="C84" s="96">
        <v>57</v>
      </c>
      <c r="D84" s="96" t="s">
        <v>47</v>
      </c>
      <c r="E84" s="96">
        <v>1</v>
      </c>
      <c r="F84" s="96">
        <v>9</v>
      </c>
      <c r="G84" s="96">
        <v>25</v>
      </c>
      <c r="H84" s="95">
        <v>48</v>
      </c>
      <c r="I84" s="95">
        <v>56</v>
      </c>
      <c r="J84" s="79">
        <v>58</v>
      </c>
      <c r="K84" s="79">
        <v>59</v>
      </c>
      <c r="L84" s="79">
        <v>54</v>
      </c>
      <c r="M84" s="79">
        <v>72</v>
      </c>
      <c r="P84" s="89">
        <v>32</v>
      </c>
      <c r="Q84" s="17">
        <v>1</v>
      </c>
    </row>
    <row r="85" spans="1:17" x14ac:dyDescent="0.55000000000000004">
      <c r="A85" s="96">
        <v>4</v>
      </c>
      <c r="B85" s="96" t="s">
        <v>1</v>
      </c>
      <c r="C85" s="96">
        <v>58</v>
      </c>
      <c r="D85" s="96" t="s">
        <v>47</v>
      </c>
      <c r="E85" s="96">
        <v>1</v>
      </c>
      <c r="F85" s="96">
        <v>8</v>
      </c>
      <c r="G85" s="96">
        <v>11.5</v>
      </c>
      <c r="H85" s="95">
        <v>20</v>
      </c>
      <c r="I85" s="95">
        <v>22</v>
      </c>
      <c r="J85" s="79">
        <v>26</v>
      </c>
      <c r="K85" s="79">
        <v>36</v>
      </c>
      <c r="L85" s="79">
        <v>52</v>
      </c>
      <c r="M85" s="79">
        <v>69.5</v>
      </c>
      <c r="P85" s="89">
        <v>35</v>
      </c>
      <c r="Q85" s="17">
        <v>1</v>
      </c>
    </row>
    <row r="86" spans="1:17" x14ac:dyDescent="0.55000000000000004">
      <c r="A86" s="96">
        <v>4</v>
      </c>
      <c r="B86" s="96" t="s">
        <v>1</v>
      </c>
      <c r="C86" s="96">
        <v>59</v>
      </c>
      <c r="D86" s="96" t="s">
        <v>47</v>
      </c>
      <c r="E86" s="96">
        <v>2</v>
      </c>
      <c r="F86" s="96">
        <v>8.5</v>
      </c>
      <c r="G86" s="96">
        <v>11.5</v>
      </c>
      <c r="H86" s="95">
        <v>13.5</v>
      </c>
      <c r="I86" s="95">
        <v>13</v>
      </c>
      <c r="J86" s="79">
        <v>14</v>
      </c>
      <c r="K86" s="79">
        <v>17</v>
      </c>
      <c r="L86" s="79">
        <v>22</v>
      </c>
      <c r="M86" s="79">
        <v>30.5</v>
      </c>
      <c r="P86" s="89">
        <v>37</v>
      </c>
      <c r="Q86" s="17">
        <v>1</v>
      </c>
    </row>
    <row r="87" spans="1:17" x14ac:dyDescent="0.55000000000000004">
      <c r="A87" s="96">
        <v>4</v>
      </c>
      <c r="B87" s="96" t="s">
        <v>1</v>
      </c>
      <c r="C87" s="96">
        <v>60</v>
      </c>
      <c r="D87" s="96" t="s">
        <v>47</v>
      </c>
      <c r="E87" s="96">
        <v>3</v>
      </c>
      <c r="F87" s="96">
        <v>10</v>
      </c>
      <c r="G87" s="96">
        <v>12</v>
      </c>
      <c r="H87" s="95">
        <v>13</v>
      </c>
      <c r="I87" s="95">
        <v>12</v>
      </c>
      <c r="J87" s="79">
        <v>10</v>
      </c>
      <c r="K87" s="79">
        <v>12</v>
      </c>
      <c r="L87" s="79">
        <v>13</v>
      </c>
      <c r="M87" s="79">
        <v>13</v>
      </c>
      <c r="P87" s="89">
        <v>39</v>
      </c>
      <c r="Q87" s="17">
        <v>2</v>
      </c>
    </row>
    <row r="88" spans="1:17" x14ac:dyDescent="0.55000000000000004">
      <c r="A88" s="96">
        <v>4</v>
      </c>
      <c r="B88" s="96" t="s">
        <v>1</v>
      </c>
      <c r="C88" s="96">
        <v>62</v>
      </c>
      <c r="D88" s="96" t="s">
        <v>47</v>
      </c>
      <c r="E88" s="96">
        <v>3</v>
      </c>
      <c r="F88" s="96">
        <v>7</v>
      </c>
      <c r="G88" s="96">
        <v>11</v>
      </c>
      <c r="H88" s="95">
        <v>14</v>
      </c>
      <c r="I88" s="95">
        <v>14</v>
      </c>
      <c r="J88" s="79">
        <v>20</v>
      </c>
      <c r="K88" s="79">
        <v>20</v>
      </c>
      <c r="L88" s="79">
        <v>25</v>
      </c>
      <c r="M88" s="79">
        <v>42.5</v>
      </c>
      <c r="P88" s="89">
        <v>40</v>
      </c>
      <c r="Q88" s="17">
        <v>2</v>
      </c>
    </row>
    <row r="89" spans="1:17" x14ac:dyDescent="0.55000000000000004">
      <c r="A89" s="96">
        <v>4</v>
      </c>
      <c r="B89" s="96" t="s">
        <v>1</v>
      </c>
      <c r="C89" s="96">
        <v>63</v>
      </c>
      <c r="D89" s="96" t="s">
        <v>47</v>
      </c>
      <c r="E89" s="96">
        <v>2</v>
      </c>
      <c r="F89" s="96">
        <v>7</v>
      </c>
      <c r="G89" s="96">
        <v>11</v>
      </c>
      <c r="H89" s="95">
        <v>13</v>
      </c>
      <c r="I89" s="95">
        <v>13</v>
      </c>
      <c r="J89" s="79">
        <v>15</v>
      </c>
      <c r="K89" s="79">
        <v>17</v>
      </c>
      <c r="L89" s="79">
        <v>16</v>
      </c>
      <c r="M89" s="79">
        <v>15</v>
      </c>
      <c r="P89" s="89">
        <v>42</v>
      </c>
      <c r="Q89" s="17">
        <v>1</v>
      </c>
    </row>
    <row r="90" spans="1:17" x14ac:dyDescent="0.55000000000000004">
      <c r="A90" s="96">
        <v>4</v>
      </c>
      <c r="B90" s="96" t="s">
        <v>1</v>
      </c>
      <c r="C90" s="96">
        <v>69</v>
      </c>
      <c r="D90" s="96" t="s">
        <v>47</v>
      </c>
      <c r="E90" s="96">
        <v>2</v>
      </c>
      <c r="F90" s="96">
        <v>6</v>
      </c>
      <c r="G90" s="96">
        <v>14.5</v>
      </c>
      <c r="H90" s="95">
        <v>27</v>
      </c>
      <c r="I90" s="95">
        <v>23</v>
      </c>
      <c r="J90" s="79">
        <v>32</v>
      </c>
      <c r="K90" s="79">
        <v>59</v>
      </c>
      <c r="L90" s="79">
        <v>61</v>
      </c>
      <c r="M90" s="79">
        <v>81</v>
      </c>
      <c r="P90" s="89">
        <v>43</v>
      </c>
      <c r="Q90" s="17">
        <v>1</v>
      </c>
    </row>
    <row r="91" spans="1:17" x14ac:dyDescent="0.55000000000000004">
      <c r="A91" s="96">
        <v>4</v>
      </c>
      <c r="B91" s="96" t="s">
        <v>1</v>
      </c>
      <c r="C91" s="96">
        <v>71</v>
      </c>
      <c r="D91" s="96" t="s">
        <v>47</v>
      </c>
      <c r="E91" s="96">
        <v>2</v>
      </c>
      <c r="F91" s="96">
        <v>6</v>
      </c>
      <c r="G91" s="96">
        <v>10.5</v>
      </c>
      <c r="H91" s="95">
        <v>26</v>
      </c>
      <c r="I91" s="95">
        <v>33</v>
      </c>
      <c r="J91" s="79">
        <v>48</v>
      </c>
      <c r="K91" s="79">
        <v>70</v>
      </c>
      <c r="L91" s="79">
        <v>83</v>
      </c>
      <c r="M91" s="79">
        <v>107</v>
      </c>
      <c r="P91" s="89">
        <v>44</v>
      </c>
      <c r="Q91" s="17">
        <v>2</v>
      </c>
    </row>
    <row r="92" spans="1:17" x14ac:dyDescent="0.55000000000000004">
      <c r="A92" s="96">
        <v>4</v>
      </c>
      <c r="B92" s="96" t="s">
        <v>1</v>
      </c>
      <c r="C92" s="96">
        <v>72</v>
      </c>
      <c r="D92" s="96" t="s">
        <v>47</v>
      </c>
      <c r="E92" s="96">
        <v>2</v>
      </c>
      <c r="F92" s="96">
        <v>5.5</v>
      </c>
      <c r="G92" s="96">
        <v>11.5</v>
      </c>
      <c r="H92" s="95">
        <v>18</v>
      </c>
      <c r="I92" s="95">
        <v>20.5</v>
      </c>
      <c r="J92" s="79">
        <v>22</v>
      </c>
      <c r="K92" s="79">
        <v>25</v>
      </c>
      <c r="L92" s="79">
        <v>31</v>
      </c>
      <c r="M92" s="79">
        <v>55</v>
      </c>
      <c r="P92" s="89">
        <v>45</v>
      </c>
      <c r="Q92" s="17">
        <v>3</v>
      </c>
    </row>
    <row r="93" spans="1:17" x14ac:dyDescent="0.55000000000000004">
      <c r="A93" s="96">
        <v>4</v>
      </c>
      <c r="B93" s="96" t="s">
        <v>1</v>
      </c>
      <c r="C93" s="96">
        <v>74</v>
      </c>
      <c r="D93" s="96" t="s">
        <v>47</v>
      </c>
      <c r="E93" s="96">
        <v>2</v>
      </c>
      <c r="F93" s="96">
        <v>10</v>
      </c>
      <c r="G93" s="96">
        <v>14.5</v>
      </c>
      <c r="H93" s="95">
        <v>18</v>
      </c>
      <c r="I93" s="95">
        <v>19</v>
      </c>
      <c r="J93" s="79">
        <v>26</v>
      </c>
      <c r="K93" s="79">
        <v>43</v>
      </c>
      <c r="L93" s="79">
        <v>64</v>
      </c>
      <c r="M93" s="79">
        <v>97.5</v>
      </c>
      <c r="P93" s="89">
        <v>46</v>
      </c>
      <c r="Q93" s="17">
        <v>1</v>
      </c>
    </row>
    <row r="94" spans="1:17" x14ac:dyDescent="0.55000000000000004">
      <c r="A94" s="96">
        <v>4</v>
      </c>
      <c r="B94" s="96" t="s">
        <v>1</v>
      </c>
      <c r="C94" s="96">
        <v>75</v>
      </c>
      <c r="D94" s="96" t="s">
        <v>47</v>
      </c>
      <c r="E94" s="96">
        <v>2</v>
      </c>
      <c r="F94" s="96">
        <v>7</v>
      </c>
      <c r="G94" s="96">
        <v>11.5</v>
      </c>
      <c r="H94" s="95">
        <v>14</v>
      </c>
      <c r="I94" s="95">
        <v>14</v>
      </c>
      <c r="J94" s="79">
        <v>17</v>
      </c>
      <c r="K94" s="79">
        <v>14</v>
      </c>
      <c r="L94" s="79">
        <v>14</v>
      </c>
      <c r="M94" s="79">
        <v>13</v>
      </c>
      <c r="P94" s="89">
        <v>48</v>
      </c>
      <c r="Q94" s="17">
        <v>2</v>
      </c>
    </row>
    <row r="95" spans="1:17" x14ac:dyDescent="0.55000000000000004">
      <c r="A95" s="96">
        <v>4</v>
      </c>
      <c r="B95" s="96" t="s">
        <v>1</v>
      </c>
      <c r="C95" s="96">
        <v>76</v>
      </c>
      <c r="D95" s="96" t="s">
        <v>47</v>
      </c>
      <c r="E95" s="96">
        <v>2</v>
      </c>
      <c r="F95" s="96">
        <v>8.5</v>
      </c>
      <c r="G95" s="96">
        <v>12</v>
      </c>
      <c r="H95" s="95">
        <v>18</v>
      </c>
      <c r="I95" s="95">
        <v>19</v>
      </c>
      <c r="J95" s="79">
        <v>23</v>
      </c>
      <c r="K95" s="79">
        <v>29</v>
      </c>
      <c r="L95" s="79">
        <v>37</v>
      </c>
      <c r="M95" s="79">
        <v>46</v>
      </c>
      <c r="P95" s="89">
        <v>50</v>
      </c>
      <c r="Q95" s="17">
        <v>2</v>
      </c>
    </row>
    <row r="96" spans="1:17" x14ac:dyDescent="0.55000000000000004">
      <c r="A96" s="96">
        <v>4</v>
      </c>
      <c r="B96" s="96" t="s">
        <v>1</v>
      </c>
      <c r="C96" s="96">
        <v>81</v>
      </c>
      <c r="D96" s="96" t="s">
        <v>47</v>
      </c>
      <c r="E96" s="96">
        <v>2</v>
      </c>
      <c r="F96" s="96">
        <v>6.5</v>
      </c>
      <c r="G96" s="96">
        <v>11</v>
      </c>
      <c r="H96" s="95">
        <v>15.5</v>
      </c>
      <c r="I96" s="95">
        <v>20</v>
      </c>
      <c r="J96" s="79">
        <v>22</v>
      </c>
      <c r="K96" s="79">
        <v>28</v>
      </c>
      <c r="L96" s="79">
        <v>40</v>
      </c>
      <c r="M96" s="79">
        <v>51.5</v>
      </c>
      <c r="P96" s="89">
        <v>51</v>
      </c>
      <c r="Q96" s="17">
        <v>1</v>
      </c>
    </row>
    <row r="97" spans="1:17" x14ac:dyDescent="0.55000000000000004">
      <c r="A97" s="96">
        <v>4</v>
      </c>
      <c r="B97" s="96" t="s">
        <v>1</v>
      </c>
      <c r="C97" s="96">
        <v>83</v>
      </c>
      <c r="D97" s="96" t="s">
        <v>47</v>
      </c>
      <c r="E97" s="96">
        <v>1</v>
      </c>
      <c r="F97" s="96">
        <v>10</v>
      </c>
      <c r="G97" s="96">
        <v>18</v>
      </c>
      <c r="H97" s="95">
        <v>23</v>
      </c>
      <c r="I97" s="95">
        <v>25</v>
      </c>
      <c r="J97" s="79">
        <v>29</v>
      </c>
      <c r="K97" s="79">
        <v>40.5</v>
      </c>
      <c r="L97" s="79">
        <v>56</v>
      </c>
      <c r="M97" s="79">
        <v>79</v>
      </c>
      <c r="P97" s="89">
        <v>52</v>
      </c>
      <c r="Q97" s="17">
        <v>2</v>
      </c>
    </row>
    <row r="98" spans="1:17" x14ac:dyDescent="0.55000000000000004">
      <c r="A98" s="96">
        <v>4</v>
      </c>
      <c r="B98" s="96" t="s">
        <v>1</v>
      </c>
      <c r="C98" s="96">
        <v>87</v>
      </c>
      <c r="D98" s="96" t="s">
        <v>47</v>
      </c>
      <c r="E98" s="96">
        <v>2</v>
      </c>
      <c r="F98" s="96">
        <v>7</v>
      </c>
      <c r="G98" s="96">
        <v>9.5</v>
      </c>
      <c r="H98" s="95">
        <v>19</v>
      </c>
      <c r="I98" s="95">
        <v>21</v>
      </c>
      <c r="J98" s="79">
        <v>26</v>
      </c>
      <c r="K98" s="79">
        <v>36</v>
      </c>
      <c r="L98" s="79">
        <v>45</v>
      </c>
      <c r="M98" s="79">
        <v>68</v>
      </c>
      <c r="P98" s="89">
        <v>54</v>
      </c>
      <c r="Q98" s="17">
        <v>1</v>
      </c>
    </row>
    <row r="99" spans="1:17" x14ac:dyDescent="0.55000000000000004">
      <c r="A99" s="96">
        <v>4</v>
      </c>
      <c r="B99" s="96" t="s">
        <v>1</v>
      </c>
      <c r="C99" s="96">
        <v>88</v>
      </c>
      <c r="D99" s="96" t="s">
        <v>47</v>
      </c>
      <c r="E99" s="96">
        <v>2</v>
      </c>
      <c r="F99" s="96">
        <v>8</v>
      </c>
      <c r="G99" s="96">
        <v>11</v>
      </c>
      <c r="H99" s="95">
        <v>21</v>
      </c>
      <c r="I99" s="95">
        <v>25</v>
      </c>
      <c r="J99" s="79">
        <v>29</v>
      </c>
      <c r="K99" s="79">
        <v>35</v>
      </c>
      <c r="L99" s="79">
        <v>44</v>
      </c>
      <c r="M99" s="79">
        <v>70</v>
      </c>
      <c r="P99" s="89">
        <v>55</v>
      </c>
      <c r="Q99" s="17">
        <v>2</v>
      </c>
    </row>
    <row r="100" spans="1:17" x14ac:dyDescent="0.55000000000000004">
      <c r="A100" s="96">
        <v>4</v>
      </c>
      <c r="B100" s="96" t="s">
        <v>1</v>
      </c>
      <c r="C100" s="96">
        <v>89</v>
      </c>
      <c r="D100" s="96" t="s">
        <v>47</v>
      </c>
      <c r="E100" s="96">
        <v>2</v>
      </c>
      <c r="F100" s="96">
        <v>10</v>
      </c>
      <c r="G100" s="96">
        <v>12.5</v>
      </c>
      <c r="H100" s="95">
        <v>16</v>
      </c>
      <c r="I100" s="95">
        <v>17</v>
      </c>
      <c r="J100" s="79">
        <v>22</v>
      </c>
      <c r="K100" s="79">
        <v>33</v>
      </c>
      <c r="L100" s="79">
        <v>51</v>
      </c>
      <c r="M100" s="79">
        <v>79</v>
      </c>
      <c r="P100" s="89">
        <v>56</v>
      </c>
      <c r="Q100" s="17">
        <v>2</v>
      </c>
    </row>
    <row r="101" spans="1:17" x14ac:dyDescent="0.55000000000000004">
      <c r="A101" s="96">
        <v>4</v>
      </c>
      <c r="B101" s="96" t="s">
        <v>1</v>
      </c>
      <c r="C101" s="96">
        <v>90</v>
      </c>
      <c r="D101" s="96" t="s">
        <v>47</v>
      </c>
      <c r="E101" s="96">
        <v>2</v>
      </c>
      <c r="F101" s="96">
        <v>8.5</v>
      </c>
      <c r="G101" s="96">
        <v>17.5</v>
      </c>
      <c r="H101" s="95">
        <v>26.5</v>
      </c>
      <c r="I101" s="95">
        <v>36</v>
      </c>
      <c r="J101" s="79">
        <v>51</v>
      </c>
      <c r="K101" s="79">
        <v>68.5</v>
      </c>
      <c r="L101" s="79">
        <v>89</v>
      </c>
      <c r="M101" s="79">
        <v>113</v>
      </c>
      <c r="P101" s="89">
        <v>57</v>
      </c>
      <c r="Q101" s="17">
        <v>1</v>
      </c>
    </row>
    <row r="102" spans="1:17" x14ac:dyDescent="0.55000000000000004">
      <c r="A102" s="96">
        <v>4</v>
      </c>
      <c r="B102" s="96" t="s">
        <v>1</v>
      </c>
      <c r="C102" s="96">
        <v>92</v>
      </c>
      <c r="D102" s="96" t="s">
        <v>47</v>
      </c>
      <c r="E102" s="96">
        <v>2</v>
      </c>
      <c r="F102" s="96">
        <v>7</v>
      </c>
      <c r="G102" s="96">
        <v>21</v>
      </c>
      <c r="H102" s="95">
        <v>39.5</v>
      </c>
      <c r="I102" s="95">
        <v>50</v>
      </c>
      <c r="J102" s="79">
        <v>60</v>
      </c>
      <c r="K102" s="79">
        <v>74</v>
      </c>
      <c r="L102" s="79">
        <v>91</v>
      </c>
      <c r="M102" s="79">
        <v>122</v>
      </c>
      <c r="P102" s="89">
        <v>59</v>
      </c>
      <c r="Q102" s="17">
        <v>3</v>
      </c>
    </row>
    <row r="103" spans="1:17" x14ac:dyDescent="0.55000000000000004">
      <c r="A103" s="96">
        <v>4</v>
      </c>
      <c r="B103" s="96" t="s">
        <v>1</v>
      </c>
      <c r="C103" s="96">
        <v>93</v>
      </c>
      <c r="D103" s="96" t="s">
        <v>47</v>
      </c>
      <c r="E103" s="96">
        <v>2</v>
      </c>
      <c r="F103" s="96">
        <v>7</v>
      </c>
      <c r="G103" s="96">
        <v>18</v>
      </c>
      <c r="H103" s="95">
        <v>34</v>
      </c>
      <c r="I103" s="95">
        <v>31</v>
      </c>
      <c r="J103" s="79">
        <v>52</v>
      </c>
      <c r="K103" s="79">
        <v>71.5</v>
      </c>
      <c r="L103" s="79">
        <v>87</v>
      </c>
      <c r="M103" s="79">
        <v>106.5</v>
      </c>
      <c r="P103" s="89">
        <v>60</v>
      </c>
      <c r="Q103" s="17">
        <v>1</v>
      </c>
    </row>
    <row r="104" spans="1:17" x14ac:dyDescent="0.55000000000000004">
      <c r="A104" s="96">
        <v>4</v>
      </c>
      <c r="B104" s="96" t="s">
        <v>1</v>
      </c>
      <c r="C104" s="96">
        <v>94</v>
      </c>
      <c r="D104" s="96" t="s">
        <v>47</v>
      </c>
      <c r="E104" s="96">
        <v>2</v>
      </c>
      <c r="F104" s="96">
        <v>7</v>
      </c>
      <c r="G104" s="96">
        <v>15</v>
      </c>
      <c r="H104" s="95">
        <v>31.5</v>
      </c>
      <c r="I104" s="95">
        <v>44</v>
      </c>
      <c r="J104" s="79">
        <v>53</v>
      </c>
      <c r="K104" s="79">
        <v>76</v>
      </c>
      <c r="L104" s="79">
        <v>94</v>
      </c>
      <c r="M104" s="79">
        <v>144</v>
      </c>
      <c r="P104" s="89">
        <v>61</v>
      </c>
      <c r="Q104" s="17">
        <v>1</v>
      </c>
    </row>
    <row r="105" spans="1:17" x14ac:dyDescent="0.55000000000000004">
      <c r="A105" s="96">
        <v>4</v>
      </c>
      <c r="B105" s="96" t="s">
        <v>1</v>
      </c>
      <c r="C105" s="96">
        <v>96</v>
      </c>
      <c r="D105" s="96" t="s">
        <v>47</v>
      </c>
      <c r="E105" s="96">
        <v>2</v>
      </c>
      <c r="F105" s="96">
        <v>8</v>
      </c>
      <c r="G105" s="96">
        <v>19</v>
      </c>
      <c r="H105" s="95">
        <v>34</v>
      </c>
      <c r="I105" s="95">
        <v>48.5</v>
      </c>
      <c r="J105" s="79">
        <v>60</v>
      </c>
      <c r="K105" s="79">
        <v>64</v>
      </c>
      <c r="L105" s="79">
        <v>71</v>
      </c>
      <c r="M105" s="79">
        <v>101.5</v>
      </c>
      <c r="P105" s="89">
        <v>62</v>
      </c>
      <c r="Q105" s="17">
        <v>1</v>
      </c>
    </row>
    <row r="106" spans="1:17" x14ac:dyDescent="0.55000000000000004">
      <c r="A106" s="96">
        <v>4</v>
      </c>
      <c r="B106" s="96" t="s">
        <v>1</v>
      </c>
      <c r="C106" s="96">
        <v>97</v>
      </c>
      <c r="D106" s="96" t="s">
        <v>47</v>
      </c>
      <c r="E106" s="96">
        <v>1</v>
      </c>
      <c r="F106" s="96">
        <v>6.5</v>
      </c>
      <c r="G106" s="96">
        <v>14.5</v>
      </c>
      <c r="H106" s="95">
        <v>28.5</v>
      </c>
      <c r="I106" s="95">
        <v>33</v>
      </c>
      <c r="J106" s="79">
        <v>40</v>
      </c>
      <c r="K106" s="79">
        <v>65</v>
      </c>
      <c r="L106" s="79">
        <v>92</v>
      </c>
      <c r="M106" s="79">
        <v>116</v>
      </c>
      <c r="P106" s="89">
        <v>64</v>
      </c>
      <c r="Q106" s="17">
        <v>2</v>
      </c>
    </row>
    <row r="107" spans="1:17" x14ac:dyDescent="0.55000000000000004">
      <c r="A107" s="96">
        <v>4</v>
      </c>
      <c r="B107" s="96" t="s">
        <v>1</v>
      </c>
      <c r="C107" s="96">
        <v>98</v>
      </c>
      <c r="D107" s="96" t="s">
        <v>47</v>
      </c>
      <c r="E107" s="96">
        <v>1</v>
      </c>
      <c r="F107" s="96">
        <v>9.5</v>
      </c>
      <c r="G107" s="96">
        <v>22</v>
      </c>
      <c r="H107" s="95">
        <v>37</v>
      </c>
      <c r="I107" s="95">
        <v>43</v>
      </c>
      <c r="J107" s="79">
        <v>49</v>
      </c>
      <c r="K107" s="79">
        <v>66</v>
      </c>
      <c r="L107" s="79">
        <v>79</v>
      </c>
      <c r="M107" s="79">
        <v>95</v>
      </c>
      <c r="P107" s="89">
        <v>70</v>
      </c>
      <c r="Q107" s="17">
        <v>2</v>
      </c>
    </row>
    <row r="108" spans="1:17" x14ac:dyDescent="0.55000000000000004">
      <c r="A108" s="96">
        <v>4</v>
      </c>
      <c r="B108" s="96" t="s">
        <v>1</v>
      </c>
      <c r="C108" s="96">
        <v>99</v>
      </c>
      <c r="D108" s="96" t="s">
        <v>47</v>
      </c>
      <c r="E108" s="96">
        <v>3</v>
      </c>
      <c r="F108" s="96">
        <v>7.5</v>
      </c>
      <c r="G108" s="96">
        <v>10</v>
      </c>
      <c r="H108" s="95">
        <v>15.5</v>
      </c>
      <c r="I108" s="95">
        <v>17.5</v>
      </c>
      <c r="J108" s="79">
        <v>21</v>
      </c>
      <c r="K108" s="79">
        <v>21.5</v>
      </c>
      <c r="L108" s="79">
        <v>22</v>
      </c>
      <c r="M108" s="79">
        <v>32</v>
      </c>
      <c r="P108" s="89">
        <v>71</v>
      </c>
      <c r="Q108" s="17">
        <v>1</v>
      </c>
    </row>
    <row r="109" spans="1:17" x14ac:dyDescent="0.55000000000000004">
      <c r="A109" s="96">
        <v>4</v>
      </c>
      <c r="B109" s="96" t="s">
        <v>2</v>
      </c>
      <c r="C109" s="96">
        <v>114</v>
      </c>
      <c r="D109" s="96" t="s">
        <v>81</v>
      </c>
      <c r="E109" s="96">
        <v>2</v>
      </c>
      <c r="F109" s="96">
        <v>8.5</v>
      </c>
      <c r="G109" s="96">
        <v>18</v>
      </c>
      <c r="H109" s="95">
        <v>22</v>
      </c>
      <c r="I109" s="95">
        <v>24.5</v>
      </c>
      <c r="J109" s="79">
        <v>25</v>
      </c>
      <c r="K109" s="79">
        <v>32</v>
      </c>
      <c r="L109" s="79">
        <v>35</v>
      </c>
      <c r="M109" s="79">
        <v>54</v>
      </c>
      <c r="P109" s="89">
        <v>75</v>
      </c>
      <c r="Q109" s="17">
        <v>2</v>
      </c>
    </row>
    <row r="110" spans="1:17" x14ac:dyDescent="0.55000000000000004">
      <c r="A110" s="96">
        <v>4</v>
      </c>
      <c r="B110" s="96" t="s">
        <v>2</v>
      </c>
      <c r="C110" s="96">
        <v>115</v>
      </c>
      <c r="D110" s="96" t="s">
        <v>81</v>
      </c>
      <c r="E110" s="96">
        <v>1</v>
      </c>
      <c r="F110" s="96">
        <v>7.5</v>
      </c>
      <c r="G110" s="96">
        <v>12</v>
      </c>
      <c r="H110" s="95">
        <v>13.5</v>
      </c>
      <c r="I110" s="95">
        <v>14.5</v>
      </c>
      <c r="J110" s="79">
        <v>14.5</v>
      </c>
      <c r="K110" s="79">
        <v>15.5</v>
      </c>
      <c r="L110" s="79">
        <v>16</v>
      </c>
      <c r="M110" s="79">
        <v>20</v>
      </c>
      <c r="P110" s="89">
        <v>79</v>
      </c>
      <c r="Q110" s="17">
        <v>1</v>
      </c>
    </row>
    <row r="111" spans="1:17" x14ac:dyDescent="0.55000000000000004">
      <c r="A111" s="96">
        <v>4</v>
      </c>
      <c r="B111" s="96" t="s">
        <v>2</v>
      </c>
      <c r="C111" s="96">
        <v>116</v>
      </c>
      <c r="D111" s="96" t="s">
        <v>81</v>
      </c>
      <c r="E111" s="96">
        <v>2</v>
      </c>
      <c r="F111" s="96">
        <v>9</v>
      </c>
      <c r="G111" s="96">
        <v>16</v>
      </c>
      <c r="H111" s="95">
        <v>19.5</v>
      </c>
      <c r="I111" s="95">
        <v>5.5</v>
      </c>
      <c r="J111" s="79">
        <v>20</v>
      </c>
      <c r="K111" s="79">
        <v>20.5</v>
      </c>
      <c r="L111" s="79">
        <v>25</v>
      </c>
      <c r="M111" s="79">
        <v>29.5</v>
      </c>
      <c r="P111" s="89">
        <v>80</v>
      </c>
      <c r="Q111" s="17">
        <v>1</v>
      </c>
    </row>
    <row r="112" spans="1:17" x14ac:dyDescent="0.55000000000000004">
      <c r="A112" s="97">
        <v>5</v>
      </c>
      <c r="B112" s="97" t="s">
        <v>0</v>
      </c>
      <c r="C112" s="97">
        <v>1</v>
      </c>
      <c r="D112" s="96" t="s">
        <v>66</v>
      </c>
      <c r="E112" s="96">
        <v>3</v>
      </c>
      <c r="F112" s="97">
        <v>7</v>
      </c>
      <c r="G112" s="95">
        <v>16</v>
      </c>
      <c r="H112" s="101">
        <v>20.5</v>
      </c>
      <c r="I112" s="101">
        <v>15</v>
      </c>
      <c r="J112" s="78">
        <v>16.5</v>
      </c>
      <c r="K112" s="78">
        <v>20</v>
      </c>
      <c r="L112" s="79">
        <v>28</v>
      </c>
      <c r="M112" s="78">
        <v>7</v>
      </c>
      <c r="P112" s="89">
        <v>82</v>
      </c>
      <c r="Q112" s="17">
        <v>1</v>
      </c>
    </row>
    <row r="113" spans="1:17" x14ac:dyDescent="0.55000000000000004">
      <c r="A113" s="98">
        <v>5</v>
      </c>
      <c r="B113" s="97" t="s">
        <v>0</v>
      </c>
      <c r="C113" s="97">
        <v>4</v>
      </c>
      <c r="D113" s="96" t="s">
        <v>66</v>
      </c>
      <c r="E113" s="96">
        <v>2</v>
      </c>
      <c r="F113" s="96">
        <v>6</v>
      </c>
      <c r="G113" s="96">
        <v>3.5</v>
      </c>
      <c r="H113" s="95">
        <v>18</v>
      </c>
      <c r="I113" s="95">
        <v>4</v>
      </c>
      <c r="J113" s="79">
        <v>7</v>
      </c>
      <c r="K113" s="79">
        <v>17.5</v>
      </c>
      <c r="L113" s="79">
        <v>32</v>
      </c>
      <c r="M113" s="79">
        <v>44</v>
      </c>
      <c r="P113" s="89">
        <v>83</v>
      </c>
      <c r="Q113" s="17">
        <v>1</v>
      </c>
    </row>
    <row r="114" spans="1:17" x14ac:dyDescent="0.55000000000000004">
      <c r="A114" s="98">
        <v>5</v>
      </c>
      <c r="B114" s="97" t="s">
        <v>0</v>
      </c>
      <c r="C114" s="97">
        <v>5</v>
      </c>
      <c r="D114" s="96" t="s">
        <v>64</v>
      </c>
      <c r="E114" s="96">
        <v>3</v>
      </c>
      <c r="F114" s="96">
        <v>6.5</v>
      </c>
      <c r="G114" s="96">
        <v>13.5</v>
      </c>
      <c r="H114" s="95">
        <v>29</v>
      </c>
      <c r="I114" s="95">
        <v>8</v>
      </c>
      <c r="J114" s="79">
        <v>14.5</v>
      </c>
      <c r="K114" s="79">
        <v>22</v>
      </c>
      <c r="L114" s="79">
        <v>31</v>
      </c>
      <c r="M114" s="79">
        <v>48</v>
      </c>
      <c r="P114" s="89">
        <v>85</v>
      </c>
      <c r="Q114" s="17">
        <v>1</v>
      </c>
    </row>
    <row r="115" spans="1:17" x14ac:dyDescent="0.55000000000000004">
      <c r="A115" s="98">
        <v>5</v>
      </c>
      <c r="B115" s="97" t="s">
        <v>0</v>
      </c>
      <c r="C115" s="97">
        <v>6</v>
      </c>
      <c r="D115" s="96" t="s">
        <v>66</v>
      </c>
      <c r="E115" s="96">
        <v>2</v>
      </c>
      <c r="F115" s="96">
        <v>7</v>
      </c>
      <c r="G115" s="96">
        <v>11</v>
      </c>
      <c r="H115" s="95">
        <v>16</v>
      </c>
      <c r="I115" s="95">
        <v>5</v>
      </c>
      <c r="J115" s="79">
        <v>10</v>
      </c>
      <c r="K115" s="79">
        <v>30</v>
      </c>
      <c r="L115" s="79">
        <v>43.5</v>
      </c>
      <c r="M115" s="79">
        <v>64</v>
      </c>
      <c r="P115" s="89">
        <v>86</v>
      </c>
      <c r="Q115" s="17">
        <v>1</v>
      </c>
    </row>
    <row r="116" spans="1:17" x14ac:dyDescent="0.55000000000000004">
      <c r="A116" s="98">
        <v>5</v>
      </c>
      <c r="B116" s="97" t="s">
        <v>0</v>
      </c>
      <c r="C116" s="97">
        <v>16</v>
      </c>
      <c r="D116" s="96" t="s">
        <v>42</v>
      </c>
      <c r="E116" s="96">
        <v>3</v>
      </c>
      <c r="F116" s="96">
        <v>7.5</v>
      </c>
      <c r="G116" s="96">
        <v>12</v>
      </c>
      <c r="H116" s="95">
        <v>17</v>
      </c>
      <c r="I116" s="95">
        <v>8</v>
      </c>
      <c r="J116" s="79">
        <v>12</v>
      </c>
      <c r="K116" s="79">
        <v>17</v>
      </c>
      <c r="L116" s="79">
        <v>16.5</v>
      </c>
      <c r="M116" s="79">
        <v>34</v>
      </c>
      <c r="P116" s="89">
        <v>87</v>
      </c>
      <c r="Q116" s="17">
        <v>3</v>
      </c>
    </row>
    <row r="117" spans="1:17" x14ac:dyDescent="0.55000000000000004">
      <c r="A117" s="98">
        <v>5</v>
      </c>
      <c r="B117" s="97" t="s">
        <v>0</v>
      </c>
      <c r="C117" s="97">
        <v>19</v>
      </c>
      <c r="D117" s="96" t="s">
        <v>42</v>
      </c>
      <c r="E117" s="96">
        <v>1</v>
      </c>
      <c r="F117" s="96">
        <v>6</v>
      </c>
      <c r="G117" s="96">
        <v>21</v>
      </c>
      <c r="H117" s="95">
        <v>49</v>
      </c>
      <c r="I117" s="95">
        <v>61</v>
      </c>
      <c r="J117" s="79">
        <v>68</v>
      </c>
      <c r="K117" s="79">
        <v>93</v>
      </c>
      <c r="L117" s="79">
        <v>109.5</v>
      </c>
      <c r="M117" s="79">
        <v>132</v>
      </c>
      <c r="P117" s="89">
        <v>89</v>
      </c>
      <c r="Q117" s="17">
        <v>1</v>
      </c>
    </row>
    <row r="118" spans="1:17" x14ac:dyDescent="0.55000000000000004">
      <c r="A118" s="98">
        <v>5</v>
      </c>
      <c r="B118" s="97" t="s">
        <v>0</v>
      </c>
      <c r="C118" s="97">
        <v>20</v>
      </c>
      <c r="D118" s="96" t="s">
        <v>42</v>
      </c>
      <c r="E118" s="96">
        <v>1</v>
      </c>
      <c r="F118" s="96">
        <v>6</v>
      </c>
      <c r="G118" s="96">
        <v>18</v>
      </c>
      <c r="H118" s="95">
        <v>33</v>
      </c>
      <c r="I118" s="95">
        <v>27</v>
      </c>
      <c r="J118" s="79">
        <v>33</v>
      </c>
      <c r="K118" s="79">
        <v>51</v>
      </c>
      <c r="L118" s="79">
        <v>73</v>
      </c>
      <c r="M118" s="79">
        <v>80</v>
      </c>
      <c r="P118" s="89">
        <v>90</v>
      </c>
      <c r="Q118" s="17">
        <v>1</v>
      </c>
    </row>
    <row r="119" spans="1:17" x14ac:dyDescent="0.55000000000000004">
      <c r="A119" s="98">
        <v>5</v>
      </c>
      <c r="B119" s="97" t="s">
        <v>0</v>
      </c>
      <c r="C119" s="97">
        <v>21</v>
      </c>
      <c r="D119" s="96" t="s">
        <v>42</v>
      </c>
      <c r="E119" s="96">
        <v>2</v>
      </c>
      <c r="F119" s="96">
        <v>5</v>
      </c>
      <c r="G119" s="96">
        <v>13</v>
      </c>
      <c r="H119" s="95">
        <v>24</v>
      </c>
      <c r="I119" s="95">
        <v>20</v>
      </c>
      <c r="J119" s="79">
        <v>33</v>
      </c>
      <c r="K119" s="79">
        <v>52</v>
      </c>
      <c r="L119" s="79">
        <v>62</v>
      </c>
      <c r="M119" s="79">
        <v>87</v>
      </c>
      <c r="P119" s="89">
        <v>91</v>
      </c>
      <c r="Q119" s="17">
        <v>3</v>
      </c>
    </row>
    <row r="120" spans="1:17" x14ac:dyDescent="0.55000000000000004">
      <c r="A120" s="98">
        <v>5</v>
      </c>
      <c r="B120" s="97" t="s">
        <v>0</v>
      </c>
      <c r="C120" s="97">
        <v>22</v>
      </c>
      <c r="D120" s="96" t="s">
        <v>66</v>
      </c>
      <c r="E120" s="96">
        <v>1</v>
      </c>
      <c r="F120" s="96">
        <v>6</v>
      </c>
      <c r="G120" s="96">
        <v>13</v>
      </c>
      <c r="H120" s="95">
        <v>33.5</v>
      </c>
      <c r="I120" s="95">
        <v>29</v>
      </c>
      <c r="J120" s="79">
        <v>39</v>
      </c>
      <c r="K120" s="79">
        <v>60</v>
      </c>
      <c r="L120" s="79">
        <v>90</v>
      </c>
      <c r="M120" s="79">
        <v>91</v>
      </c>
      <c r="P120" s="89">
        <v>92</v>
      </c>
      <c r="Q120" s="17">
        <v>1</v>
      </c>
    </row>
    <row r="121" spans="1:17" x14ac:dyDescent="0.55000000000000004">
      <c r="A121" s="98">
        <v>5</v>
      </c>
      <c r="B121" s="97" t="s">
        <v>0</v>
      </c>
      <c r="C121" s="97">
        <v>23</v>
      </c>
      <c r="D121" s="96" t="s">
        <v>66</v>
      </c>
      <c r="E121" s="96">
        <v>2</v>
      </c>
      <c r="F121" s="96">
        <v>5</v>
      </c>
      <c r="G121" s="96">
        <v>7</v>
      </c>
      <c r="H121" s="95">
        <v>34</v>
      </c>
      <c r="I121" s="95">
        <v>27</v>
      </c>
      <c r="J121" s="79">
        <v>34</v>
      </c>
      <c r="K121" s="79">
        <v>57</v>
      </c>
      <c r="L121" s="79">
        <v>83.5</v>
      </c>
      <c r="M121" s="79">
        <v>126</v>
      </c>
      <c r="P121" s="89">
        <v>94</v>
      </c>
      <c r="Q121" s="17">
        <v>1</v>
      </c>
    </row>
    <row r="122" spans="1:17" x14ac:dyDescent="0.55000000000000004">
      <c r="A122" s="98">
        <v>5</v>
      </c>
      <c r="B122" s="97" t="s">
        <v>0</v>
      </c>
      <c r="C122" s="97">
        <v>24</v>
      </c>
      <c r="D122" s="96" t="s">
        <v>66</v>
      </c>
      <c r="E122" s="96">
        <v>1</v>
      </c>
      <c r="F122" s="96">
        <v>7</v>
      </c>
      <c r="G122" s="96">
        <v>16</v>
      </c>
      <c r="H122" s="95">
        <v>44</v>
      </c>
      <c r="I122" s="95">
        <v>28</v>
      </c>
      <c r="J122" s="79">
        <v>24</v>
      </c>
      <c r="K122" s="79">
        <v>57</v>
      </c>
      <c r="L122" s="79">
        <v>85</v>
      </c>
      <c r="M122" s="79">
        <v>119</v>
      </c>
      <c r="P122" s="89">
        <v>105</v>
      </c>
      <c r="Q122" s="17">
        <v>1</v>
      </c>
    </row>
    <row r="123" spans="1:17" x14ac:dyDescent="0.55000000000000004">
      <c r="A123" s="98">
        <v>5</v>
      </c>
      <c r="B123" s="97" t="s">
        <v>0</v>
      </c>
      <c r="C123" s="97">
        <v>25</v>
      </c>
      <c r="D123" s="96" t="s">
        <v>66</v>
      </c>
      <c r="E123" s="96">
        <v>1</v>
      </c>
      <c r="F123" s="96">
        <v>7</v>
      </c>
      <c r="G123" s="96">
        <v>22</v>
      </c>
      <c r="H123" s="95">
        <v>54</v>
      </c>
      <c r="I123" s="95">
        <v>40</v>
      </c>
      <c r="J123" s="79">
        <v>56</v>
      </c>
      <c r="K123" s="79">
        <v>72</v>
      </c>
      <c r="L123" s="79">
        <v>82</v>
      </c>
      <c r="M123" s="79">
        <v>114</v>
      </c>
      <c r="P123" s="86" t="s">
        <v>2</v>
      </c>
      <c r="Q123" s="17">
        <v>3</v>
      </c>
    </row>
    <row r="124" spans="1:17" x14ac:dyDescent="0.55000000000000004">
      <c r="A124" s="98">
        <v>5</v>
      </c>
      <c r="B124" s="97" t="s">
        <v>0</v>
      </c>
      <c r="C124" s="97">
        <v>40</v>
      </c>
      <c r="D124" s="96" t="s">
        <v>66</v>
      </c>
      <c r="E124" s="96">
        <v>1</v>
      </c>
      <c r="F124" s="96">
        <v>7</v>
      </c>
      <c r="G124" s="96">
        <v>16</v>
      </c>
      <c r="H124" s="95">
        <v>30.5</v>
      </c>
      <c r="I124" s="95">
        <v>5</v>
      </c>
      <c r="J124" s="79">
        <v>11</v>
      </c>
      <c r="K124" s="79">
        <v>23</v>
      </c>
      <c r="L124" s="79">
        <v>33</v>
      </c>
      <c r="M124" s="79">
        <v>43</v>
      </c>
      <c r="P124" s="89">
        <v>16</v>
      </c>
      <c r="Q124" s="17">
        <v>1</v>
      </c>
    </row>
    <row r="125" spans="1:17" x14ac:dyDescent="0.55000000000000004">
      <c r="A125" s="98">
        <v>5</v>
      </c>
      <c r="B125" s="97" t="s">
        <v>0</v>
      </c>
      <c r="C125" s="97">
        <v>48</v>
      </c>
      <c r="D125" s="96" t="s">
        <v>66</v>
      </c>
      <c r="E125" s="96">
        <v>2</v>
      </c>
      <c r="F125" s="96">
        <v>7.5</v>
      </c>
      <c r="G125" s="96">
        <v>16.5</v>
      </c>
      <c r="H125" s="95">
        <v>36.5</v>
      </c>
      <c r="I125" s="95">
        <v>18</v>
      </c>
      <c r="J125" s="79">
        <v>27</v>
      </c>
      <c r="K125" s="79">
        <v>50</v>
      </c>
      <c r="L125" s="79">
        <v>64.5</v>
      </c>
      <c r="M125" s="79">
        <v>75</v>
      </c>
      <c r="P125" s="89">
        <v>25</v>
      </c>
      <c r="Q125" s="17">
        <v>1</v>
      </c>
    </row>
    <row r="126" spans="1:17" x14ac:dyDescent="0.55000000000000004">
      <c r="A126" s="98">
        <v>5</v>
      </c>
      <c r="B126" s="97" t="s">
        <v>0</v>
      </c>
      <c r="C126" s="97">
        <v>49</v>
      </c>
      <c r="D126" s="96" t="s">
        <v>66</v>
      </c>
      <c r="E126" s="96">
        <v>2</v>
      </c>
      <c r="F126" s="96">
        <v>6</v>
      </c>
      <c r="G126" s="96">
        <v>11.5</v>
      </c>
      <c r="H126" s="95">
        <v>19</v>
      </c>
      <c r="I126" s="95">
        <v>16</v>
      </c>
      <c r="J126" s="79">
        <v>24</v>
      </c>
      <c r="K126" s="79">
        <v>33</v>
      </c>
      <c r="L126" s="79">
        <v>41</v>
      </c>
      <c r="M126" s="79">
        <v>66</v>
      </c>
      <c r="P126" s="89">
        <v>35</v>
      </c>
      <c r="Q126" s="17">
        <v>1</v>
      </c>
    </row>
    <row r="127" spans="1:17" x14ac:dyDescent="0.55000000000000004">
      <c r="A127" s="98">
        <v>5</v>
      </c>
      <c r="B127" s="97" t="s">
        <v>0</v>
      </c>
      <c r="C127" s="97">
        <v>51</v>
      </c>
      <c r="D127" s="100" t="s">
        <v>66</v>
      </c>
      <c r="E127" s="100">
        <v>3</v>
      </c>
      <c r="F127" s="96">
        <v>6</v>
      </c>
      <c r="G127" s="96">
        <v>15.5</v>
      </c>
      <c r="H127" s="101">
        <v>36.5</v>
      </c>
      <c r="I127" s="95">
        <v>33</v>
      </c>
      <c r="J127" s="78">
        <v>40</v>
      </c>
      <c r="K127" s="78">
        <v>65</v>
      </c>
      <c r="L127" s="79">
        <v>90</v>
      </c>
      <c r="M127" s="79">
        <v>115</v>
      </c>
      <c r="P127" s="86" t="s">
        <v>510</v>
      </c>
      <c r="Q127" s="17">
        <v>167</v>
      </c>
    </row>
    <row r="128" spans="1:17" x14ac:dyDescent="0.55000000000000004">
      <c r="A128" s="98">
        <v>5</v>
      </c>
      <c r="B128" s="98" t="s">
        <v>0</v>
      </c>
      <c r="C128" s="97">
        <v>58</v>
      </c>
      <c r="D128" s="96" t="s">
        <v>81</v>
      </c>
      <c r="E128" s="96">
        <v>2</v>
      </c>
      <c r="F128" s="96">
        <v>8</v>
      </c>
      <c r="G128" s="96">
        <v>19.5</v>
      </c>
      <c r="H128" s="95">
        <v>48</v>
      </c>
      <c r="I128" s="95">
        <v>32</v>
      </c>
      <c r="J128" s="79">
        <v>44</v>
      </c>
      <c r="K128" s="79">
        <v>69</v>
      </c>
      <c r="L128" s="79">
        <v>90.5</v>
      </c>
      <c r="M128" s="79">
        <v>99</v>
      </c>
    </row>
    <row r="129" spans="1:13" x14ac:dyDescent="0.55000000000000004">
      <c r="A129" s="98">
        <v>5</v>
      </c>
      <c r="B129" s="97" t="s">
        <v>0</v>
      </c>
      <c r="C129" s="97">
        <v>59</v>
      </c>
      <c r="D129" s="96" t="s">
        <v>47</v>
      </c>
      <c r="E129" s="96">
        <v>3</v>
      </c>
      <c r="F129" s="96">
        <v>5</v>
      </c>
      <c r="G129" s="96">
        <v>15</v>
      </c>
      <c r="H129" s="95">
        <v>18</v>
      </c>
      <c r="I129" s="95">
        <v>21.5</v>
      </c>
      <c r="J129" s="79">
        <v>22</v>
      </c>
      <c r="K129" s="79">
        <v>26.5</v>
      </c>
      <c r="L129" s="79">
        <v>30.5</v>
      </c>
      <c r="M129" s="79">
        <v>55</v>
      </c>
    </row>
    <row r="130" spans="1:13" x14ac:dyDescent="0.55000000000000004">
      <c r="A130" s="98">
        <v>5</v>
      </c>
      <c r="B130" s="97" t="s">
        <v>0</v>
      </c>
      <c r="C130" s="97">
        <v>60</v>
      </c>
      <c r="D130" s="96" t="s">
        <v>66</v>
      </c>
      <c r="E130" s="96">
        <v>2</v>
      </c>
      <c r="F130" s="96">
        <v>5</v>
      </c>
      <c r="G130" s="96">
        <v>19.5</v>
      </c>
      <c r="H130" s="95">
        <v>65</v>
      </c>
      <c r="I130" s="95">
        <v>48</v>
      </c>
      <c r="J130" s="79">
        <v>58</v>
      </c>
      <c r="K130" s="79">
        <v>78</v>
      </c>
      <c r="L130" s="79">
        <v>94.5</v>
      </c>
      <c r="M130" s="79">
        <v>137</v>
      </c>
    </row>
    <row r="131" spans="1:13" x14ac:dyDescent="0.55000000000000004">
      <c r="A131" s="98">
        <v>5</v>
      </c>
      <c r="B131" s="97" t="s">
        <v>0</v>
      </c>
      <c r="C131" s="97">
        <v>64</v>
      </c>
      <c r="D131" s="96" t="s">
        <v>42</v>
      </c>
      <c r="E131" s="96">
        <v>3</v>
      </c>
      <c r="F131" s="96">
        <v>5</v>
      </c>
      <c r="G131" s="96">
        <v>8</v>
      </c>
      <c r="H131" s="95">
        <v>14</v>
      </c>
      <c r="I131" s="95">
        <v>7</v>
      </c>
      <c r="J131" s="79">
        <v>9</v>
      </c>
      <c r="K131" s="79">
        <v>18</v>
      </c>
      <c r="L131" s="79">
        <v>25</v>
      </c>
      <c r="M131" s="79">
        <v>37</v>
      </c>
    </row>
    <row r="132" spans="1:13" x14ac:dyDescent="0.55000000000000004">
      <c r="A132" s="98">
        <v>5</v>
      </c>
      <c r="B132" s="97" t="s">
        <v>0</v>
      </c>
      <c r="C132" s="97">
        <v>67</v>
      </c>
      <c r="D132" s="96" t="s">
        <v>42</v>
      </c>
      <c r="E132" s="96">
        <v>3</v>
      </c>
      <c r="F132" s="96">
        <v>6</v>
      </c>
      <c r="G132" s="96">
        <v>12</v>
      </c>
      <c r="H132" s="95">
        <v>17</v>
      </c>
      <c r="I132" s="95">
        <v>7</v>
      </c>
      <c r="J132" s="79">
        <v>6</v>
      </c>
      <c r="K132" s="79">
        <v>17</v>
      </c>
      <c r="L132" s="79">
        <v>19</v>
      </c>
      <c r="M132" s="79">
        <v>27</v>
      </c>
    </row>
    <row r="133" spans="1:13" x14ac:dyDescent="0.55000000000000004">
      <c r="A133" s="98">
        <v>5</v>
      </c>
      <c r="B133" s="97" t="s">
        <v>0</v>
      </c>
      <c r="C133" s="97">
        <v>74</v>
      </c>
      <c r="D133" s="96" t="s">
        <v>42</v>
      </c>
      <c r="E133" s="96">
        <v>2</v>
      </c>
      <c r="F133" s="96">
        <v>5.5</v>
      </c>
      <c r="G133" s="96">
        <v>11</v>
      </c>
      <c r="H133" s="95">
        <v>19.5</v>
      </c>
      <c r="I133" s="95">
        <v>6</v>
      </c>
      <c r="J133" s="79">
        <v>6</v>
      </c>
      <c r="K133" s="79">
        <v>14</v>
      </c>
      <c r="L133" s="79">
        <v>19.5</v>
      </c>
      <c r="M133" s="79">
        <v>36</v>
      </c>
    </row>
    <row r="134" spans="1:13" x14ac:dyDescent="0.55000000000000004">
      <c r="A134" s="98">
        <v>5</v>
      </c>
      <c r="B134" s="97" t="s">
        <v>0</v>
      </c>
      <c r="C134" s="97">
        <v>77</v>
      </c>
      <c r="D134" s="96" t="s">
        <v>42</v>
      </c>
      <c r="E134" s="96">
        <v>2</v>
      </c>
      <c r="F134" s="96">
        <v>6</v>
      </c>
      <c r="G134" s="96">
        <v>11</v>
      </c>
      <c r="H134" s="95">
        <v>19</v>
      </c>
      <c r="I134" s="95">
        <v>7</v>
      </c>
      <c r="J134" s="79">
        <v>9</v>
      </c>
      <c r="K134" s="79">
        <v>13</v>
      </c>
      <c r="L134" s="79">
        <v>16.5</v>
      </c>
      <c r="M134" s="79">
        <v>28</v>
      </c>
    </row>
    <row r="135" spans="1:13" x14ac:dyDescent="0.55000000000000004">
      <c r="A135" s="98">
        <v>5</v>
      </c>
      <c r="B135" s="97" t="s">
        <v>0</v>
      </c>
      <c r="C135" s="97">
        <v>86</v>
      </c>
      <c r="D135" s="96" t="s">
        <v>66</v>
      </c>
      <c r="E135" s="96">
        <v>2</v>
      </c>
      <c r="F135" s="96">
        <v>10</v>
      </c>
      <c r="G135" s="96">
        <v>17.5</v>
      </c>
      <c r="H135" s="95">
        <v>33</v>
      </c>
      <c r="I135" s="95">
        <v>21.5</v>
      </c>
      <c r="J135" s="79">
        <v>28</v>
      </c>
      <c r="K135" s="79">
        <v>41</v>
      </c>
      <c r="L135" s="79">
        <v>57.5</v>
      </c>
      <c r="M135" s="79">
        <v>74</v>
      </c>
    </row>
    <row r="136" spans="1:13" x14ac:dyDescent="0.55000000000000004">
      <c r="A136" s="98">
        <v>5</v>
      </c>
      <c r="B136" s="97" t="s">
        <v>0</v>
      </c>
      <c r="C136" s="97">
        <v>92</v>
      </c>
      <c r="D136" s="96" t="s">
        <v>81</v>
      </c>
      <c r="E136" s="96">
        <v>2</v>
      </c>
      <c r="F136" s="96">
        <v>9</v>
      </c>
      <c r="G136" s="96">
        <v>17</v>
      </c>
      <c r="H136" s="95">
        <v>40</v>
      </c>
      <c r="I136" s="95">
        <v>36</v>
      </c>
      <c r="J136" s="79">
        <v>36</v>
      </c>
      <c r="K136" s="79">
        <v>43</v>
      </c>
      <c r="L136" s="79">
        <v>45</v>
      </c>
      <c r="M136" s="79">
        <v>81</v>
      </c>
    </row>
    <row r="137" spans="1:13" x14ac:dyDescent="0.55000000000000004">
      <c r="A137" s="98">
        <v>5</v>
      </c>
      <c r="B137" s="97" t="s">
        <v>0</v>
      </c>
      <c r="C137" s="97">
        <v>95</v>
      </c>
      <c r="D137" s="96" t="s">
        <v>47</v>
      </c>
      <c r="E137" s="96">
        <v>2</v>
      </c>
      <c r="F137" s="96">
        <v>7</v>
      </c>
      <c r="G137" s="96">
        <v>16</v>
      </c>
      <c r="H137" s="95">
        <v>20</v>
      </c>
      <c r="I137" s="95">
        <v>16</v>
      </c>
      <c r="J137" s="79">
        <v>19.5</v>
      </c>
      <c r="K137" s="79">
        <v>22</v>
      </c>
      <c r="L137" s="79">
        <v>24.5</v>
      </c>
      <c r="M137" s="79">
        <v>33</v>
      </c>
    </row>
    <row r="138" spans="1:13" x14ac:dyDescent="0.55000000000000004">
      <c r="A138" s="98">
        <v>5</v>
      </c>
      <c r="B138" s="97" t="s">
        <v>1</v>
      </c>
      <c r="C138" s="97">
        <v>2</v>
      </c>
      <c r="D138" s="100" t="s">
        <v>42</v>
      </c>
      <c r="E138" s="100">
        <v>3</v>
      </c>
      <c r="F138" s="96">
        <v>3</v>
      </c>
      <c r="G138" s="96">
        <v>10</v>
      </c>
      <c r="H138" s="95">
        <v>26</v>
      </c>
      <c r="I138" s="95">
        <v>37.5</v>
      </c>
      <c r="J138" s="79">
        <v>37</v>
      </c>
      <c r="K138" s="79">
        <v>47</v>
      </c>
      <c r="L138" s="79">
        <v>50</v>
      </c>
      <c r="M138" s="79">
        <v>70</v>
      </c>
    </row>
    <row r="139" spans="1:13" x14ac:dyDescent="0.55000000000000004">
      <c r="A139" s="98">
        <v>5</v>
      </c>
      <c r="B139" s="97" t="s">
        <v>1</v>
      </c>
      <c r="C139" s="97">
        <v>3</v>
      </c>
      <c r="D139" s="96" t="s">
        <v>42</v>
      </c>
      <c r="E139" s="96">
        <v>4</v>
      </c>
      <c r="F139" s="96">
        <v>4</v>
      </c>
      <c r="G139" s="97">
        <v>12</v>
      </c>
      <c r="H139" s="95">
        <v>16</v>
      </c>
      <c r="I139" s="95">
        <v>7</v>
      </c>
      <c r="J139" s="79">
        <v>4</v>
      </c>
      <c r="K139" s="79">
        <v>6</v>
      </c>
      <c r="L139" s="79">
        <v>4</v>
      </c>
      <c r="M139" s="79">
        <v>5</v>
      </c>
    </row>
    <row r="140" spans="1:13" x14ac:dyDescent="0.55000000000000004">
      <c r="A140" s="98">
        <v>5</v>
      </c>
      <c r="B140" s="97" t="s">
        <v>1</v>
      </c>
      <c r="C140" s="97">
        <v>6</v>
      </c>
      <c r="D140" s="96" t="s">
        <v>66</v>
      </c>
      <c r="E140" s="96">
        <v>3</v>
      </c>
      <c r="F140" s="96">
        <v>5</v>
      </c>
      <c r="G140" s="96">
        <v>15.5</v>
      </c>
      <c r="H140" s="95">
        <v>50</v>
      </c>
      <c r="I140" s="95">
        <v>13</v>
      </c>
      <c r="J140" s="79">
        <v>15</v>
      </c>
      <c r="K140" s="79">
        <v>35.5</v>
      </c>
      <c r="L140" s="79">
        <v>59</v>
      </c>
      <c r="M140" s="79">
        <v>82</v>
      </c>
    </row>
    <row r="141" spans="1:13" x14ac:dyDescent="0.55000000000000004">
      <c r="A141" s="98">
        <v>5</v>
      </c>
      <c r="B141" s="97" t="s">
        <v>1</v>
      </c>
      <c r="C141" s="97">
        <v>7</v>
      </c>
      <c r="D141" s="96" t="s">
        <v>66</v>
      </c>
      <c r="E141" s="96">
        <v>2</v>
      </c>
      <c r="F141" s="96">
        <v>5.5</v>
      </c>
      <c r="G141" s="96">
        <v>11</v>
      </c>
      <c r="H141" s="95">
        <v>21</v>
      </c>
      <c r="I141" s="95">
        <v>12.5</v>
      </c>
      <c r="J141" s="79">
        <v>18</v>
      </c>
      <c r="K141" s="79">
        <v>28</v>
      </c>
      <c r="L141" s="79">
        <v>32</v>
      </c>
      <c r="M141" s="79">
        <v>48</v>
      </c>
    </row>
    <row r="142" spans="1:13" x14ac:dyDescent="0.55000000000000004">
      <c r="A142" s="98">
        <v>5</v>
      </c>
      <c r="B142" s="97" t="s">
        <v>1</v>
      </c>
      <c r="C142" s="97">
        <v>12</v>
      </c>
      <c r="D142" s="96" t="s">
        <v>42</v>
      </c>
      <c r="E142" s="96">
        <v>2</v>
      </c>
      <c r="F142" s="96">
        <v>4</v>
      </c>
      <c r="G142" s="96">
        <v>10</v>
      </c>
      <c r="H142" s="95">
        <v>21.5</v>
      </c>
      <c r="I142" s="95">
        <v>7</v>
      </c>
      <c r="J142" s="79">
        <v>10</v>
      </c>
      <c r="K142" s="79">
        <v>20.5</v>
      </c>
      <c r="L142" s="79">
        <v>10</v>
      </c>
      <c r="M142" s="79">
        <v>40</v>
      </c>
    </row>
    <row r="143" spans="1:13" x14ac:dyDescent="0.55000000000000004">
      <c r="A143" s="98">
        <v>5</v>
      </c>
      <c r="B143" s="97" t="s">
        <v>1</v>
      </c>
      <c r="C143" s="97">
        <v>13</v>
      </c>
      <c r="D143" s="96" t="s">
        <v>42</v>
      </c>
      <c r="E143" s="96">
        <v>3</v>
      </c>
      <c r="F143" s="96">
        <v>3.5</v>
      </c>
      <c r="G143" s="96">
        <v>16</v>
      </c>
      <c r="H143" s="95">
        <v>33</v>
      </c>
      <c r="I143" s="95">
        <v>11</v>
      </c>
      <c r="J143" s="79">
        <v>10</v>
      </c>
      <c r="K143" s="79">
        <v>22</v>
      </c>
      <c r="L143" s="79">
        <v>40</v>
      </c>
      <c r="M143" s="79">
        <v>60</v>
      </c>
    </row>
    <row r="144" spans="1:13" x14ac:dyDescent="0.55000000000000004">
      <c r="A144" s="98">
        <v>5</v>
      </c>
      <c r="B144" s="97" t="s">
        <v>1</v>
      </c>
      <c r="C144" s="97">
        <v>14</v>
      </c>
      <c r="D144" s="96" t="s">
        <v>42</v>
      </c>
      <c r="E144" s="96">
        <v>3</v>
      </c>
      <c r="F144" s="96">
        <v>5</v>
      </c>
      <c r="G144" s="96">
        <v>16</v>
      </c>
      <c r="H144" s="95">
        <v>21.5</v>
      </c>
      <c r="I144" s="95">
        <v>15</v>
      </c>
      <c r="J144" s="79">
        <v>12</v>
      </c>
      <c r="K144" s="79">
        <v>13</v>
      </c>
      <c r="L144" s="79">
        <v>12</v>
      </c>
      <c r="M144" s="79">
        <v>31</v>
      </c>
    </row>
    <row r="145" spans="1:13" x14ac:dyDescent="0.55000000000000004">
      <c r="A145" s="98">
        <v>5</v>
      </c>
      <c r="B145" s="97" t="s">
        <v>1</v>
      </c>
      <c r="C145" s="97">
        <v>15</v>
      </c>
      <c r="D145" s="96" t="s">
        <v>42</v>
      </c>
      <c r="E145" s="96">
        <v>3</v>
      </c>
      <c r="F145" s="96">
        <v>4</v>
      </c>
      <c r="G145" s="96">
        <v>13</v>
      </c>
      <c r="H145" s="95">
        <v>22</v>
      </c>
      <c r="I145" s="95">
        <v>20</v>
      </c>
      <c r="J145" s="79">
        <v>18</v>
      </c>
      <c r="K145" s="79">
        <v>34</v>
      </c>
      <c r="L145" s="79">
        <v>48</v>
      </c>
      <c r="M145" s="79">
        <v>68</v>
      </c>
    </row>
    <row r="146" spans="1:13" x14ac:dyDescent="0.55000000000000004">
      <c r="A146" s="98">
        <v>5</v>
      </c>
      <c r="B146" s="97" t="s">
        <v>1</v>
      </c>
      <c r="C146" s="97">
        <v>17</v>
      </c>
      <c r="D146" s="96" t="s">
        <v>42</v>
      </c>
      <c r="E146" s="96">
        <v>3</v>
      </c>
      <c r="F146" s="96">
        <v>4.5</v>
      </c>
      <c r="G146" s="96">
        <v>6</v>
      </c>
      <c r="H146" s="95">
        <v>13</v>
      </c>
      <c r="I146" s="95">
        <v>1</v>
      </c>
      <c r="J146" s="79">
        <v>16</v>
      </c>
      <c r="K146" s="79">
        <v>21</v>
      </c>
      <c r="L146" s="79">
        <v>26</v>
      </c>
      <c r="M146" s="79">
        <v>40</v>
      </c>
    </row>
    <row r="147" spans="1:13" x14ac:dyDescent="0.55000000000000004">
      <c r="A147" s="98">
        <v>5</v>
      </c>
      <c r="B147" s="97" t="s">
        <v>1</v>
      </c>
      <c r="C147" s="97">
        <v>19</v>
      </c>
      <c r="D147" s="96" t="s">
        <v>66</v>
      </c>
      <c r="E147" s="96">
        <v>2</v>
      </c>
      <c r="F147" s="96">
        <v>4</v>
      </c>
      <c r="G147" s="96">
        <v>13</v>
      </c>
      <c r="H147" s="95">
        <v>29</v>
      </c>
      <c r="I147" s="95">
        <v>34.5</v>
      </c>
      <c r="J147" s="79">
        <v>43</v>
      </c>
      <c r="K147" s="79">
        <v>57</v>
      </c>
      <c r="L147" s="79">
        <v>70</v>
      </c>
      <c r="M147" s="79">
        <v>96</v>
      </c>
    </row>
    <row r="148" spans="1:13" x14ac:dyDescent="0.55000000000000004">
      <c r="A148" s="98">
        <v>5</v>
      </c>
      <c r="B148" s="97" t="s">
        <v>1</v>
      </c>
      <c r="C148" s="97">
        <v>20</v>
      </c>
      <c r="D148" s="96" t="s">
        <v>66</v>
      </c>
      <c r="E148" s="96">
        <v>2</v>
      </c>
      <c r="F148" s="96">
        <v>5</v>
      </c>
      <c r="G148" s="96">
        <v>14</v>
      </c>
      <c r="H148" s="95">
        <v>37</v>
      </c>
      <c r="I148" s="95">
        <v>32</v>
      </c>
      <c r="J148" s="79">
        <v>39</v>
      </c>
      <c r="K148" s="79">
        <v>57</v>
      </c>
      <c r="L148" s="79">
        <v>56</v>
      </c>
      <c r="M148" s="79">
        <v>96</v>
      </c>
    </row>
    <row r="149" spans="1:13" x14ac:dyDescent="0.55000000000000004">
      <c r="A149" s="98">
        <v>5</v>
      </c>
      <c r="B149" s="97" t="s">
        <v>1</v>
      </c>
      <c r="C149" s="97">
        <v>22</v>
      </c>
      <c r="D149" s="96" t="s">
        <v>66</v>
      </c>
      <c r="E149" s="96">
        <v>2</v>
      </c>
      <c r="F149" s="96">
        <v>5.5</v>
      </c>
      <c r="G149" s="96">
        <v>24</v>
      </c>
      <c r="H149" s="95">
        <v>54</v>
      </c>
      <c r="I149" s="95">
        <v>65</v>
      </c>
      <c r="J149" s="79">
        <v>47</v>
      </c>
      <c r="K149" s="79">
        <v>50</v>
      </c>
      <c r="L149" s="79">
        <v>60</v>
      </c>
      <c r="M149" s="79">
        <v>84</v>
      </c>
    </row>
    <row r="150" spans="1:13" x14ac:dyDescent="0.55000000000000004">
      <c r="A150" s="98">
        <v>5</v>
      </c>
      <c r="B150" s="97" t="s">
        <v>1</v>
      </c>
      <c r="C150" s="97">
        <v>28</v>
      </c>
      <c r="D150" s="96" t="s">
        <v>47</v>
      </c>
      <c r="E150" s="96">
        <v>4</v>
      </c>
      <c r="F150" s="96">
        <v>9</v>
      </c>
      <c r="G150" s="96">
        <v>21</v>
      </c>
      <c r="H150" s="95">
        <v>33</v>
      </c>
      <c r="I150" s="95">
        <v>32</v>
      </c>
      <c r="J150" s="79">
        <v>30</v>
      </c>
      <c r="K150" s="79">
        <v>32</v>
      </c>
      <c r="L150" s="79">
        <v>35</v>
      </c>
      <c r="M150" s="79">
        <v>39</v>
      </c>
    </row>
    <row r="151" spans="1:13" x14ac:dyDescent="0.55000000000000004">
      <c r="A151" s="98">
        <v>5</v>
      </c>
      <c r="B151" s="97" t="s">
        <v>1</v>
      </c>
      <c r="C151" s="97">
        <v>29</v>
      </c>
      <c r="D151" s="96" t="s">
        <v>47</v>
      </c>
      <c r="E151" s="96">
        <v>3</v>
      </c>
      <c r="F151" s="96">
        <v>9</v>
      </c>
      <c r="G151" s="96">
        <v>17</v>
      </c>
      <c r="H151" s="95">
        <v>19.5</v>
      </c>
      <c r="I151" s="95">
        <v>18</v>
      </c>
      <c r="J151" s="79">
        <v>18</v>
      </c>
      <c r="K151" s="79">
        <v>17</v>
      </c>
      <c r="L151" s="79">
        <v>20</v>
      </c>
      <c r="M151" s="79">
        <v>24</v>
      </c>
    </row>
    <row r="152" spans="1:13" x14ac:dyDescent="0.55000000000000004">
      <c r="A152" s="98">
        <v>5</v>
      </c>
      <c r="B152" s="97" t="s">
        <v>1</v>
      </c>
      <c r="C152" s="97">
        <v>34</v>
      </c>
      <c r="D152" s="96" t="s">
        <v>66</v>
      </c>
      <c r="E152" s="96">
        <v>1</v>
      </c>
      <c r="F152" s="96">
        <v>5</v>
      </c>
      <c r="G152" s="96">
        <v>20.5</v>
      </c>
      <c r="H152" s="95">
        <v>34</v>
      </c>
      <c r="I152" s="95">
        <v>39</v>
      </c>
      <c r="J152" s="79">
        <v>50</v>
      </c>
      <c r="K152" s="79">
        <v>65</v>
      </c>
      <c r="L152" s="79">
        <v>75</v>
      </c>
      <c r="M152" s="79">
        <v>95</v>
      </c>
    </row>
    <row r="153" spans="1:13" x14ac:dyDescent="0.55000000000000004">
      <c r="A153" s="98">
        <v>5</v>
      </c>
      <c r="B153" s="97" t="s">
        <v>1</v>
      </c>
      <c r="C153" s="97">
        <v>46</v>
      </c>
      <c r="D153" s="96" t="s">
        <v>42</v>
      </c>
      <c r="E153" s="96">
        <v>3</v>
      </c>
      <c r="F153" s="96">
        <v>3</v>
      </c>
      <c r="G153" s="96">
        <v>14</v>
      </c>
      <c r="H153" s="95">
        <v>31</v>
      </c>
      <c r="I153" s="95">
        <v>28</v>
      </c>
      <c r="J153" s="79">
        <v>24</v>
      </c>
      <c r="K153" s="79">
        <v>39</v>
      </c>
      <c r="L153" s="79">
        <v>45</v>
      </c>
      <c r="M153" s="79">
        <v>60</v>
      </c>
    </row>
    <row r="154" spans="1:13" x14ac:dyDescent="0.55000000000000004">
      <c r="A154" s="98">
        <v>5</v>
      </c>
      <c r="B154" s="97" t="s">
        <v>1</v>
      </c>
      <c r="C154" s="97">
        <v>47</v>
      </c>
      <c r="D154" s="96" t="s">
        <v>66</v>
      </c>
      <c r="E154" s="96">
        <v>2</v>
      </c>
      <c r="F154" s="96">
        <v>5.5</v>
      </c>
      <c r="G154" s="96">
        <v>15.5</v>
      </c>
      <c r="H154" s="95">
        <v>29.5</v>
      </c>
      <c r="I154" s="95">
        <v>35</v>
      </c>
      <c r="J154" s="79">
        <v>40</v>
      </c>
      <c r="K154" s="79">
        <v>59.5</v>
      </c>
      <c r="L154" s="79">
        <v>75</v>
      </c>
      <c r="M154" s="79">
        <v>96</v>
      </c>
    </row>
    <row r="155" spans="1:13" x14ac:dyDescent="0.55000000000000004">
      <c r="A155" s="98">
        <v>5</v>
      </c>
      <c r="B155" s="97" t="s">
        <v>1</v>
      </c>
      <c r="C155" s="97">
        <v>48</v>
      </c>
      <c r="D155" s="96" t="s">
        <v>42</v>
      </c>
      <c r="E155" s="96">
        <v>3</v>
      </c>
      <c r="F155" s="96">
        <v>2</v>
      </c>
      <c r="G155" s="96">
        <v>8.5</v>
      </c>
      <c r="H155" s="95">
        <v>13</v>
      </c>
      <c r="I155" s="95">
        <v>7</v>
      </c>
      <c r="J155" s="79">
        <v>6</v>
      </c>
      <c r="K155" s="79">
        <v>15</v>
      </c>
      <c r="L155" s="79">
        <v>16</v>
      </c>
      <c r="M155" s="79">
        <v>15</v>
      </c>
    </row>
    <row r="156" spans="1:13" x14ac:dyDescent="0.55000000000000004">
      <c r="A156" s="98">
        <v>5</v>
      </c>
      <c r="B156" s="97" t="s">
        <v>1</v>
      </c>
      <c r="C156" s="97">
        <v>49</v>
      </c>
      <c r="D156" s="96" t="s">
        <v>42</v>
      </c>
      <c r="E156" s="96">
        <v>3</v>
      </c>
      <c r="F156" s="96">
        <v>3.5</v>
      </c>
      <c r="G156" s="96">
        <v>13.5</v>
      </c>
      <c r="H156" s="95">
        <v>59</v>
      </c>
      <c r="I156" s="95">
        <v>37.5</v>
      </c>
      <c r="J156" s="79">
        <v>40</v>
      </c>
      <c r="K156" s="79">
        <v>60</v>
      </c>
      <c r="L156" s="79">
        <v>70</v>
      </c>
      <c r="M156" s="79">
        <v>103</v>
      </c>
    </row>
    <row r="157" spans="1:13" x14ac:dyDescent="0.55000000000000004">
      <c r="A157" s="98">
        <v>5</v>
      </c>
      <c r="B157" s="97" t="s">
        <v>1</v>
      </c>
      <c r="C157" s="97">
        <v>50</v>
      </c>
      <c r="D157" s="96" t="s">
        <v>66</v>
      </c>
      <c r="E157" s="96">
        <v>4</v>
      </c>
      <c r="F157" s="96">
        <v>6.5</v>
      </c>
      <c r="G157" s="96">
        <v>23</v>
      </c>
      <c r="H157" s="95">
        <v>41</v>
      </c>
      <c r="I157" s="95">
        <v>52</v>
      </c>
      <c r="J157" s="79">
        <v>56</v>
      </c>
      <c r="K157" s="79">
        <v>70</v>
      </c>
      <c r="L157" s="79">
        <v>80</v>
      </c>
      <c r="M157" s="79">
        <v>107</v>
      </c>
    </row>
    <row r="158" spans="1:13" x14ac:dyDescent="0.55000000000000004">
      <c r="A158" s="98">
        <v>5</v>
      </c>
      <c r="B158" s="97" t="s">
        <v>1</v>
      </c>
      <c r="C158" s="97">
        <v>52</v>
      </c>
      <c r="D158" s="97" t="s">
        <v>66</v>
      </c>
      <c r="E158" s="97">
        <v>2</v>
      </c>
      <c r="F158" s="96">
        <v>2.5</v>
      </c>
      <c r="G158" s="96">
        <v>10.5</v>
      </c>
      <c r="H158" s="99">
        <v>32</v>
      </c>
      <c r="I158" s="95">
        <v>36</v>
      </c>
      <c r="J158" s="79">
        <v>39</v>
      </c>
      <c r="K158" s="79">
        <v>49</v>
      </c>
      <c r="L158" s="79">
        <v>64</v>
      </c>
      <c r="M158" s="79">
        <v>90</v>
      </c>
    </row>
    <row r="159" spans="1:13" x14ac:dyDescent="0.55000000000000004">
      <c r="A159" s="98">
        <v>5</v>
      </c>
      <c r="B159" s="97" t="s">
        <v>1</v>
      </c>
      <c r="C159" s="97">
        <v>53</v>
      </c>
      <c r="D159" s="96" t="s">
        <v>66</v>
      </c>
      <c r="E159" s="96">
        <v>2</v>
      </c>
      <c r="F159" s="96">
        <v>6.5</v>
      </c>
      <c r="G159" s="97">
        <v>22</v>
      </c>
      <c r="H159" s="95">
        <v>50.5</v>
      </c>
      <c r="I159" s="95">
        <v>51</v>
      </c>
      <c r="J159" s="79">
        <v>51</v>
      </c>
      <c r="K159" s="79">
        <v>71</v>
      </c>
      <c r="L159" s="79">
        <v>90</v>
      </c>
      <c r="M159" s="79">
        <v>113</v>
      </c>
    </row>
    <row r="160" spans="1:13" x14ac:dyDescent="0.55000000000000004">
      <c r="A160" s="98">
        <v>5</v>
      </c>
      <c r="B160" s="97" t="s">
        <v>1</v>
      </c>
      <c r="C160" s="97">
        <v>54</v>
      </c>
      <c r="D160" s="96" t="s">
        <v>66</v>
      </c>
      <c r="E160" s="96">
        <v>2</v>
      </c>
      <c r="F160" s="96">
        <v>6</v>
      </c>
      <c r="G160" s="96">
        <v>15</v>
      </c>
      <c r="H160" s="95">
        <v>41</v>
      </c>
      <c r="I160" s="95">
        <v>31</v>
      </c>
      <c r="J160" s="79">
        <v>32</v>
      </c>
      <c r="K160" s="79">
        <v>31</v>
      </c>
      <c r="L160" s="79">
        <v>48</v>
      </c>
      <c r="M160" s="79">
        <v>76</v>
      </c>
    </row>
    <row r="161" spans="1:13" x14ac:dyDescent="0.55000000000000004">
      <c r="A161" s="98">
        <v>5</v>
      </c>
      <c r="B161" s="97" t="s">
        <v>1</v>
      </c>
      <c r="C161" s="97">
        <v>61</v>
      </c>
      <c r="D161" s="96" t="s">
        <v>81</v>
      </c>
      <c r="E161" s="96">
        <v>2</v>
      </c>
      <c r="F161" s="96">
        <v>7.5</v>
      </c>
      <c r="G161" s="96">
        <v>18</v>
      </c>
      <c r="H161" s="95">
        <v>27</v>
      </c>
      <c r="I161" s="95">
        <v>27</v>
      </c>
      <c r="J161" s="79">
        <v>15</v>
      </c>
      <c r="K161" s="79">
        <v>23</v>
      </c>
      <c r="L161" s="79">
        <v>16</v>
      </c>
      <c r="M161" s="79">
        <v>17</v>
      </c>
    </row>
    <row r="162" spans="1:13" x14ac:dyDescent="0.55000000000000004">
      <c r="A162" s="98">
        <v>5</v>
      </c>
      <c r="B162" s="97" t="s">
        <v>1</v>
      </c>
      <c r="C162" s="97">
        <v>74</v>
      </c>
      <c r="D162" s="96" t="s">
        <v>42</v>
      </c>
      <c r="E162" s="96">
        <v>2</v>
      </c>
      <c r="F162" s="96">
        <v>6</v>
      </c>
      <c r="G162" s="96">
        <v>31.5</v>
      </c>
      <c r="H162" s="95">
        <v>38</v>
      </c>
      <c r="I162" s="95">
        <v>48</v>
      </c>
      <c r="J162" s="79">
        <v>22</v>
      </c>
      <c r="K162" s="79">
        <v>32</v>
      </c>
      <c r="L162" s="79">
        <v>44</v>
      </c>
      <c r="M162" s="79">
        <v>72</v>
      </c>
    </row>
    <row r="163" spans="1:13" x14ac:dyDescent="0.55000000000000004">
      <c r="A163" s="98">
        <v>5</v>
      </c>
      <c r="B163" s="97" t="s">
        <v>1</v>
      </c>
      <c r="C163" s="97">
        <v>78</v>
      </c>
      <c r="D163" s="96" t="s">
        <v>64</v>
      </c>
      <c r="E163" s="96">
        <v>2</v>
      </c>
      <c r="F163" s="96">
        <v>6</v>
      </c>
      <c r="G163" s="96">
        <v>12</v>
      </c>
      <c r="H163" s="95">
        <v>20</v>
      </c>
      <c r="I163" s="95">
        <v>12.5</v>
      </c>
      <c r="J163" s="79">
        <v>14</v>
      </c>
      <c r="K163" s="79">
        <v>15</v>
      </c>
      <c r="L163" s="78">
        <v>22</v>
      </c>
      <c r="M163" s="78">
        <v>48</v>
      </c>
    </row>
    <row r="164" spans="1:13" x14ac:dyDescent="0.55000000000000004">
      <c r="A164" s="98">
        <v>5</v>
      </c>
      <c r="B164" s="97" t="s">
        <v>1</v>
      </c>
      <c r="C164" s="97">
        <v>80</v>
      </c>
      <c r="D164" s="96" t="s">
        <v>64</v>
      </c>
      <c r="E164" s="96">
        <v>2</v>
      </c>
      <c r="F164" s="96">
        <v>7</v>
      </c>
      <c r="G164" s="96">
        <v>20.5</v>
      </c>
      <c r="H164" s="95">
        <v>50</v>
      </c>
      <c r="I164" s="95">
        <v>29.5</v>
      </c>
      <c r="J164" s="79">
        <v>34</v>
      </c>
      <c r="K164" s="79">
        <v>45</v>
      </c>
      <c r="L164" s="79">
        <v>55</v>
      </c>
      <c r="M164" s="79">
        <v>75</v>
      </c>
    </row>
    <row r="165" spans="1:13" x14ac:dyDescent="0.55000000000000004">
      <c r="A165" s="98">
        <v>5</v>
      </c>
      <c r="B165" s="97" t="s">
        <v>1</v>
      </c>
      <c r="C165" s="97">
        <v>90</v>
      </c>
      <c r="D165" s="96" t="s">
        <v>42</v>
      </c>
      <c r="E165" s="96">
        <v>2</v>
      </c>
      <c r="F165" s="96">
        <v>5</v>
      </c>
      <c r="G165" s="96">
        <v>14</v>
      </c>
      <c r="H165" s="95">
        <v>26</v>
      </c>
      <c r="I165" s="95">
        <v>11</v>
      </c>
      <c r="J165" s="79">
        <v>12</v>
      </c>
      <c r="K165" s="79">
        <v>11</v>
      </c>
      <c r="L165" s="79">
        <v>8</v>
      </c>
      <c r="M165" s="79">
        <v>11</v>
      </c>
    </row>
    <row r="166" spans="1:13" x14ac:dyDescent="0.55000000000000004">
      <c r="A166" s="98">
        <v>5</v>
      </c>
      <c r="B166" s="97" t="s">
        <v>1</v>
      </c>
      <c r="C166" s="97">
        <v>91</v>
      </c>
      <c r="D166" s="96" t="s">
        <v>42</v>
      </c>
      <c r="E166" s="96">
        <v>4</v>
      </c>
      <c r="F166" s="96">
        <v>3.5</v>
      </c>
      <c r="G166" s="96">
        <v>7</v>
      </c>
      <c r="H166" s="95">
        <v>40</v>
      </c>
      <c r="I166" s="95">
        <v>57</v>
      </c>
      <c r="J166" s="79">
        <v>50</v>
      </c>
      <c r="K166" s="79">
        <v>89</v>
      </c>
      <c r="L166" s="79">
        <v>105</v>
      </c>
      <c r="M166" s="79">
        <v>124</v>
      </c>
    </row>
    <row r="167" spans="1:13" x14ac:dyDescent="0.55000000000000004">
      <c r="A167" s="98">
        <v>5</v>
      </c>
      <c r="B167" s="97" t="s">
        <v>1</v>
      </c>
      <c r="C167" s="97">
        <v>98</v>
      </c>
      <c r="D167" s="96" t="s">
        <v>42</v>
      </c>
      <c r="E167" s="96">
        <v>2</v>
      </c>
      <c r="F167" s="96">
        <v>3.5</v>
      </c>
      <c r="G167" s="96">
        <v>4</v>
      </c>
      <c r="H167" s="95">
        <v>5</v>
      </c>
      <c r="I167" s="95">
        <v>1.5</v>
      </c>
      <c r="J167" s="79">
        <v>1</v>
      </c>
      <c r="K167" s="79">
        <v>4</v>
      </c>
      <c r="L167" s="79">
        <v>3</v>
      </c>
      <c r="M167" s="79">
        <v>3</v>
      </c>
    </row>
    <row r="168" spans="1:13" x14ac:dyDescent="0.55000000000000004">
      <c r="A168" s="98">
        <v>5</v>
      </c>
      <c r="B168" s="97" t="s">
        <v>1</v>
      </c>
      <c r="C168" s="97">
        <v>100</v>
      </c>
      <c r="D168" s="96" t="s">
        <v>42</v>
      </c>
      <c r="E168" s="96">
        <v>2</v>
      </c>
      <c r="F168" s="96">
        <v>3.5</v>
      </c>
      <c r="G168" s="96">
        <v>5</v>
      </c>
      <c r="H168" s="95">
        <v>7</v>
      </c>
      <c r="I168" s="95">
        <v>5</v>
      </c>
      <c r="J168" s="79">
        <v>4</v>
      </c>
      <c r="K168" s="79">
        <v>4</v>
      </c>
      <c r="L168" s="79">
        <v>3</v>
      </c>
      <c r="M168" s="79">
        <v>3.5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S418"/>
  <sheetViews>
    <sheetView topLeftCell="I4" workbookViewId="0">
      <selection activeCell="AD40" sqref="AD40"/>
    </sheetView>
  </sheetViews>
  <sheetFormatPr defaultRowHeight="14.4" x14ac:dyDescent="0.55000000000000004"/>
  <sheetData>
    <row r="1" spans="1:19" ht="38.1" thickBot="1" x14ac:dyDescent="0.6">
      <c r="A1" s="44" t="s">
        <v>457</v>
      </c>
      <c r="B1" s="29" t="s">
        <v>456</v>
      </c>
      <c r="C1" s="29" t="s">
        <v>455</v>
      </c>
      <c r="D1" s="27" t="s">
        <v>454</v>
      </c>
      <c r="E1" s="27" t="s">
        <v>453</v>
      </c>
      <c r="F1" s="42" t="s">
        <v>452</v>
      </c>
      <c r="G1" s="43" t="s">
        <v>451</v>
      </c>
      <c r="H1" s="42" t="s">
        <v>450</v>
      </c>
      <c r="I1" s="42" t="s">
        <v>449</v>
      </c>
      <c r="J1" s="42" t="s">
        <v>462</v>
      </c>
      <c r="K1" s="43" t="s">
        <v>463</v>
      </c>
      <c r="L1" s="42" t="s">
        <v>464</v>
      </c>
      <c r="M1" s="42" t="s">
        <v>465</v>
      </c>
      <c r="N1" s="33" t="s">
        <v>542</v>
      </c>
      <c r="O1" s="33" t="s">
        <v>427</v>
      </c>
      <c r="P1" s="33" t="s">
        <v>483</v>
      </c>
      <c r="Q1" s="33" t="s">
        <v>484</v>
      </c>
      <c r="R1" s="33" t="s">
        <v>485</v>
      </c>
      <c r="S1" s="33" t="s">
        <v>486</v>
      </c>
    </row>
    <row r="2" spans="1:19" ht="14.7" thickBot="1" x14ac:dyDescent="0.6">
      <c r="A2" s="46">
        <v>4</v>
      </c>
      <c r="B2" s="47" t="s">
        <v>0</v>
      </c>
      <c r="C2" s="48">
        <v>1</v>
      </c>
      <c r="D2" s="48" t="s">
        <v>419</v>
      </c>
      <c r="E2" s="48">
        <v>3</v>
      </c>
      <c r="F2" s="49">
        <v>5</v>
      </c>
      <c r="G2" s="48">
        <v>6</v>
      </c>
      <c r="H2" s="50">
        <v>5</v>
      </c>
      <c r="I2" s="50">
        <v>4.5</v>
      </c>
      <c r="J2" s="78"/>
      <c r="K2" s="78"/>
      <c r="L2" s="79"/>
      <c r="N2" s="78">
        <v>10</v>
      </c>
      <c r="O2" s="50">
        <v>5</v>
      </c>
      <c r="P2" s="24">
        <v>0</v>
      </c>
      <c r="Q2" s="24">
        <v>0</v>
      </c>
      <c r="R2" s="24">
        <v>0</v>
      </c>
      <c r="S2" s="24">
        <v>0</v>
      </c>
    </row>
    <row r="3" spans="1:19" x14ac:dyDescent="0.55000000000000004">
      <c r="A3" s="49">
        <v>4</v>
      </c>
      <c r="B3" s="49" t="s">
        <v>0</v>
      </c>
      <c r="C3" s="49">
        <v>2</v>
      </c>
      <c r="D3" s="49" t="s">
        <v>267</v>
      </c>
      <c r="E3" s="49">
        <v>3</v>
      </c>
      <c r="F3" s="25">
        <v>7.5</v>
      </c>
      <c r="G3" s="49">
        <v>8</v>
      </c>
      <c r="H3" s="24">
        <v>9</v>
      </c>
      <c r="I3" s="24">
        <v>6.5</v>
      </c>
      <c r="J3" s="79"/>
      <c r="K3" s="79"/>
      <c r="L3" s="79"/>
      <c r="N3" s="79">
        <v>0</v>
      </c>
      <c r="O3" s="24">
        <v>0</v>
      </c>
      <c r="P3" s="24">
        <v>0</v>
      </c>
      <c r="Q3" s="24">
        <v>0</v>
      </c>
      <c r="R3" s="24">
        <v>0</v>
      </c>
      <c r="S3" s="24">
        <v>0</v>
      </c>
    </row>
    <row r="4" spans="1:19" x14ac:dyDescent="0.55000000000000004">
      <c r="A4" s="25">
        <v>4</v>
      </c>
      <c r="B4" s="25" t="s">
        <v>0</v>
      </c>
      <c r="C4" s="25">
        <v>3</v>
      </c>
      <c r="D4" s="25" t="s">
        <v>272</v>
      </c>
      <c r="E4" s="25">
        <v>2</v>
      </c>
      <c r="F4" s="25">
        <v>8</v>
      </c>
      <c r="G4" s="25">
        <v>6</v>
      </c>
      <c r="H4" s="24">
        <v>5</v>
      </c>
      <c r="I4" s="24">
        <v>3.5</v>
      </c>
      <c r="J4" s="79"/>
      <c r="K4" s="79"/>
      <c r="L4" s="79"/>
      <c r="N4" s="79">
        <v>5</v>
      </c>
      <c r="O4" s="24">
        <v>5</v>
      </c>
      <c r="P4" s="24">
        <v>0</v>
      </c>
      <c r="Q4" s="79">
        <v>30</v>
      </c>
      <c r="R4" s="24">
        <v>0</v>
      </c>
      <c r="S4" s="24">
        <v>0</v>
      </c>
    </row>
    <row r="5" spans="1:19" hidden="1" x14ac:dyDescent="0.55000000000000004">
      <c r="A5" s="25">
        <v>4</v>
      </c>
      <c r="B5" s="25" t="s">
        <v>0</v>
      </c>
      <c r="C5" s="25">
        <v>4</v>
      </c>
      <c r="D5" s="25" t="s">
        <v>267</v>
      </c>
      <c r="E5" s="25">
        <v>2</v>
      </c>
      <c r="F5" s="25">
        <v>3.5</v>
      </c>
      <c r="G5" s="25">
        <v>2</v>
      </c>
      <c r="H5" s="24"/>
      <c r="I5" s="24"/>
      <c r="J5" s="79"/>
      <c r="K5" s="79"/>
      <c r="L5" s="79"/>
      <c r="N5" s="79">
        <v>0</v>
      </c>
      <c r="O5" s="79">
        <v>0</v>
      </c>
      <c r="P5" s="24">
        <v>0</v>
      </c>
      <c r="Q5" s="24">
        <v>0</v>
      </c>
      <c r="R5" s="24">
        <v>0</v>
      </c>
      <c r="S5" s="24">
        <v>0</v>
      </c>
    </row>
    <row r="6" spans="1:19" hidden="1" x14ac:dyDescent="0.55000000000000004">
      <c r="A6" s="25">
        <v>4</v>
      </c>
      <c r="B6" s="25" t="s">
        <v>0</v>
      </c>
      <c r="C6" s="25">
        <v>5</v>
      </c>
      <c r="D6" s="25" t="s">
        <v>47</v>
      </c>
      <c r="E6" s="25">
        <v>1</v>
      </c>
      <c r="F6" s="25">
        <v>6</v>
      </c>
      <c r="G6" s="25">
        <v>8</v>
      </c>
      <c r="H6" s="24"/>
      <c r="I6" s="24"/>
      <c r="J6" s="79"/>
      <c r="K6" s="79"/>
      <c r="L6" s="79"/>
      <c r="N6" s="79">
        <v>0</v>
      </c>
      <c r="O6" s="79">
        <v>0</v>
      </c>
      <c r="P6" s="24">
        <v>0</v>
      </c>
      <c r="Q6" s="24">
        <v>0</v>
      </c>
      <c r="R6" s="24">
        <v>0</v>
      </c>
      <c r="S6" s="24">
        <v>0</v>
      </c>
    </row>
    <row r="7" spans="1:19" x14ac:dyDescent="0.55000000000000004">
      <c r="A7" s="25">
        <v>4</v>
      </c>
      <c r="B7" s="25" t="s">
        <v>0</v>
      </c>
      <c r="C7" s="25">
        <v>6</v>
      </c>
      <c r="D7" s="25" t="s">
        <v>272</v>
      </c>
      <c r="E7" s="25">
        <v>2</v>
      </c>
      <c r="F7" s="25">
        <v>7</v>
      </c>
      <c r="G7" s="25">
        <v>12</v>
      </c>
      <c r="H7" s="24">
        <v>27.5</v>
      </c>
      <c r="I7" s="24">
        <v>32.5</v>
      </c>
      <c r="J7" s="79">
        <v>37</v>
      </c>
      <c r="K7" s="79">
        <v>54.5</v>
      </c>
      <c r="L7" s="78">
        <v>56</v>
      </c>
      <c r="M7" s="79">
        <v>78</v>
      </c>
      <c r="N7" s="79">
        <v>25</v>
      </c>
      <c r="O7" s="24">
        <v>20</v>
      </c>
      <c r="P7" s="79">
        <v>18</v>
      </c>
      <c r="Q7" s="79">
        <v>35</v>
      </c>
      <c r="R7" s="78">
        <v>20</v>
      </c>
      <c r="S7" s="79">
        <v>10</v>
      </c>
    </row>
    <row r="8" spans="1:19" x14ac:dyDescent="0.55000000000000004">
      <c r="A8" s="25">
        <v>4</v>
      </c>
      <c r="B8" s="25" t="s">
        <v>0</v>
      </c>
      <c r="C8" s="25">
        <v>7</v>
      </c>
      <c r="D8" s="25" t="s">
        <v>272</v>
      </c>
      <c r="E8" s="25">
        <v>1</v>
      </c>
      <c r="F8" s="25">
        <v>8</v>
      </c>
      <c r="G8" s="25">
        <v>10</v>
      </c>
      <c r="H8" s="24">
        <v>12</v>
      </c>
      <c r="I8" s="24">
        <v>15</v>
      </c>
      <c r="J8" s="79">
        <v>16</v>
      </c>
      <c r="K8" s="79">
        <v>28</v>
      </c>
      <c r="L8" s="79">
        <v>51</v>
      </c>
      <c r="M8" s="79">
        <v>64</v>
      </c>
      <c r="N8" s="79">
        <v>50</v>
      </c>
      <c r="O8" s="24">
        <v>50</v>
      </c>
      <c r="P8" s="79">
        <v>65</v>
      </c>
      <c r="Q8" s="79">
        <v>70</v>
      </c>
      <c r="R8" s="79">
        <v>85</v>
      </c>
      <c r="S8" s="79">
        <v>40</v>
      </c>
    </row>
    <row r="9" spans="1:19" x14ac:dyDescent="0.55000000000000004">
      <c r="A9" s="25">
        <v>4</v>
      </c>
      <c r="B9" s="25" t="s">
        <v>0</v>
      </c>
      <c r="C9" s="25">
        <v>8</v>
      </c>
      <c r="D9" s="25" t="s">
        <v>272</v>
      </c>
      <c r="E9" s="25">
        <v>2</v>
      </c>
      <c r="F9" s="25">
        <v>8</v>
      </c>
      <c r="G9" s="25">
        <v>12</v>
      </c>
      <c r="H9" s="24">
        <v>19</v>
      </c>
      <c r="I9" s="24">
        <v>21.5</v>
      </c>
      <c r="J9" s="79">
        <v>25</v>
      </c>
      <c r="K9" s="79">
        <v>38.5</v>
      </c>
      <c r="L9" s="79">
        <v>57</v>
      </c>
      <c r="M9" s="79">
        <v>86</v>
      </c>
      <c r="N9" s="79">
        <v>0</v>
      </c>
      <c r="O9" s="24">
        <v>0</v>
      </c>
      <c r="P9" s="79">
        <v>8</v>
      </c>
      <c r="Q9" s="79">
        <v>5</v>
      </c>
      <c r="R9" s="79">
        <v>10</v>
      </c>
      <c r="S9" s="79">
        <v>1</v>
      </c>
    </row>
    <row r="10" spans="1:19" x14ac:dyDescent="0.55000000000000004">
      <c r="A10" s="25">
        <v>4</v>
      </c>
      <c r="B10" s="25" t="s">
        <v>0</v>
      </c>
      <c r="C10" s="25">
        <v>9</v>
      </c>
      <c r="D10" s="25" t="s">
        <v>267</v>
      </c>
      <c r="E10" s="25">
        <v>1</v>
      </c>
      <c r="F10" s="25">
        <v>7</v>
      </c>
      <c r="G10" s="25">
        <v>11</v>
      </c>
      <c r="H10" s="24">
        <v>18.5</v>
      </c>
      <c r="I10" s="24">
        <v>18.5</v>
      </c>
      <c r="J10" s="79"/>
      <c r="K10" s="79">
        <v>16.5</v>
      </c>
      <c r="L10" s="79"/>
      <c r="M10" s="79"/>
      <c r="N10" s="79">
        <v>45</v>
      </c>
      <c r="O10" s="24">
        <v>25</v>
      </c>
      <c r="P10" s="24">
        <v>0</v>
      </c>
      <c r="Q10" s="79">
        <v>65</v>
      </c>
      <c r="R10" s="24">
        <v>0</v>
      </c>
      <c r="S10" s="24">
        <v>0</v>
      </c>
    </row>
    <row r="11" spans="1:19" hidden="1" x14ac:dyDescent="0.55000000000000004">
      <c r="A11" s="25">
        <v>4</v>
      </c>
      <c r="B11" s="25" t="s">
        <v>0</v>
      </c>
      <c r="C11" s="25">
        <v>10</v>
      </c>
      <c r="D11" s="25" t="s">
        <v>267</v>
      </c>
      <c r="E11" s="25">
        <v>1</v>
      </c>
      <c r="F11" s="25">
        <v>7.5</v>
      </c>
      <c r="G11" s="25">
        <v>0</v>
      </c>
      <c r="H11" s="24"/>
      <c r="I11" s="24"/>
      <c r="J11" s="79"/>
      <c r="K11" s="79"/>
      <c r="L11" s="79"/>
      <c r="M11" s="79"/>
      <c r="N11" s="79">
        <v>0</v>
      </c>
      <c r="O11" s="79">
        <v>0</v>
      </c>
      <c r="P11" s="24">
        <v>0</v>
      </c>
      <c r="Q11" s="24">
        <v>0</v>
      </c>
      <c r="R11" s="24">
        <v>0</v>
      </c>
      <c r="S11" s="24">
        <v>0</v>
      </c>
    </row>
    <row r="12" spans="1:19" x14ac:dyDescent="0.55000000000000004">
      <c r="A12" s="25">
        <v>4</v>
      </c>
      <c r="B12" s="25" t="s">
        <v>0</v>
      </c>
      <c r="C12" s="25">
        <v>11</v>
      </c>
      <c r="D12" s="25" t="s">
        <v>267</v>
      </c>
      <c r="E12" s="25">
        <v>1</v>
      </c>
      <c r="F12" s="25">
        <v>6</v>
      </c>
      <c r="G12" s="25">
        <v>5</v>
      </c>
      <c r="H12" s="24">
        <v>9.5</v>
      </c>
      <c r="I12" s="24">
        <v>10.5</v>
      </c>
      <c r="J12" s="79">
        <v>12</v>
      </c>
      <c r="K12" s="79">
        <v>18</v>
      </c>
      <c r="L12" s="79">
        <v>21</v>
      </c>
      <c r="M12" s="79">
        <v>36</v>
      </c>
      <c r="N12" s="79">
        <v>5</v>
      </c>
      <c r="O12" s="24">
        <v>15</v>
      </c>
      <c r="P12" s="79">
        <v>5</v>
      </c>
      <c r="Q12" s="79">
        <v>5</v>
      </c>
      <c r="R12" s="79">
        <v>8</v>
      </c>
      <c r="S12" s="79">
        <v>2</v>
      </c>
    </row>
    <row r="13" spans="1:19" x14ac:dyDescent="0.55000000000000004">
      <c r="A13" s="25">
        <v>4</v>
      </c>
      <c r="B13" s="25" t="s">
        <v>0</v>
      </c>
      <c r="C13" s="25">
        <v>12</v>
      </c>
      <c r="D13" s="25" t="s">
        <v>267</v>
      </c>
      <c r="E13" s="25">
        <v>3</v>
      </c>
      <c r="F13" s="25">
        <v>5.5</v>
      </c>
      <c r="G13" s="25">
        <v>8</v>
      </c>
      <c r="H13" s="24">
        <v>10</v>
      </c>
      <c r="I13" s="24">
        <v>11.5</v>
      </c>
      <c r="J13" s="79">
        <v>14</v>
      </c>
      <c r="K13" s="79">
        <v>17.5</v>
      </c>
      <c r="L13" s="79">
        <v>24.5</v>
      </c>
      <c r="M13" s="79">
        <v>38</v>
      </c>
      <c r="N13" s="79">
        <v>50</v>
      </c>
      <c r="O13" s="24">
        <v>20</v>
      </c>
      <c r="P13" s="79">
        <v>35</v>
      </c>
      <c r="Q13" s="79">
        <v>50</v>
      </c>
      <c r="R13" s="79">
        <v>20</v>
      </c>
      <c r="S13" s="79">
        <v>2</v>
      </c>
    </row>
    <row r="14" spans="1:19" x14ac:dyDescent="0.55000000000000004">
      <c r="A14" s="25">
        <v>4</v>
      </c>
      <c r="B14" s="25" t="s">
        <v>0</v>
      </c>
      <c r="C14" s="25">
        <v>13</v>
      </c>
      <c r="D14" s="25" t="s">
        <v>267</v>
      </c>
      <c r="E14" s="25">
        <v>3</v>
      </c>
      <c r="F14" s="25">
        <v>7.5</v>
      </c>
      <c r="G14" s="25">
        <v>10</v>
      </c>
      <c r="H14" s="24">
        <v>11</v>
      </c>
      <c r="I14" s="24">
        <v>10</v>
      </c>
      <c r="J14" s="79">
        <v>10</v>
      </c>
      <c r="K14" s="79">
        <v>13</v>
      </c>
      <c r="L14" s="79">
        <v>15</v>
      </c>
      <c r="M14" s="79">
        <v>19</v>
      </c>
      <c r="N14" s="79">
        <v>10</v>
      </c>
      <c r="O14" s="24">
        <v>25</v>
      </c>
      <c r="P14" s="79">
        <v>20</v>
      </c>
      <c r="Q14" s="79">
        <v>35</v>
      </c>
      <c r="R14" s="79">
        <v>25</v>
      </c>
      <c r="S14" s="79">
        <v>20</v>
      </c>
    </row>
    <row r="15" spans="1:19" hidden="1" x14ac:dyDescent="0.55000000000000004">
      <c r="A15" s="25">
        <v>4</v>
      </c>
      <c r="B15" s="25" t="s">
        <v>0</v>
      </c>
      <c r="C15" s="25">
        <v>14</v>
      </c>
      <c r="D15" s="25" t="s">
        <v>267</v>
      </c>
      <c r="E15" s="25">
        <v>2</v>
      </c>
      <c r="F15" s="25">
        <v>10</v>
      </c>
      <c r="G15" s="25">
        <v>6</v>
      </c>
      <c r="H15" s="24"/>
      <c r="I15" s="24"/>
      <c r="J15" s="79"/>
      <c r="K15" s="79"/>
      <c r="L15" s="79"/>
      <c r="M15" s="79"/>
      <c r="N15" s="79">
        <v>0</v>
      </c>
      <c r="O15" s="79">
        <v>0</v>
      </c>
      <c r="P15" s="24">
        <v>0</v>
      </c>
      <c r="Q15" s="24">
        <v>0</v>
      </c>
      <c r="R15" s="24">
        <v>0</v>
      </c>
      <c r="S15" s="24">
        <v>0</v>
      </c>
    </row>
    <row r="16" spans="1:19" hidden="1" x14ac:dyDescent="0.55000000000000004">
      <c r="A16" s="25">
        <v>4</v>
      </c>
      <c r="B16" s="25" t="s">
        <v>0</v>
      </c>
      <c r="C16" s="25">
        <v>15</v>
      </c>
      <c r="D16" s="25" t="s">
        <v>267</v>
      </c>
      <c r="E16" s="25">
        <v>1</v>
      </c>
      <c r="F16" s="25">
        <v>9</v>
      </c>
      <c r="G16" s="25">
        <v>0</v>
      </c>
      <c r="H16" s="24"/>
      <c r="I16" s="24"/>
      <c r="J16" s="79"/>
      <c r="K16" s="79"/>
      <c r="L16" s="79"/>
      <c r="M16" s="79"/>
      <c r="N16" s="79">
        <v>0</v>
      </c>
      <c r="O16" s="79">
        <v>0</v>
      </c>
      <c r="P16" s="24">
        <v>0</v>
      </c>
      <c r="Q16" s="24">
        <v>0</v>
      </c>
      <c r="R16" s="24">
        <v>0</v>
      </c>
      <c r="S16" s="24">
        <v>0</v>
      </c>
    </row>
    <row r="17" spans="1:19" x14ac:dyDescent="0.55000000000000004">
      <c r="A17" s="25">
        <v>4</v>
      </c>
      <c r="B17" s="25" t="s">
        <v>0</v>
      </c>
      <c r="C17" s="25">
        <v>16</v>
      </c>
      <c r="D17" s="25" t="s">
        <v>267</v>
      </c>
      <c r="E17" s="25">
        <v>2</v>
      </c>
      <c r="F17" s="25">
        <v>5.5</v>
      </c>
      <c r="G17" s="25">
        <v>6</v>
      </c>
      <c r="H17" s="24">
        <v>8.5</v>
      </c>
      <c r="I17" s="24">
        <v>9.5</v>
      </c>
      <c r="J17" s="79">
        <v>12</v>
      </c>
      <c r="K17" s="79">
        <v>17.5</v>
      </c>
      <c r="L17" s="79">
        <v>27</v>
      </c>
      <c r="M17" s="79">
        <v>28</v>
      </c>
      <c r="N17" s="79">
        <v>60</v>
      </c>
      <c r="O17" s="24">
        <v>20</v>
      </c>
      <c r="P17" s="79">
        <v>15</v>
      </c>
      <c r="Q17" s="79">
        <v>10</v>
      </c>
      <c r="R17" s="24">
        <v>0</v>
      </c>
      <c r="S17" s="79">
        <v>1</v>
      </c>
    </row>
    <row r="18" spans="1:19" hidden="1" x14ac:dyDescent="0.55000000000000004">
      <c r="A18" s="25">
        <v>4</v>
      </c>
      <c r="B18" s="25" t="s">
        <v>0</v>
      </c>
      <c r="C18" s="25">
        <v>17</v>
      </c>
      <c r="D18" s="25" t="s">
        <v>267</v>
      </c>
      <c r="E18" s="25">
        <v>2</v>
      </c>
      <c r="F18" s="25">
        <v>6.5</v>
      </c>
      <c r="G18" s="25">
        <v>0</v>
      </c>
      <c r="H18" s="24"/>
      <c r="I18" s="24"/>
      <c r="J18" s="79"/>
      <c r="K18" s="79"/>
      <c r="L18" s="79"/>
      <c r="M18" s="79"/>
      <c r="N18" s="79">
        <v>0</v>
      </c>
      <c r="O18" s="79">
        <v>0</v>
      </c>
      <c r="P18" s="24">
        <v>0</v>
      </c>
      <c r="Q18" s="24">
        <v>0</v>
      </c>
      <c r="R18" s="24">
        <v>0</v>
      </c>
      <c r="S18" s="24">
        <v>0</v>
      </c>
    </row>
    <row r="19" spans="1:19" x14ac:dyDescent="0.55000000000000004">
      <c r="A19" s="25">
        <v>4</v>
      </c>
      <c r="B19" s="25" t="s">
        <v>0</v>
      </c>
      <c r="C19" s="25">
        <v>18</v>
      </c>
      <c r="D19" s="25" t="s">
        <v>267</v>
      </c>
      <c r="E19" s="25">
        <v>2</v>
      </c>
      <c r="F19" s="25">
        <v>6</v>
      </c>
      <c r="G19" s="25">
        <v>10</v>
      </c>
      <c r="H19" s="24">
        <v>16</v>
      </c>
      <c r="I19" s="24">
        <v>17</v>
      </c>
      <c r="J19" s="79">
        <v>20</v>
      </c>
      <c r="K19" s="79">
        <v>16</v>
      </c>
      <c r="L19" s="79">
        <v>15</v>
      </c>
      <c r="M19" s="79"/>
      <c r="N19" s="79">
        <v>30</v>
      </c>
      <c r="O19" s="24">
        <v>30</v>
      </c>
      <c r="P19" s="79">
        <v>25</v>
      </c>
      <c r="Q19" s="79">
        <v>50</v>
      </c>
      <c r="R19" s="24">
        <v>0</v>
      </c>
      <c r="S19" s="24">
        <v>0</v>
      </c>
    </row>
    <row r="20" spans="1:19" x14ac:dyDescent="0.55000000000000004">
      <c r="A20" s="25">
        <v>4</v>
      </c>
      <c r="B20" s="25" t="s">
        <v>0</v>
      </c>
      <c r="C20" s="25">
        <v>19</v>
      </c>
      <c r="D20" s="25" t="s">
        <v>267</v>
      </c>
      <c r="E20" s="25">
        <v>1</v>
      </c>
      <c r="F20" s="25">
        <v>6.5</v>
      </c>
      <c r="G20" s="25">
        <v>12</v>
      </c>
      <c r="H20" s="24">
        <v>27</v>
      </c>
      <c r="I20" s="24">
        <v>32</v>
      </c>
      <c r="J20" s="79">
        <v>35</v>
      </c>
      <c r="K20" s="79">
        <v>47</v>
      </c>
      <c r="L20" s="79">
        <v>62</v>
      </c>
      <c r="M20" s="79">
        <v>75.5</v>
      </c>
      <c r="N20" s="79">
        <v>15</v>
      </c>
      <c r="O20" s="24">
        <v>10</v>
      </c>
      <c r="P20" s="79">
        <v>35</v>
      </c>
      <c r="Q20" s="79">
        <v>20</v>
      </c>
      <c r="R20" s="79">
        <v>30</v>
      </c>
      <c r="S20" s="79">
        <v>1</v>
      </c>
    </row>
    <row r="21" spans="1:19" x14ac:dyDescent="0.55000000000000004">
      <c r="A21" s="25">
        <v>4</v>
      </c>
      <c r="B21" s="25" t="s">
        <v>0</v>
      </c>
      <c r="C21" s="25">
        <v>20</v>
      </c>
      <c r="D21" s="25" t="s">
        <v>47</v>
      </c>
      <c r="E21" s="25">
        <v>1</v>
      </c>
      <c r="F21" s="25">
        <v>10</v>
      </c>
      <c r="G21" s="25">
        <v>18</v>
      </c>
      <c r="H21" s="24">
        <v>33.5</v>
      </c>
      <c r="I21" s="24">
        <v>36.5</v>
      </c>
      <c r="J21" s="79">
        <v>41</v>
      </c>
      <c r="K21" s="79">
        <v>51</v>
      </c>
      <c r="L21" s="79">
        <v>74</v>
      </c>
      <c r="M21" s="79">
        <v>105</v>
      </c>
      <c r="N21" s="79">
        <v>15</v>
      </c>
      <c r="O21" s="24">
        <v>5</v>
      </c>
      <c r="P21" s="79">
        <v>20</v>
      </c>
      <c r="Q21" s="79">
        <v>30</v>
      </c>
      <c r="R21" s="79">
        <v>20</v>
      </c>
      <c r="S21" s="79">
        <v>10</v>
      </c>
    </row>
    <row r="22" spans="1:19" x14ac:dyDescent="0.55000000000000004">
      <c r="A22" s="25">
        <v>4</v>
      </c>
      <c r="B22" s="25" t="s">
        <v>0</v>
      </c>
      <c r="C22" s="25">
        <v>21</v>
      </c>
      <c r="D22" s="25" t="s">
        <v>47</v>
      </c>
      <c r="E22" s="25">
        <v>2</v>
      </c>
      <c r="F22" s="25">
        <v>5.5</v>
      </c>
      <c r="G22" s="25">
        <v>10</v>
      </c>
      <c r="H22" s="24">
        <v>18</v>
      </c>
      <c r="I22" s="24">
        <v>25</v>
      </c>
      <c r="J22" s="79">
        <v>29</v>
      </c>
      <c r="K22" s="79">
        <v>40</v>
      </c>
      <c r="L22" s="79">
        <v>39</v>
      </c>
      <c r="M22" s="79"/>
      <c r="N22" s="79">
        <v>15</v>
      </c>
      <c r="O22" s="24">
        <v>5</v>
      </c>
      <c r="P22" s="79">
        <v>15</v>
      </c>
      <c r="Q22" s="79">
        <v>40</v>
      </c>
      <c r="R22" s="79">
        <v>45</v>
      </c>
      <c r="S22" s="24">
        <v>0</v>
      </c>
    </row>
    <row r="23" spans="1:19" x14ac:dyDescent="0.55000000000000004">
      <c r="A23" s="25">
        <v>4</v>
      </c>
      <c r="B23" s="25" t="s">
        <v>0</v>
      </c>
      <c r="C23" s="25">
        <v>22</v>
      </c>
      <c r="D23" s="25" t="s">
        <v>272</v>
      </c>
      <c r="E23" s="25">
        <v>2</v>
      </c>
      <c r="F23" s="25">
        <v>7.5</v>
      </c>
      <c r="G23" s="25">
        <v>14</v>
      </c>
      <c r="H23" s="24">
        <v>24</v>
      </c>
      <c r="I23" s="24">
        <v>25</v>
      </c>
      <c r="J23" s="79">
        <v>20</v>
      </c>
      <c r="K23" s="79">
        <v>23</v>
      </c>
      <c r="L23" s="79">
        <v>22</v>
      </c>
      <c r="M23" s="79">
        <v>22</v>
      </c>
      <c r="N23" s="79">
        <v>25</v>
      </c>
      <c r="O23" s="24">
        <v>10</v>
      </c>
      <c r="P23" s="79">
        <v>25</v>
      </c>
      <c r="Q23" s="79">
        <v>70</v>
      </c>
      <c r="R23" s="24">
        <v>0</v>
      </c>
      <c r="S23" s="24">
        <v>0</v>
      </c>
    </row>
    <row r="24" spans="1:19" hidden="1" x14ac:dyDescent="0.55000000000000004">
      <c r="A24" s="25">
        <v>4</v>
      </c>
      <c r="B24" s="25" t="s">
        <v>0</v>
      </c>
      <c r="C24" s="25">
        <v>23</v>
      </c>
      <c r="D24" s="25" t="s">
        <v>47</v>
      </c>
      <c r="E24" s="25">
        <v>2</v>
      </c>
      <c r="F24" s="25">
        <v>1.5</v>
      </c>
      <c r="G24" s="25">
        <v>0</v>
      </c>
      <c r="H24" s="24"/>
      <c r="I24" s="24"/>
      <c r="J24" s="79"/>
      <c r="K24" s="79"/>
      <c r="L24" s="79"/>
      <c r="M24" s="79"/>
      <c r="N24" s="79">
        <v>0</v>
      </c>
      <c r="O24" s="79">
        <v>0</v>
      </c>
      <c r="P24" s="24">
        <v>0</v>
      </c>
      <c r="Q24" s="24">
        <v>0</v>
      </c>
      <c r="R24" s="24">
        <v>0</v>
      </c>
      <c r="S24" s="24">
        <v>0</v>
      </c>
    </row>
    <row r="25" spans="1:19" x14ac:dyDescent="0.55000000000000004">
      <c r="A25" s="25">
        <v>4</v>
      </c>
      <c r="B25" s="25" t="s">
        <v>0</v>
      </c>
      <c r="C25" s="25">
        <v>24</v>
      </c>
      <c r="D25" s="25" t="s">
        <v>47</v>
      </c>
      <c r="E25" s="25">
        <v>2</v>
      </c>
      <c r="F25" s="25">
        <v>8</v>
      </c>
      <c r="G25" s="25">
        <v>12</v>
      </c>
      <c r="H25" s="24">
        <v>15.5</v>
      </c>
      <c r="I25" s="24">
        <v>16.5</v>
      </c>
      <c r="J25" s="79">
        <v>18</v>
      </c>
      <c r="K25" s="79">
        <v>22.5</v>
      </c>
      <c r="L25" s="79">
        <v>30</v>
      </c>
      <c r="M25" s="79">
        <v>52</v>
      </c>
      <c r="N25" s="79">
        <v>5</v>
      </c>
      <c r="O25" s="24">
        <v>5</v>
      </c>
      <c r="P25" s="79">
        <v>0</v>
      </c>
      <c r="Q25" s="79">
        <v>0</v>
      </c>
      <c r="R25" s="24">
        <v>0</v>
      </c>
      <c r="S25" s="79">
        <v>0</v>
      </c>
    </row>
    <row r="26" spans="1:19" x14ac:dyDescent="0.55000000000000004">
      <c r="A26" s="25">
        <v>4</v>
      </c>
      <c r="B26" s="25" t="s">
        <v>0</v>
      </c>
      <c r="C26" s="25">
        <v>25</v>
      </c>
      <c r="D26" s="25" t="s">
        <v>47</v>
      </c>
      <c r="E26" s="25">
        <v>2</v>
      </c>
      <c r="F26" s="25">
        <v>7</v>
      </c>
      <c r="G26" s="25">
        <v>10.5</v>
      </c>
      <c r="H26" s="24">
        <v>27.5</v>
      </c>
      <c r="I26" s="24">
        <v>36.5</v>
      </c>
      <c r="J26" s="79">
        <v>51</v>
      </c>
      <c r="K26" s="79">
        <v>74</v>
      </c>
      <c r="L26" s="79">
        <v>96</v>
      </c>
      <c r="M26" s="79">
        <v>135</v>
      </c>
      <c r="N26" s="79">
        <v>30</v>
      </c>
      <c r="O26" s="24">
        <v>2</v>
      </c>
      <c r="P26" s="79">
        <v>8</v>
      </c>
      <c r="Q26" s="79">
        <v>30</v>
      </c>
      <c r="R26" s="79">
        <v>25</v>
      </c>
      <c r="S26" s="79">
        <v>30</v>
      </c>
    </row>
    <row r="27" spans="1:19" x14ac:dyDescent="0.55000000000000004">
      <c r="A27" s="25">
        <v>4</v>
      </c>
      <c r="B27" s="25" t="s">
        <v>0</v>
      </c>
      <c r="C27" s="25">
        <v>26</v>
      </c>
      <c r="D27" s="25" t="s">
        <v>47</v>
      </c>
      <c r="E27" s="25">
        <v>2</v>
      </c>
      <c r="F27" s="25">
        <v>9</v>
      </c>
      <c r="G27" s="25">
        <v>12.5</v>
      </c>
      <c r="H27" s="24">
        <v>27.5</v>
      </c>
      <c r="I27" s="24">
        <v>32</v>
      </c>
      <c r="J27" s="79">
        <v>44</v>
      </c>
      <c r="K27" s="79">
        <v>57</v>
      </c>
      <c r="L27" s="79">
        <v>84</v>
      </c>
      <c r="M27" s="79">
        <v>120</v>
      </c>
      <c r="N27" s="79">
        <v>60</v>
      </c>
      <c r="O27" s="24">
        <v>50</v>
      </c>
      <c r="P27" s="79">
        <v>0</v>
      </c>
      <c r="Q27" s="79">
        <v>0</v>
      </c>
      <c r="R27" s="79">
        <v>5</v>
      </c>
      <c r="S27" s="79">
        <v>10</v>
      </c>
    </row>
    <row r="28" spans="1:19" hidden="1" x14ac:dyDescent="0.55000000000000004">
      <c r="A28" s="25">
        <v>4</v>
      </c>
      <c r="B28" s="25" t="s">
        <v>0</v>
      </c>
      <c r="C28" s="25">
        <v>27</v>
      </c>
      <c r="D28" s="25" t="s">
        <v>47</v>
      </c>
      <c r="E28" s="25">
        <v>2</v>
      </c>
      <c r="F28" s="25">
        <v>3.5</v>
      </c>
      <c r="G28" s="25">
        <v>0</v>
      </c>
      <c r="H28" s="24"/>
      <c r="I28" s="24"/>
      <c r="J28" s="79"/>
      <c r="K28" s="79"/>
      <c r="L28" s="79"/>
      <c r="M28" s="79"/>
      <c r="N28" s="79">
        <v>0</v>
      </c>
      <c r="O28" s="79">
        <v>0</v>
      </c>
      <c r="P28" s="24">
        <v>0</v>
      </c>
      <c r="Q28" s="24">
        <v>0</v>
      </c>
      <c r="R28" s="24">
        <v>0</v>
      </c>
      <c r="S28" s="24">
        <v>0</v>
      </c>
    </row>
    <row r="29" spans="1:19" x14ac:dyDescent="0.55000000000000004">
      <c r="A29" s="25">
        <v>4</v>
      </c>
      <c r="B29" s="25" t="s">
        <v>0</v>
      </c>
      <c r="C29" s="25">
        <v>28</v>
      </c>
      <c r="D29" s="25" t="s">
        <v>47</v>
      </c>
      <c r="E29" s="25">
        <v>1</v>
      </c>
      <c r="F29" s="25">
        <v>9</v>
      </c>
      <c r="G29" s="25">
        <v>14</v>
      </c>
      <c r="H29" s="24">
        <v>26</v>
      </c>
      <c r="I29" s="24">
        <v>26.5</v>
      </c>
      <c r="J29" s="79"/>
      <c r="K29" s="79">
        <v>23.5</v>
      </c>
      <c r="L29" s="79"/>
      <c r="M29" s="79"/>
      <c r="N29" s="79">
        <v>8</v>
      </c>
      <c r="O29" s="24">
        <v>5</v>
      </c>
      <c r="P29" s="24">
        <v>0</v>
      </c>
      <c r="Q29" s="79">
        <v>25</v>
      </c>
      <c r="R29" s="24">
        <v>0</v>
      </c>
      <c r="S29" s="24">
        <v>0</v>
      </c>
    </row>
    <row r="30" spans="1:19" x14ac:dyDescent="0.55000000000000004">
      <c r="A30" s="25">
        <v>4</v>
      </c>
      <c r="B30" s="25" t="s">
        <v>0</v>
      </c>
      <c r="C30" s="25">
        <v>29</v>
      </c>
      <c r="D30" s="25" t="s">
        <v>47</v>
      </c>
      <c r="E30" s="25">
        <v>2</v>
      </c>
      <c r="F30" s="25">
        <v>7.5</v>
      </c>
      <c r="G30" s="25">
        <v>13</v>
      </c>
      <c r="H30" s="24">
        <v>22.5</v>
      </c>
      <c r="I30" s="24">
        <v>28.5</v>
      </c>
      <c r="J30" s="79">
        <v>36</v>
      </c>
      <c r="K30" s="79">
        <v>54.5</v>
      </c>
      <c r="L30" s="79">
        <v>66</v>
      </c>
      <c r="M30" s="79">
        <v>85</v>
      </c>
      <c r="N30" s="79">
        <v>10</v>
      </c>
      <c r="O30" s="24">
        <v>3</v>
      </c>
      <c r="P30" s="79">
        <v>30</v>
      </c>
      <c r="Q30" s="79">
        <v>30</v>
      </c>
      <c r="R30" s="79">
        <v>35</v>
      </c>
      <c r="S30" s="79">
        <v>25</v>
      </c>
    </row>
    <row r="31" spans="1:19" x14ac:dyDescent="0.55000000000000004">
      <c r="A31" s="25">
        <v>4</v>
      </c>
      <c r="B31" s="25" t="s">
        <v>0</v>
      </c>
      <c r="C31" s="25">
        <v>30</v>
      </c>
      <c r="D31" s="25" t="s">
        <v>47</v>
      </c>
      <c r="E31" s="25">
        <v>2</v>
      </c>
      <c r="F31" s="25">
        <v>8.5</v>
      </c>
      <c r="G31" s="25">
        <v>13</v>
      </c>
      <c r="H31" s="24">
        <v>29</v>
      </c>
      <c r="I31" s="24">
        <v>34.5</v>
      </c>
      <c r="J31" s="79">
        <v>44</v>
      </c>
      <c r="K31" s="79">
        <v>66</v>
      </c>
      <c r="L31" s="79">
        <v>82</v>
      </c>
      <c r="M31" s="79">
        <v>105</v>
      </c>
      <c r="N31" s="79">
        <v>10</v>
      </c>
      <c r="O31" s="24">
        <v>5</v>
      </c>
      <c r="P31" s="79">
        <v>35</v>
      </c>
      <c r="Q31" s="79">
        <v>20</v>
      </c>
      <c r="R31" s="79">
        <v>45</v>
      </c>
      <c r="S31" s="79">
        <v>12</v>
      </c>
    </row>
    <row r="32" spans="1:19" x14ac:dyDescent="0.55000000000000004">
      <c r="A32" s="25">
        <v>4</v>
      </c>
      <c r="B32" s="25" t="s">
        <v>0</v>
      </c>
      <c r="C32" s="25">
        <v>31</v>
      </c>
      <c r="D32" s="25" t="s">
        <v>47</v>
      </c>
      <c r="E32" s="25">
        <v>1</v>
      </c>
      <c r="F32" s="25">
        <v>7</v>
      </c>
      <c r="G32" s="25">
        <v>17</v>
      </c>
      <c r="H32" s="24">
        <v>42</v>
      </c>
      <c r="I32" s="24">
        <v>45.5</v>
      </c>
      <c r="J32" s="79">
        <v>52</v>
      </c>
      <c r="K32" s="79">
        <v>65.5</v>
      </c>
      <c r="L32" s="79">
        <v>71</v>
      </c>
      <c r="M32" s="79">
        <v>90</v>
      </c>
      <c r="N32" s="79">
        <v>5</v>
      </c>
      <c r="O32" s="24">
        <v>5</v>
      </c>
      <c r="P32" s="79">
        <v>0</v>
      </c>
      <c r="Q32" s="79">
        <v>2</v>
      </c>
      <c r="R32" s="79">
        <v>3</v>
      </c>
      <c r="S32" s="79">
        <v>5</v>
      </c>
    </row>
    <row r="33" spans="1:19" hidden="1" x14ac:dyDescent="0.55000000000000004">
      <c r="A33" s="25">
        <v>4</v>
      </c>
      <c r="B33" s="25" t="s">
        <v>0</v>
      </c>
      <c r="C33" s="25">
        <v>32</v>
      </c>
      <c r="D33" s="25" t="s">
        <v>267</v>
      </c>
      <c r="E33" s="25">
        <v>1</v>
      </c>
      <c r="F33" s="25">
        <v>5</v>
      </c>
      <c r="G33" s="25">
        <v>0</v>
      </c>
      <c r="H33" s="24"/>
      <c r="I33" s="24"/>
      <c r="J33" s="79"/>
      <c r="K33" s="79"/>
      <c r="L33" s="79"/>
      <c r="M33" s="79"/>
      <c r="N33" s="79">
        <v>0</v>
      </c>
      <c r="O33" s="79">
        <v>0</v>
      </c>
      <c r="P33" s="24">
        <v>0</v>
      </c>
      <c r="Q33" s="24">
        <v>0</v>
      </c>
      <c r="R33" s="24">
        <v>0</v>
      </c>
      <c r="S33" s="24">
        <v>0</v>
      </c>
    </row>
    <row r="34" spans="1:19" hidden="1" x14ac:dyDescent="0.55000000000000004">
      <c r="A34" s="25">
        <v>4</v>
      </c>
      <c r="B34" s="25" t="s">
        <v>0</v>
      </c>
      <c r="C34" s="25">
        <v>33</v>
      </c>
      <c r="D34" s="25" t="s">
        <v>267</v>
      </c>
      <c r="E34" s="25">
        <v>1</v>
      </c>
      <c r="F34" s="25">
        <v>6.5</v>
      </c>
      <c r="G34" s="25">
        <v>0</v>
      </c>
      <c r="H34" s="24"/>
      <c r="I34" s="24"/>
      <c r="J34" s="79"/>
      <c r="K34" s="79"/>
      <c r="L34" s="79"/>
      <c r="M34" s="79"/>
      <c r="N34" s="79">
        <v>0</v>
      </c>
      <c r="O34" s="79">
        <v>0</v>
      </c>
      <c r="P34" s="24">
        <v>0</v>
      </c>
      <c r="Q34" s="24">
        <v>0</v>
      </c>
      <c r="R34" s="24">
        <v>0</v>
      </c>
      <c r="S34" s="24">
        <v>0</v>
      </c>
    </row>
    <row r="35" spans="1:19" x14ac:dyDescent="0.55000000000000004">
      <c r="A35" s="25">
        <v>4</v>
      </c>
      <c r="B35" s="25" t="s">
        <v>0</v>
      </c>
      <c r="C35" s="25">
        <v>34</v>
      </c>
      <c r="D35" s="25" t="s">
        <v>267</v>
      </c>
      <c r="E35" s="25">
        <v>2</v>
      </c>
      <c r="F35" s="25">
        <v>10</v>
      </c>
      <c r="G35" s="25">
        <v>12</v>
      </c>
      <c r="H35" s="24">
        <v>17</v>
      </c>
      <c r="I35" s="24">
        <v>18.5</v>
      </c>
      <c r="J35" s="79">
        <v>19</v>
      </c>
      <c r="K35" s="79">
        <v>29</v>
      </c>
      <c r="L35" s="79">
        <v>35</v>
      </c>
      <c r="M35" s="79">
        <v>62</v>
      </c>
      <c r="N35" s="79">
        <v>0</v>
      </c>
      <c r="O35" s="24">
        <v>0</v>
      </c>
      <c r="P35" s="79">
        <v>0</v>
      </c>
      <c r="Q35" s="79">
        <v>0</v>
      </c>
      <c r="R35" s="79">
        <v>2</v>
      </c>
      <c r="S35" s="79">
        <v>10</v>
      </c>
    </row>
    <row r="36" spans="1:19" x14ac:dyDescent="0.55000000000000004">
      <c r="A36" s="25">
        <v>4</v>
      </c>
      <c r="B36" s="25" t="s">
        <v>0</v>
      </c>
      <c r="C36" s="25">
        <v>35</v>
      </c>
      <c r="D36" s="25" t="s">
        <v>47</v>
      </c>
      <c r="E36" s="25">
        <v>2</v>
      </c>
      <c r="F36" s="25">
        <v>4.5</v>
      </c>
      <c r="G36" s="25">
        <v>7.5</v>
      </c>
      <c r="H36" s="24">
        <v>28</v>
      </c>
      <c r="I36" s="24">
        <v>38</v>
      </c>
      <c r="J36" s="79">
        <v>45</v>
      </c>
      <c r="K36" s="79">
        <v>58</v>
      </c>
      <c r="L36" s="79">
        <v>67.5</v>
      </c>
      <c r="M36" s="79">
        <v>96</v>
      </c>
      <c r="N36" s="79">
        <v>0</v>
      </c>
      <c r="O36" s="24">
        <v>0</v>
      </c>
      <c r="P36" s="79">
        <v>5</v>
      </c>
      <c r="Q36" s="79">
        <v>5</v>
      </c>
      <c r="R36" s="79">
        <v>10</v>
      </c>
      <c r="S36" s="79">
        <v>15</v>
      </c>
    </row>
    <row r="37" spans="1:19" x14ac:dyDescent="0.55000000000000004">
      <c r="A37" s="25">
        <v>4</v>
      </c>
      <c r="B37" s="25" t="s">
        <v>0</v>
      </c>
      <c r="C37" s="25">
        <v>36</v>
      </c>
      <c r="D37" s="25" t="s">
        <v>267</v>
      </c>
      <c r="E37" s="25">
        <v>2</v>
      </c>
      <c r="F37" s="25">
        <v>4</v>
      </c>
      <c r="G37" s="30">
        <v>0</v>
      </c>
      <c r="H37" s="24">
        <v>7</v>
      </c>
      <c r="I37" s="24"/>
      <c r="J37" s="79"/>
      <c r="K37" s="79"/>
      <c r="L37" s="79"/>
      <c r="N37" s="79">
        <v>0</v>
      </c>
      <c r="O37" s="79">
        <v>0</v>
      </c>
      <c r="P37" s="24">
        <v>0</v>
      </c>
      <c r="Q37" s="24">
        <v>0</v>
      </c>
      <c r="R37" s="24">
        <v>0</v>
      </c>
      <c r="S37" s="24">
        <v>0</v>
      </c>
    </row>
    <row r="38" spans="1:19" x14ac:dyDescent="0.55000000000000004">
      <c r="A38" s="25">
        <v>4</v>
      </c>
      <c r="B38" s="25" t="s">
        <v>0</v>
      </c>
      <c r="C38" s="25">
        <v>37</v>
      </c>
      <c r="D38" s="25" t="s">
        <v>267</v>
      </c>
      <c r="E38" s="25">
        <v>2</v>
      </c>
      <c r="F38" s="25">
        <v>9</v>
      </c>
      <c r="G38" s="25">
        <v>18</v>
      </c>
      <c r="H38" s="24">
        <v>57</v>
      </c>
      <c r="I38" s="24">
        <v>77</v>
      </c>
      <c r="J38" s="79">
        <v>99</v>
      </c>
      <c r="K38" s="79">
        <v>119.5</v>
      </c>
      <c r="L38" s="79">
        <v>147</v>
      </c>
      <c r="M38" s="79">
        <v>189</v>
      </c>
      <c r="N38" s="79">
        <v>30</v>
      </c>
      <c r="O38" s="24">
        <v>30</v>
      </c>
      <c r="P38" s="79">
        <v>20</v>
      </c>
      <c r="Q38" s="79">
        <v>50</v>
      </c>
      <c r="R38" s="79">
        <v>30</v>
      </c>
      <c r="S38" s="79">
        <v>25</v>
      </c>
    </row>
    <row r="39" spans="1:19" x14ac:dyDescent="0.55000000000000004">
      <c r="A39" s="25">
        <v>4</v>
      </c>
      <c r="B39" s="25" t="s">
        <v>0</v>
      </c>
      <c r="C39" s="25">
        <v>38</v>
      </c>
      <c r="D39" s="25" t="s">
        <v>267</v>
      </c>
      <c r="E39" s="25">
        <v>1</v>
      </c>
      <c r="F39" s="25">
        <v>9</v>
      </c>
      <c r="G39" s="25">
        <v>14</v>
      </c>
      <c r="H39" s="24">
        <v>38.5</v>
      </c>
      <c r="I39" s="24">
        <v>54</v>
      </c>
      <c r="J39" s="79">
        <v>74</v>
      </c>
      <c r="K39" s="79">
        <v>74</v>
      </c>
      <c r="L39" s="79">
        <v>98</v>
      </c>
      <c r="M39" s="79">
        <v>160</v>
      </c>
      <c r="N39" s="79">
        <v>1</v>
      </c>
      <c r="O39" s="24">
        <v>2</v>
      </c>
      <c r="P39" s="79">
        <v>7</v>
      </c>
      <c r="Q39" s="79">
        <v>10</v>
      </c>
      <c r="R39" s="79">
        <v>8</v>
      </c>
      <c r="S39" s="79">
        <v>10</v>
      </c>
    </row>
    <row r="40" spans="1:19" x14ac:dyDescent="0.55000000000000004">
      <c r="A40" s="25">
        <v>4</v>
      </c>
      <c r="B40" s="25" t="s">
        <v>0</v>
      </c>
      <c r="C40" s="25">
        <v>39</v>
      </c>
      <c r="D40" s="25" t="s">
        <v>267</v>
      </c>
      <c r="E40" s="25">
        <v>3</v>
      </c>
      <c r="F40" s="25">
        <v>5.5</v>
      </c>
      <c r="G40" s="25">
        <v>6</v>
      </c>
      <c r="H40" s="24">
        <v>7</v>
      </c>
      <c r="I40" s="24">
        <v>5.5</v>
      </c>
      <c r="J40" s="79"/>
      <c r="K40" s="79"/>
      <c r="L40" s="79"/>
      <c r="M40" s="79"/>
      <c r="N40" s="79">
        <v>2</v>
      </c>
      <c r="O40" s="24">
        <v>0</v>
      </c>
      <c r="P40" s="24">
        <v>0</v>
      </c>
      <c r="Q40" s="79">
        <v>5</v>
      </c>
      <c r="R40" s="24">
        <v>0</v>
      </c>
      <c r="S40" s="24">
        <v>0</v>
      </c>
    </row>
    <row r="41" spans="1:19" hidden="1" x14ac:dyDescent="0.55000000000000004">
      <c r="A41" s="25">
        <v>4</v>
      </c>
      <c r="B41" s="25" t="s">
        <v>0</v>
      </c>
      <c r="C41" s="25">
        <v>40</v>
      </c>
      <c r="D41" s="25" t="s">
        <v>267</v>
      </c>
      <c r="E41" s="25">
        <v>2</v>
      </c>
      <c r="F41" s="25">
        <v>9</v>
      </c>
      <c r="G41" s="30">
        <v>0</v>
      </c>
      <c r="H41" s="24"/>
      <c r="I41" s="24"/>
      <c r="J41" s="79"/>
      <c r="K41" s="79"/>
      <c r="L41" s="79"/>
      <c r="M41" s="79"/>
      <c r="N41" s="79">
        <v>0</v>
      </c>
      <c r="O41" s="79">
        <v>0</v>
      </c>
      <c r="P41" s="24">
        <v>0</v>
      </c>
      <c r="Q41" s="24">
        <v>0</v>
      </c>
      <c r="R41" s="24">
        <v>0</v>
      </c>
      <c r="S41" s="24">
        <v>0</v>
      </c>
    </row>
    <row r="42" spans="1:19" x14ac:dyDescent="0.55000000000000004">
      <c r="A42" s="25">
        <v>4</v>
      </c>
      <c r="B42" s="25" t="s">
        <v>0</v>
      </c>
      <c r="C42" s="25">
        <v>41</v>
      </c>
      <c r="D42" s="25" t="s">
        <v>47</v>
      </c>
      <c r="E42" s="25">
        <v>3</v>
      </c>
      <c r="F42" s="25">
        <v>10</v>
      </c>
      <c r="G42" s="25">
        <v>12</v>
      </c>
      <c r="H42" s="24">
        <v>24</v>
      </c>
      <c r="I42" s="24">
        <v>32</v>
      </c>
      <c r="J42" s="79">
        <v>38</v>
      </c>
      <c r="K42" s="79">
        <v>55</v>
      </c>
      <c r="L42" s="79">
        <v>68</v>
      </c>
      <c r="M42" s="79">
        <v>95</v>
      </c>
      <c r="N42" s="79">
        <v>15</v>
      </c>
      <c r="O42" s="24">
        <v>0</v>
      </c>
      <c r="P42" s="79">
        <v>10</v>
      </c>
      <c r="Q42" s="79">
        <v>25</v>
      </c>
      <c r="R42" s="79">
        <v>45</v>
      </c>
      <c r="S42" s="79">
        <v>25</v>
      </c>
    </row>
    <row r="43" spans="1:19" hidden="1" x14ac:dyDescent="0.55000000000000004">
      <c r="A43" s="25">
        <v>4</v>
      </c>
      <c r="B43" s="25" t="s">
        <v>0</v>
      </c>
      <c r="C43" s="25">
        <v>42</v>
      </c>
      <c r="D43" s="25" t="s">
        <v>267</v>
      </c>
      <c r="E43" s="25">
        <v>4</v>
      </c>
      <c r="F43" s="25">
        <v>7</v>
      </c>
      <c r="G43" s="30">
        <v>0</v>
      </c>
      <c r="H43" s="24"/>
      <c r="I43" s="24"/>
      <c r="J43" s="79"/>
      <c r="K43" s="79"/>
      <c r="L43" s="79"/>
      <c r="M43" s="79"/>
      <c r="N43" s="79">
        <v>0</v>
      </c>
      <c r="O43" s="79">
        <v>0</v>
      </c>
      <c r="P43" s="24">
        <v>0</v>
      </c>
      <c r="Q43" s="24">
        <v>0</v>
      </c>
      <c r="R43" s="24">
        <v>0</v>
      </c>
      <c r="S43" s="24">
        <v>0</v>
      </c>
    </row>
    <row r="44" spans="1:19" x14ac:dyDescent="0.55000000000000004">
      <c r="A44" s="25">
        <v>4</v>
      </c>
      <c r="B44" s="25" t="s">
        <v>0</v>
      </c>
      <c r="C44" s="25">
        <v>43</v>
      </c>
      <c r="D44" s="25" t="s">
        <v>47</v>
      </c>
      <c r="E44" s="25">
        <v>5</v>
      </c>
      <c r="F44" s="25">
        <v>7</v>
      </c>
      <c r="G44" s="25">
        <v>12.5</v>
      </c>
      <c r="H44" s="24">
        <v>17.5</v>
      </c>
      <c r="I44" s="24">
        <v>21.5</v>
      </c>
      <c r="J44" s="79">
        <v>23</v>
      </c>
      <c r="K44" s="79">
        <v>32</v>
      </c>
      <c r="L44" s="79">
        <v>35</v>
      </c>
      <c r="M44" s="79">
        <v>38</v>
      </c>
      <c r="N44" s="79">
        <v>10</v>
      </c>
      <c r="O44" s="24">
        <v>5</v>
      </c>
      <c r="P44" s="79">
        <v>0</v>
      </c>
      <c r="Q44" s="79">
        <v>0</v>
      </c>
      <c r="R44" s="79">
        <v>0</v>
      </c>
      <c r="S44" s="79">
        <v>0</v>
      </c>
    </row>
    <row r="45" spans="1:19" x14ac:dyDescent="0.55000000000000004">
      <c r="A45" s="25">
        <v>4</v>
      </c>
      <c r="B45" s="25" t="s">
        <v>0</v>
      </c>
      <c r="C45" s="25">
        <v>44</v>
      </c>
      <c r="D45" s="25" t="s">
        <v>267</v>
      </c>
      <c r="E45" s="25">
        <v>4</v>
      </c>
      <c r="F45" s="25">
        <v>8</v>
      </c>
      <c r="G45" s="25">
        <v>8.5</v>
      </c>
      <c r="H45" s="24">
        <v>11</v>
      </c>
      <c r="I45" s="24"/>
      <c r="J45" s="79"/>
      <c r="K45" s="79"/>
      <c r="L45" s="79"/>
      <c r="M45" s="79"/>
      <c r="N45" s="79">
        <v>10</v>
      </c>
      <c r="O45" s="79">
        <v>0</v>
      </c>
      <c r="P45" s="24">
        <v>0</v>
      </c>
      <c r="Q45" s="24">
        <v>0</v>
      </c>
      <c r="R45" s="24">
        <v>0</v>
      </c>
      <c r="S45" s="24">
        <v>0</v>
      </c>
    </row>
    <row r="46" spans="1:19" x14ac:dyDescent="0.55000000000000004">
      <c r="A46" s="25">
        <v>4</v>
      </c>
      <c r="B46" s="25" t="s">
        <v>0</v>
      </c>
      <c r="C46" s="25">
        <v>45</v>
      </c>
      <c r="D46" s="25" t="s">
        <v>47</v>
      </c>
      <c r="E46" s="25">
        <v>2</v>
      </c>
      <c r="F46" s="25">
        <v>6</v>
      </c>
      <c r="G46" s="25">
        <v>9</v>
      </c>
      <c r="H46" s="24">
        <v>15</v>
      </c>
      <c r="I46" s="24">
        <v>17</v>
      </c>
      <c r="J46" s="79">
        <v>19</v>
      </c>
      <c r="K46" s="79">
        <v>28.5</v>
      </c>
      <c r="L46" s="79">
        <v>31</v>
      </c>
      <c r="M46" s="79">
        <v>44</v>
      </c>
      <c r="N46" s="79">
        <v>10</v>
      </c>
      <c r="O46" s="24">
        <v>1</v>
      </c>
      <c r="P46" s="79">
        <v>5</v>
      </c>
      <c r="Q46" s="79">
        <v>15</v>
      </c>
      <c r="R46" s="79">
        <v>50</v>
      </c>
      <c r="S46" s="79">
        <v>60</v>
      </c>
    </row>
    <row r="47" spans="1:19" hidden="1" x14ac:dyDescent="0.55000000000000004">
      <c r="A47" s="25">
        <v>4</v>
      </c>
      <c r="B47" s="25" t="s">
        <v>0</v>
      </c>
      <c r="C47" s="25">
        <v>46</v>
      </c>
      <c r="D47" s="25" t="s">
        <v>47</v>
      </c>
      <c r="E47" s="25">
        <v>4</v>
      </c>
      <c r="F47" s="25">
        <v>8.5</v>
      </c>
      <c r="G47" s="30">
        <v>0</v>
      </c>
      <c r="H47" s="24"/>
      <c r="I47" s="57"/>
      <c r="J47" s="79"/>
      <c r="K47" s="79"/>
      <c r="L47" s="79"/>
      <c r="M47" s="79"/>
      <c r="N47" s="79">
        <v>0</v>
      </c>
      <c r="O47" s="79">
        <v>0</v>
      </c>
      <c r="P47" s="24">
        <v>0</v>
      </c>
      <c r="Q47" s="24">
        <v>0</v>
      </c>
      <c r="R47" s="24">
        <v>0</v>
      </c>
      <c r="S47" s="24">
        <v>0</v>
      </c>
    </row>
    <row r="48" spans="1:19" x14ac:dyDescent="0.55000000000000004">
      <c r="A48" s="25">
        <v>4</v>
      </c>
      <c r="B48" s="25" t="s">
        <v>0</v>
      </c>
      <c r="C48" s="25">
        <v>47</v>
      </c>
      <c r="D48" s="25" t="s">
        <v>267</v>
      </c>
      <c r="E48" s="25">
        <v>3</v>
      </c>
      <c r="F48" s="25">
        <v>8</v>
      </c>
      <c r="G48" s="25">
        <v>10</v>
      </c>
      <c r="H48" s="24">
        <v>17.5</v>
      </c>
      <c r="I48" s="24">
        <v>25.5</v>
      </c>
      <c r="J48" s="79">
        <v>31</v>
      </c>
      <c r="K48" s="79">
        <v>42</v>
      </c>
      <c r="L48" s="79">
        <v>49</v>
      </c>
      <c r="M48" s="79">
        <v>72</v>
      </c>
      <c r="N48" s="79">
        <v>20</v>
      </c>
      <c r="O48" s="24">
        <v>35</v>
      </c>
      <c r="P48" s="79">
        <v>35</v>
      </c>
      <c r="Q48" s="79">
        <v>15</v>
      </c>
      <c r="R48" s="79">
        <v>15</v>
      </c>
      <c r="S48" s="79">
        <v>20</v>
      </c>
    </row>
    <row r="49" spans="1:19" x14ac:dyDescent="0.55000000000000004">
      <c r="A49" s="25">
        <v>4</v>
      </c>
      <c r="B49" s="25" t="s">
        <v>0</v>
      </c>
      <c r="C49" s="25">
        <v>48</v>
      </c>
      <c r="D49" s="25" t="s">
        <v>267</v>
      </c>
      <c r="E49" s="25">
        <v>2</v>
      </c>
      <c r="F49" s="25">
        <v>6.5</v>
      </c>
      <c r="G49" s="25">
        <v>9</v>
      </c>
      <c r="H49" s="24">
        <v>13</v>
      </c>
      <c r="I49" s="24"/>
      <c r="J49" s="79"/>
      <c r="K49" s="79"/>
      <c r="L49" s="78"/>
      <c r="M49" s="78"/>
      <c r="N49" s="79">
        <v>0</v>
      </c>
      <c r="O49" s="79">
        <v>0</v>
      </c>
      <c r="P49" s="24">
        <v>0</v>
      </c>
      <c r="Q49" s="79">
        <v>10</v>
      </c>
      <c r="R49" s="24">
        <v>0</v>
      </c>
      <c r="S49" s="24">
        <v>0</v>
      </c>
    </row>
    <row r="50" spans="1:19" x14ac:dyDescent="0.55000000000000004">
      <c r="A50" s="25">
        <v>4</v>
      </c>
      <c r="B50" s="25" t="s">
        <v>0</v>
      </c>
      <c r="C50" s="25">
        <v>49</v>
      </c>
      <c r="D50" s="25" t="s">
        <v>47</v>
      </c>
      <c r="E50" s="25">
        <v>3</v>
      </c>
      <c r="F50" s="25">
        <v>11.5</v>
      </c>
      <c r="G50" s="25">
        <v>24.5</v>
      </c>
      <c r="H50" s="24">
        <v>42</v>
      </c>
      <c r="I50" s="24">
        <v>41</v>
      </c>
      <c r="J50" s="79"/>
      <c r="K50" s="79"/>
      <c r="L50" s="78"/>
      <c r="M50" s="78"/>
      <c r="N50" s="79">
        <v>5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</row>
    <row r="51" spans="1:19" hidden="1" x14ac:dyDescent="0.55000000000000004">
      <c r="A51" s="25">
        <v>4</v>
      </c>
      <c r="B51" s="25" t="s">
        <v>0</v>
      </c>
      <c r="C51" s="25">
        <v>50</v>
      </c>
      <c r="D51" s="25" t="s">
        <v>267</v>
      </c>
      <c r="E51" s="25">
        <v>1</v>
      </c>
      <c r="F51" s="25">
        <v>8</v>
      </c>
      <c r="G51" s="25">
        <v>13</v>
      </c>
      <c r="H51" s="24"/>
      <c r="I51" s="57"/>
      <c r="J51" s="79"/>
      <c r="K51" s="79"/>
      <c r="L51" s="78"/>
      <c r="M51" s="78"/>
      <c r="N51" s="79">
        <v>0</v>
      </c>
      <c r="O51" s="79">
        <v>0</v>
      </c>
      <c r="P51" s="24">
        <v>0</v>
      </c>
      <c r="Q51" s="24">
        <v>0</v>
      </c>
      <c r="R51" s="24">
        <v>0</v>
      </c>
      <c r="S51" s="24">
        <v>0</v>
      </c>
    </row>
    <row r="52" spans="1:19" x14ac:dyDescent="0.55000000000000004">
      <c r="A52" s="25">
        <v>4</v>
      </c>
      <c r="B52" s="25" t="s">
        <v>0</v>
      </c>
      <c r="C52" s="25">
        <v>51</v>
      </c>
      <c r="D52" s="25" t="s">
        <v>267</v>
      </c>
      <c r="E52" s="25">
        <v>2</v>
      </c>
      <c r="F52" s="25">
        <v>7</v>
      </c>
      <c r="G52" s="25">
        <v>16.5</v>
      </c>
      <c r="H52" s="50">
        <v>37</v>
      </c>
      <c r="I52" s="24">
        <v>44.5</v>
      </c>
      <c r="J52" s="78">
        <v>50</v>
      </c>
      <c r="K52" s="78">
        <v>64.5</v>
      </c>
      <c r="L52" s="78">
        <v>69</v>
      </c>
      <c r="M52" s="78">
        <v>98</v>
      </c>
      <c r="N52" s="78">
        <v>5</v>
      </c>
      <c r="O52" s="24">
        <v>15</v>
      </c>
      <c r="P52" s="78">
        <v>10</v>
      </c>
      <c r="Q52" s="78">
        <v>0</v>
      </c>
      <c r="R52" s="78">
        <v>10</v>
      </c>
      <c r="S52" s="78">
        <v>20</v>
      </c>
    </row>
    <row r="53" spans="1:19" hidden="1" x14ac:dyDescent="0.55000000000000004">
      <c r="A53" s="25">
        <v>4</v>
      </c>
      <c r="B53" s="25" t="s">
        <v>0</v>
      </c>
      <c r="C53" s="25">
        <v>52</v>
      </c>
      <c r="D53" s="25" t="s">
        <v>47</v>
      </c>
      <c r="E53" s="25">
        <v>2</v>
      </c>
      <c r="F53" s="25">
        <v>9</v>
      </c>
      <c r="G53" s="25">
        <v>16</v>
      </c>
      <c r="H53" s="24"/>
      <c r="I53" s="24"/>
      <c r="J53" s="79"/>
      <c r="K53" s="79"/>
      <c r="L53" s="78"/>
      <c r="M53" s="78"/>
      <c r="N53" s="79">
        <v>0</v>
      </c>
      <c r="O53" s="79">
        <v>0</v>
      </c>
      <c r="P53" s="24">
        <v>0</v>
      </c>
      <c r="Q53" s="24">
        <v>0</v>
      </c>
      <c r="R53" s="24">
        <v>0</v>
      </c>
      <c r="S53" s="24">
        <v>0</v>
      </c>
    </row>
    <row r="54" spans="1:19" hidden="1" x14ac:dyDescent="0.55000000000000004">
      <c r="A54" s="25">
        <v>4</v>
      </c>
      <c r="B54" s="25" t="s">
        <v>0</v>
      </c>
      <c r="C54" s="25">
        <v>53</v>
      </c>
      <c r="D54" s="25" t="s">
        <v>267</v>
      </c>
      <c r="E54" s="25">
        <v>2</v>
      </c>
      <c r="F54" s="25">
        <v>8</v>
      </c>
      <c r="G54" s="30">
        <v>0</v>
      </c>
      <c r="H54" s="24"/>
      <c r="I54" s="24"/>
      <c r="J54" s="79"/>
      <c r="K54" s="79"/>
      <c r="L54" s="78"/>
      <c r="M54" s="78"/>
      <c r="N54" s="79">
        <v>0</v>
      </c>
      <c r="O54" s="79">
        <v>0</v>
      </c>
      <c r="P54" s="24">
        <v>0</v>
      </c>
      <c r="Q54" s="24">
        <v>0</v>
      </c>
      <c r="R54" s="24">
        <v>0</v>
      </c>
      <c r="S54" s="24">
        <v>0</v>
      </c>
    </row>
    <row r="55" spans="1:19" x14ac:dyDescent="0.55000000000000004">
      <c r="A55" s="25">
        <v>4</v>
      </c>
      <c r="B55" s="25" t="s">
        <v>0</v>
      </c>
      <c r="C55" s="25">
        <v>54</v>
      </c>
      <c r="D55" s="25" t="s">
        <v>267</v>
      </c>
      <c r="E55" s="25">
        <v>2</v>
      </c>
      <c r="F55" s="25">
        <v>9</v>
      </c>
      <c r="G55" s="25">
        <v>11.5</v>
      </c>
      <c r="H55" s="24">
        <v>15.5</v>
      </c>
      <c r="I55" s="24">
        <v>16.5</v>
      </c>
      <c r="J55" s="79">
        <v>20</v>
      </c>
      <c r="K55" s="79">
        <v>31.5</v>
      </c>
      <c r="L55" s="79">
        <v>45</v>
      </c>
      <c r="M55" s="79">
        <v>71</v>
      </c>
      <c r="N55" s="79">
        <v>5</v>
      </c>
      <c r="O55" s="24">
        <v>0</v>
      </c>
      <c r="P55" s="79">
        <v>0</v>
      </c>
      <c r="Q55" s="79">
        <v>0</v>
      </c>
      <c r="R55" s="79">
        <v>2</v>
      </c>
      <c r="S55" s="79">
        <v>0</v>
      </c>
    </row>
    <row r="56" spans="1:19" x14ac:dyDescent="0.55000000000000004">
      <c r="A56" s="25">
        <v>4</v>
      </c>
      <c r="B56" s="25" t="s">
        <v>0</v>
      </c>
      <c r="C56" s="25">
        <v>55</v>
      </c>
      <c r="D56" s="25" t="s">
        <v>47</v>
      </c>
      <c r="E56" s="25">
        <v>1</v>
      </c>
      <c r="F56" s="25">
        <v>5</v>
      </c>
      <c r="G56" s="25">
        <v>11</v>
      </c>
      <c r="H56" s="24">
        <v>18.5</v>
      </c>
      <c r="I56" s="24">
        <v>23.5</v>
      </c>
      <c r="J56" s="79">
        <v>27</v>
      </c>
      <c r="K56" s="79">
        <v>39</v>
      </c>
      <c r="L56" s="79">
        <v>48</v>
      </c>
      <c r="M56" s="79">
        <v>42</v>
      </c>
      <c r="N56" s="79">
        <v>30</v>
      </c>
      <c r="O56" s="24">
        <v>20</v>
      </c>
      <c r="P56" s="79">
        <v>12</v>
      </c>
      <c r="Q56" s="79">
        <v>35</v>
      </c>
      <c r="R56" s="79">
        <v>35</v>
      </c>
      <c r="S56" s="24">
        <v>0</v>
      </c>
    </row>
    <row r="57" spans="1:19" x14ac:dyDescent="0.55000000000000004">
      <c r="A57" s="25">
        <v>4</v>
      </c>
      <c r="B57" s="25" t="s">
        <v>0</v>
      </c>
      <c r="C57" s="25">
        <v>56</v>
      </c>
      <c r="D57" s="25" t="s">
        <v>267</v>
      </c>
      <c r="E57" s="25">
        <v>1</v>
      </c>
      <c r="F57" s="25">
        <v>10</v>
      </c>
      <c r="G57" s="25">
        <v>17</v>
      </c>
      <c r="H57" s="24">
        <v>30.5</v>
      </c>
      <c r="I57" s="24">
        <v>26.5</v>
      </c>
      <c r="J57" s="79"/>
      <c r="K57" s="79">
        <v>25</v>
      </c>
      <c r="L57" s="79"/>
      <c r="M57" s="79"/>
      <c r="N57" s="79">
        <v>10</v>
      </c>
      <c r="O57" s="24">
        <v>2</v>
      </c>
      <c r="P57" s="24">
        <v>0</v>
      </c>
      <c r="Q57" s="79">
        <v>30</v>
      </c>
      <c r="R57" s="24">
        <v>0</v>
      </c>
      <c r="S57" s="24">
        <v>0</v>
      </c>
    </row>
    <row r="58" spans="1:19" hidden="1" x14ac:dyDescent="0.55000000000000004">
      <c r="A58" s="25">
        <v>4</v>
      </c>
      <c r="B58" s="25" t="s">
        <v>0</v>
      </c>
      <c r="C58" s="25">
        <v>57</v>
      </c>
      <c r="D58" s="25" t="s">
        <v>267</v>
      </c>
      <c r="E58" s="25">
        <v>1</v>
      </c>
      <c r="F58" s="25">
        <v>4</v>
      </c>
      <c r="G58" s="25">
        <v>8.5</v>
      </c>
      <c r="H58" s="24"/>
      <c r="I58" s="24"/>
      <c r="J58" s="79"/>
      <c r="K58" s="79"/>
      <c r="L58" s="79"/>
      <c r="M58" s="79"/>
      <c r="N58" s="79">
        <v>0</v>
      </c>
      <c r="O58" s="79">
        <v>0</v>
      </c>
      <c r="P58" s="24">
        <v>0</v>
      </c>
      <c r="Q58" s="24">
        <v>0</v>
      </c>
      <c r="R58" s="24">
        <v>0</v>
      </c>
      <c r="S58" s="24">
        <v>0</v>
      </c>
    </row>
    <row r="59" spans="1:19" x14ac:dyDescent="0.55000000000000004">
      <c r="A59" s="25">
        <v>4</v>
      </c>
      <c r="B59" s="25" t="s">
        <v>0</v>
      </c>
      <c r="C59" s="25">
        <v>58</v>
      </c>
      <c r="D59" s="25" t="s">
        <v>267</v>
      </c>
      <c r="E59" s="25">
        <v>1</v>
      </c>
      <c r="F59" s="25">
        <v>5</v>
      </c>
      <c r="G59" s="25">
        <v>9.5</v>
      </c>
      <c r="H59" s="24">
        <v>21</v>
      </c>
      <c r="I59" s="24">
        <v>26</v>
      </c>
      <c r="J59" s="79">
        <v>36</v>
      </c>
      <c r="K59" s="79">
        <v>56.5</v>
      </c>
      <c r="L59" s="79">
        <v>64.5</v>
      </c>
      <c r="M59" s="79">
        <v>90.5</v>
      </c>
      <c r="N59" s="79">
        <v>0</v>
      </c>
      <c r="O59" s="24">
        <v>1</v>
      </c>
      <c r="P59" s="79">
        <v>1</v>
      </c>
      <c r="Q59" s="79">
        <v>2</v>
      </c>
      <c r="R59" s="79">
        <v>10</v>
      </c>
      <c r="S59" s="79">
        <v>2</v>
      </c>
    </row>
    <row r="60" spans="1:19" x14ac:dyDescent="0.55000000000000004">
      <c r="A60" s="25">
        <v>4</v>
      </c>
      <c r="B60" s="25" t="s">
        <v>0</v>
      </c>
      <c r="C60" s="25">
        <v>59</v>
      </c>
      <c r="D60" s="25" t="s">
        <v>47</v>
      </c>
      <c r="E60" s="25">
        <v>1</v>
      </c>
      <c r="F60" s="25">
        <v>7</v>
      </c>
      <c r="G60" s="25">
        <v>11</v>
      </c>
      <c r="H60" s="24">
        <v>14</v>
      </c>
      <c r="I60" s="24">
        <v>14.5</v>
      </c>
      <c r="J60" s="79"/>
      <c r="K60" s="79">
        <v>13</v>
      </c>
      <c r="L60" s="79"/>
      <c r="M60" s="79"/>
      <c r="N60" s="79">
        <v>0</v>
      </c>
      <c r="O60" s="24">
        <v>0</v>
      </c>
      <c r="P60" s="24">
        <v>0</v>
      </c>
      <c r="Q60" s="79">
        <v>0</v>
      </c>
      <c r="R60" s="24">
        <v>0</v>
      </c>
      <c r="S60" s="24">
        <v>0</v>
      </c>
    </row>
    <row r="61" spans="1:19" x14ac:dyDescent="0.55000000000000004">
      <c r="A61" s="25">
        <v>4</v>
      </c>
      <c r="B61" s="25" t="s">
        <v>0</v>
      </c>
      <c r="C61" s="25">
        <v>60</v>
      </c>
      <c r="D61" s="25" t="s">
        <v>47</v>
      </c>
      <c r="E61" s="25">
        <v>2</v>
      </c>
      <c r="F61" s="25">
        <v>9</v>
      </c>
      <c r="G61" s="25">
        <v>12</v>
      </c>
      <c r="H61" s="24">
        <v>15.5</v>
      </c>
      <c r="I61" s="24">
        <v>18.5</v>
      </c>
      <c r="J61" s="79">
        <v>23</v>
      </c>
      <c r="K61" s="79">
        <v>30.5</v>
      </c>
      <c r="L61" s="79">
        <v>44</v>
      </c>
      <c r="M61" s="79">
        <v>69</v>
      </c>
      <c r="N61" s="79">
        <v>25</v>
      </c>
      <c r="O61" s="24">
        <v>5</v>
      </c>
      <c r="P61" s="79">
        <v>40</v>
      </c>
      <c r="Q61" s="79">
        <v>50</v>
      </c>
      <c r="R61" s="79">
        <v>30</v>
      </c>
      <c r="S61" s="79">
        <v>10</v>
      </c>
    </row>
    <row r="62" spans="1:19" x14ac:dyDescent="0.55000000000000004">
      <c r="A62" s="25">
        <v>4</v>
      </c>
      <c r="B62" s="25" t="s">
        <v>0</v>
      </c>
      <c r="C62" s="25">
        <v>61</v>
      </c>
      <c r="D62" s="25" t="s">
        <v>267</v>
      </c>
      <c r="E62" s="25">
        <v>2</v>
      </c>
      <c r="F62" s="25">
        <v>9</v>
      </c>
      <c r="G62" s="25">
        <v>18</v>
      </c>
      <c r="H62" s="24">
        <v>17.5</v>
      </c>
      <c r="I62" s="24">
        <v>10.5</v>
      </c>
      <c r="J62" s="79">
        <v>22</v>
      </c>
      <c r="K62" s="79">
        <v>28.5</v>
      </c>
      <c r="L62" s="79">
        <v>34</v>
      </c>
      <c r="M62" s="79">
        <v>53</v>
      </c>
      <c r="N62" s="79">
        <v>1</v>
      </c>
      <c r="O62" s="24">
        <v>0</v>
      </c>
      <c r="P62" s="79">
        <v>3</v>
      </c>
      <c r="Q62" s="79">
        <v>10</v>
      </c>
      <c r="R62" s="79">
        <v>12</v>
      </c>
      <c r="S62" s="79">
        <v>15</v>
      </c>
    </row>
    <row r="63" spans="1:19" x14ac:dyDescent="0.55000000000000004">
      <c r="A63" s="25">
        <v>4</v>
      </c>
      <c r="B63" s="25" t="s">
        <v>0</v>
      </c>
      <c r="C63" s="25">
        <v>62</v>
      </c>
      <c r="D63" s="25" t="s">
        <v>267</v>
      </c>
      <c r="E63" s="25">
        <v>2</v>
      </c>
      <c r="F63" s="25">
        <v>7</v>
      </c>
      <c r="G63" s="25">
        <v>10</v>
      </c>
      <c r="H63" s="24">
        <v>14</v>
      </c>
      <c r="I63" s="24">
        <v>15</v>
      </c>
      <c r="J63" s="79">
        <v>16</v>
      </c>
      <c r="K63" s="79">
        <v>19.5</v>
      </c>
      <c r="L63" s="79">
        <v>23.5</v>
      </c>
      <c r="M63" s="79">
        <v>32</v>
      </c>
      <c r="N63" s="79">
        <v>0</v>
      </c>
      <c r="O63" s="24">
        <v>0</v>
      </c>
      <c r="P63" s="79">
        <v>0</v>
      </c>
      <c r="Q63" s="79">
        <v>10</v>
      </c>
      <c r="R63" s="79">
        <v>10</v>
      </c>
      <c r="S63" s="79">
        <v>10</v>
      </c>
    </row>
    <row r="64" spans="1:19" hidden="1" x14ac:dyDescent="0.55000000000000004">
      <c r="A64" s="25">
        <v>4</v>
      </c>
      <c r="B64" s="25" t="s">
        <v>0</v>
      </c>
      <c r="C64" s="25">
        <v>63</v>
      </c>
      <c r="D64" s="25" t="s">
        <v>267</v>
      </c>
      <c r="E64" s="25">
        <v>2</v>
      </c>
      <c r="F64" s="25">
        <v>8</v>
      </c>
      <c r="G64" s="30">
        <v>0</v>
      </c>
      <c r="H64" s="24"/>
      <c r="I64" s="24"/>
      <c r="J64" s="79"/>
      <c r="K64" s="79"/>
      <c r="L64" s="79"/>
      <c r="M64" s="79"/>
      <c r="N64" s="79">
        <v>0</v>
      </c>
      <c r="O64" s="79">
        <v>0</v>
      </c>
      <c r="P64" s="24">
        <v>0</v>
      </c>
      <c r="Q64" s="24">
        <v>0</v>
      </c>
      <c r="R64" s="24">
        <v>0</v>
      </c>
      <c r="S64" s="24">
        <v>0</v>
      </c>
    </row>
    <row r="65" spans="1:19" x14ac:dyDescent="0.55000000000000004">
      <c r="A65" s="25">
        <v>4</v>
      </c>
      <c r="B65" s="25" t="s">
        <v>0</v>
      </c>
      <c r="C65" s="25">
        <v>64</v>
      </c>
      <c r="D65" s="25" t="s">
        <v>47</v>
      </c>
      <c r="E65" s="25">
        <v>2</v>
      </c>
      <c r="F65" s="25">
        <v>4</v>
      </c>
      <c r="G65" s="25">
        <v>5.5</v>
      </c>
      <c r="H65" s="24">
        <v>6.5</v>
      </c>
      <c r="I65" s="24">
        <v>7</v>
      </c>
      <c r="J65" s="79"/>
      <c r="K65" s="79">
        <v>4</v>
      </c>
      <c r="L65" s="79"/>
      <c r="M65" s="79"/>
      <c r="N65" s="79">
        <v>20</v>
      </c>
      <c r="O65" s="24">
        <v>30</v>
      </c>
      <c r="P65" s="24">
        <v>0</v>
      </c>
      <c r="Q65" s="79">
        <v>50</v>
      </c>
      <c r="R65" s="24">
        <v>0</v>
      </c>
      <c r="S65" s="24">
        <v>0</v>
      </c>
    </row>
    <row r="66" spans="1:19" hidden="1" x14ac:dyDescent="0.55000000000000004">
      <c r="A66" s="25">
        <v>4</v>
      </c>
      <c r="B66" s="25" t="s">
        <v>0</v>
      </c>
      <c r="C66" s="25">
        <v>65</v>
      </c>
      <c r="D66" s="25" t="s">
        <v>47</v>
      </c>
      <c r="E66" s="25">
        <v>2</v>
      </c>
      <c r="F66" s="25">
        <v>6</v>
      </c>
      <c r="G66" s="30">
        <v>0</v>
      </c>
      <c r="H66" s="24"/>
      <c r="I66" s="24"/>
      <c r="J66" s="79"/>
      <c r="K66" s="79"/>
      <c r="L66" s="79"/>
      <c r="M66" s="79"/>
      <c r="N66" s="79">
        <v>0</v>
      </c>
      <c r="O66" s="79">
        <v>0</v>
      </c>
      <c r="P66" s="24">
        <v>0</v>
      </c>
      <c r="Q66" s="24">
        <v>0</v>
      </c>
      <c r="R66" s="24">
        <v>0</v>
      </c>
      <c r="S66" s="24">
        <v>0</v>
      </c>
    </row>
    <row r="67" spans="1:19" x14ac:dyDescent="0.55000000000000004">
      <c r="A67" s="25">
        <v>4</v>
      </c>
      <c r="B67" s="25" t="s">
        <v>0</v>
      </c>
      <c r="C67" s="25">
        <v>66</v>
      </c>
      <c r="D67" s="25" t="s">
        <v>267</v>
      </c>
      <c r="E67" s="25">
        <v>2</v>
      </c>
      <c r="F67" s="25">
        <v>8</v>
      </c>
      <c r="G67" s="25">
        <v>13</v>
      </c>
      <c r="H67" s="24">
        <v>37</v>
      </c>
      <c r="I67" s="24">
        <v>48.5</v>
      </c>
      <c r="J67" s="79">
        <v>48</v>
      </c>
      <c r="K67" s="79">
        <v>55</v>
      </c>
      <c r="L67" s="79">
        <v>62</v>
      </c>
      <c r="M67" s="79"/>
      <c r="N67" s="79">
        <v>20</v>
      </c>
      <c r="O67" s="24">
        <v>15</v>
      </c>
      <c r="P67" s="79">
        <v>10</v>
      </c>
      <c r="Q67" s="79">
        <v>0</v>
      </c>
      <c r="R67" s="79">
        <v>1</v>
      </c>
      <c r="S67" s="24">
        <v>0</v>
      </c>
    </row>
    <row r="68" spans="1:19" x14ac:dyDescent="0.55000000000000004">
      <c r="A68" s="25">
        <v>4</v>
      </c>
      <c r="B68" s="25" t="s">
        <v>0</v>
      </c>
      <c r="C68" s="25">
        <v>67</v>
      </c>
      <c r="D68" s="25" t="s">
        <v>47</v>
      </c>
      <c r="E68" s="25">
        <v>2</v>
      </c>
      <c r="F68" s="25">
        <v>12</v>
      </c>
      <c r="G68" s="25">
        <v>23.5</v>
      </c>
      <c r="H68" s="24">
        <v>37.5</v>
      </c>
      <c r="I68" s="24">
        <v>53</v>
      </c>
      <c r="J68" s="79">
        <v>30</v>
      </c>
      <c r="K68" s="79">
        <v>63.5</v>
      </c>
      <c r="L68" s="79">
        <v>70</v>
      </c>
      <c r="M68" s="79">
        <v>95.5</v>
      </c>
      <c r="N68" s="79">
        <v>30</v>
      </c>
      <c r="O68" s="24">
        <v>0</v>
      </c>
      <c r="P68" s="79">
        <v>20</v>
      </c>
      <c r="Q68" s="79">
        <v>0</v>
      </c>
      <c r="R68" s="79">
        <v>0</v>
      </c>
      <c r="S68" s="79">
        <v>0</v>
      </c>
    </row>
    <row r="69" spans="1:19" x14ac:dyDescent="0.55000000000000004">
      <c r="A69" s="25">
        <v>4</v>
      </c>
      <c r="B69" s="25" t="s">
        <v>0</v>
      </c>
      <c r="C69" s="25">
        <v>68</v>
      </c>
      <c r="D69" s="25" t="s">
        <v>267</v>
      </c>
      <c r="E69" s="25">
        <v>2</v>
      </c>
      <c r="F69" s="25">
        <v>6</v>
      </c>
      <c r="G69" s="25">
        <v>8</v>
      </c>
      <c r="H69" s="24">
        <v>13</v>
      </c>
      <c r="I69" s="24">
        <v>10</v>
      </c>
      <c r="J69" s="79"/>
      <c r="K69" s="79">
        <v>7</v>
      </c>
      <c r="L69" s="79">
        <v>9</v>
      </c>
      <c r="M69" s="79"/>
      <c r="N69" s="79">
        <v>20</v>
      </c>
      <c r="O69" s="24">
        <v>5</v>
      </c>
      <c r="P69" s="24">
        <v>0</v>
      </c>
      <c r="Q69" s="79">
        <v>0</v>
      </c>
      <c r="R69" s="24">
        <v>0</v>
      </c>
      <c r="S69" s="24">
        <v>0</v>
      </c>
    </row>
    <row r="70" spans="1:19" x14ac:dyDescent="0.55000000000000004">
      <c r="A70" s="25">
        <v>4</v>
      </c>
      <c r="B70" s="25" t="s">
        <v>0</v>
      </c>
      <c r="C70" s="25">
        <v>69</v>
      </c>
      <c r="D70" s="25" t="s">
        <v>267</v>
      </c>
      <c r="E70" s="25">
        <v>1</v>
      </c>
      <c r="F70" s="25">
        <v>7</v>
      </c>
      <c r="G70" s="25">
        <v>8</v>
      </c>
      <c r="H70" s="24">
        <v>8</v>
      </c>
      <c r="I70" s="24">
        <v>7.5</v>
      </c>
      <c r="J70" s="79"/>
      <c r="K70" s="79"/>
      <c r="L70" s="79"/>
      <c r="M70" s="79"/>
      <c r="N70" s="79">
        <v>10</v>
      </c>
      <c r="O70" s="24">
        <v>10</v>
      </c>
      <c r="P70" s="24">
        <v>0</v>
      </c>
      <c r="Q70" s="24">
        <v>0</v>
      </c>
      <c r="R70" s="24">
        <v>0</v>
      </c>
      <c r="S70" s="24">
        <v>0</v>
      </c>
    </row>
    <row r="71" spans="1:19" x14ac:dyDescent="0.55000000000000004">
      <c r="A71" s="25">
        <v>4</v>
      </c>
      <c r="B71" s="25" t="s">
        <v>0</v>
      </c>
      <c r="C71" s="25">
        <v>70</v>
      </c>
      <c r="D71" s="25" t="s">
        <v>267</v>
      </c>
      <c r="E71" s="25">
        <v>2</v>
      </c>
      <c r="F71" s="25">
        <v>5</v>
      </c>
      <c r="G71" s="25">
        <v>9.5</v>
      </c>
      <c r="H71" s="24">
        <v>10</v>
      </c>
      <c r="I71" s="24">
        <v>12</v>
      </c>
      <c r="J71" s="79">
        <v>12</v>
      </c>
      <c r="K71" s="79">
        <v>17.5</v>
      </c>
      <c r="L71" s="79">
        <v>22</v>
      </c>
      <c r="M71" s="79">
        <v>31</v>
      </c>
      <c r="N71" s="79">
        <v>20</v>
      </c>
      <c r="O71" s="24">
        <v>10</v>
      </c>
      <c r="P71" s="79">
        <v>20</v>
      </c>
      <c r="Q71" s="79">
        <v>25</v>
      </c>
      <c r="R71" s="79">
        <v>25</v>
      </c>
      <c r="S71" s="79">
        <v>15</v>
      </c>
    </row>
    <row r="72" spans="1:19" x14ac:dyDescent="0.55000000000000004">
      <c r="A72" s="25">
        <v>4</v>
      </c>
      <c r="B72" s="25" t="s">
        <v>0</v>
      </c>
      <c r="C72" s="25">
        <v>71</v>
      </c>
      <c r="D72" s="25" t="s">
        <v>47</v>
      </c>
      <c r="E72" s="25">
        <v>2</v>
      </c>
      <c r="F72" s="25">
        <v>6</v>
      </c>
      <c r="G72" s="25">
        <v>13.5</v>
      </c>
      <c r="H72" s="24">
        <v>20</v>
      </c>
      <c r="I72" s="24">
        <v>24</v>
      </c>
      <c r="J72" s="79">
        <v>29</v>
      </c>
      <c r="K72" s="79">
        <v>38</v>
      </c>
      <c r="L72" s="79">
        <v>51</v>
      </c>
      <c r="M72" s="79">
        <v>83</v>
      </c>
      <c r="N72" s="79">
        <v>35</v>
      </c>
      <c r="O72" s="24">
        <v>25</v>
      </c>
      <c r="P72" s="79">
        <v>50</v>
      </c>
      <c r="Q72" s="79">
        <v>80</v>
      </c>
      <c r="R72" s="79">
        <v>80</v>
      </c>
      <c r="S72" s="79">
        <v>40</v>
      </c>
    </row>
    <row r="73" spans="1:19" x14ac:dyDescent="0.55000000000000004">
      <c r="A73" s="25">
        <v>4</v>
      </c>
      <c r="B73" s="25" t="s">
        <v>0</v>
      </c>
      <c r="C73" s="25">
        <v>72</v>
      </c>
      <c r="D73" s="25" t="s">
        <v>47</v>
      </c>
      <c r="E73" s="25">
        <v>1</v>
      </c>
      <c r="F73" s="25">
        <v>8</v>
      </c>
      <c r="G73" s="25">
        <v>13</v>
      </c>
      <c r="H73" s="24">
        <v>21</v>
      </c>
      <c r="I73" s="24">
        <v>24.5</v>
      </c>
      <c r="J73" s="79">
        <v>36</v>
      </c>
      <c r="K73" s="79">
        <v>39.5</v>
      </c>
      <c r="L73" s="79">
        <v>54</v>
      </c>
      <c r="M73" s="79">
        <v>70.5</v>
      </c>
      <c r="N73" s="79">
        <v>15</v>
      </c>
      <c r="O73" s="24">
        <v>2</v>
      </c>
      <c r="P73" s="79">
        <v>3</v>
      </c>
      <c r="Q73" s="79">
        <v>15</v>
      </c>
      <c r="R73" s="79">
        <v>70</v>
      </c>
      <c r="S73" s="79">
        <v>7</v>
      </c>
    </row>
    <row r="74" spans="1:19" x14ac:dyDescent="0.55000000000000004">
      <c r="A74" s="25">
        <v>4</v>
      </c>
      <c r="B74" s="25" t="s">
        <v>0</v>
      </c>
      <c r="C74" s="25">
        <v>73</v>
      </c>
      <c r="D74" s="25" t="s">
        <v>47</v>
      </c>
      <c r="E74" s="25">
        <v>2</v>
      </c>
      <c r="F74" s="25">
        <v>3</v>
      </c>
      <c r="G74" s="25">
        <v>8</v>
      </c>
      <c r="H74" s="24">
        <v>18.5</v>
      </c>
      <c r="I74" s="24">
        <v>23</v>
      </c>
      <c r="J74" s="79">
        <v>28</v>
      </c>
      <c r="K74" s="79">
        <v>42</v>
      </c>
      <c r="L74" s="79">
        <v>58</v>
      </c>
      <c r="M74" s="79">
        <v>87</v>
      </c>
      <c r="N74" s="79">
        <v>25</v>
      </c>
      <c r="O74" s="24">
        <v>30</v>
      </c>
      <c r="P74" s="79">
        <v>40</v>
      </c>
      <c r="Q74" s="79">
        <v>60</v>
      </c>
      <c r="R74" s="79">
        <v>75</v>
      </c>
      <c r="S74" s="79">
        <v>50</v>
      </c>
    </row>
    <row r="75" spans="1:19" x14ac:dyDescent="0.55000000000000004">
      <c r="A75" s="25">
        <v>4</v>
      </c>
      <c r="B75" s="25" t="s">
        <v>0</v>
      </c>
      <c r="C75" s="25">
        <v>74</v>
      </c>
      <c r="D75" s="25" t="s">
        <v>47</v>
      </c>
      <c r="E75" s="25">
        <v>2</v>
      </c>
      <c r="F75" s="25">
        <v>6</v>
      </c>
      <c r="G75" s="25">
        <v>8</v>
      </c>
      <c r="H75" s="24">
        <v>16</v>
      </c>
      <c r="I75" s="24">
        <v>19.5</v>
      </c>
      <c r="J75" s="79">
        <v>26</v>
      </c>
      <c r="K75" s="79">
        <v>34.5</v>
      </c>
      <c r="L75" s="79">
        <v>44</v>
      </c>
      <c r="M75" s="79">
        <v>57</v>
      </c>
      <c r="N75" s="79">
        <v>2</v>
      </c>
      <c r="O75" s="24">
        <v>1</v>
      </c>
      <c r="P75" s="79">
        <v>0</v>
      </c>
      <c r="Q75" s="79">
        <v>5</v>
      </c>
      <c r="R75" s="79">
        <v>8</v>
      </c>
      <c r="S75" s="79">
        <v>2</v>
      </c>
    </row>
    <row r="76" spans="1:19" x14ac:dyDescent="0.55000000000000004">
      <c r="A76" s="25">
        <v>4</v>
      </c>
      <c r="B76" s="25" t="s">
        <v>0</v>
      </c>
      <c r="C76" s="25">
        <v>75</v>
      </c>
      <c r="D76" s="25" t="s">
        <v>47</v>
      </c>
      <c r="E76" s="25">
        <v>1</v>
      </c>
      <c r="F76" s="25">
        <v>3</v>
      </c>
      <c r="G76" s="25">
        <v>6</v>
      </c>
      <c r="H76" s="24">
        <v>14.5</v>
      </c>
      <c r="I76" s="24">
        <v>12.5</v>
      </c>
      <c r="J76" s="79">
        <v>20</v>
      </c>
      <c r="K76" s="79">
        <v>29.5</v>
      </c>
      <c r="L76" s="79">
        <v>39</v>
      </c>
      <c r="M76" s="79">
        <v>47</v>
      </c>
      <c r="N76" s="79">
        <v>60</v>
      </c>
      <c r="O76" s="24">
        <v>5</v>
      </c>
      <c r="P76" s="79">
        <v>18</v>
      </c>
      <c r="Q76" s="79">
        <v>25</v>
      </c>
      <c r="R76" s="79">
        <v>80</v>
      </c>
      <c r="S76" s="79">
        <v>25</v>
      </c>
    </row>
    <row r="77" spans="1:19" x14ac:dyDescent="0.55000000000000004">
      <c r="A77" s="25">
        <v>4</v>
      </c>
      <c r="B77" s="25" t="s">
        <v>0</v>
      </c>
      <c r="C77" s="25">
        <v>76</v>
      </c>
      <c r="D77" s="25" t="s">
        <v>47</v>
      </c>
      <c r="E77" s="25">
        <v>1</v>
      </c>
      <c r="F77" s="25">
        <v>7</v>
      </c>
      <c r="G77" s="25">
        <v>12</v>
      </c>
      <c r="H77" s="24">
        <v>19</v>
      </c>
      <c r="I77" s="24">
        <v>19.5</v>
      </c>
      <c r="J77" s="79">
        <v>23</v>
      </c>
      <c r="K77" s="79">
        <v>22</v>
      </c>
      <c r="L77" s="79">
        <v>21</v>
      </c>
      <c r="M77" s="79"/>
      <c r="N77" s="79">
        <v>1</v>
      </c>
      <c r="O77" s="24">
        <v>1</v>
      </c>
      <c r="P77" s="79">
        <v>1</v>
      </c>
      <c r="Q77" s="79">
        <v>20</v>
      </c>
      <c r="R77" s="24">
        <v>0</v>
      </c>
      <c r="S77" s="24">
        <v>0</v>
      </c>
    </row>
    <row r="78" spans="1:19" x14ac:dyDescent="0.55000000000000004">
      <c r="A78" s="25">
        <v>4</v>
      </c>
      <c r="B78" s="25" t="s">
        <v>0</v>
      </c>
      <c r="C78" s="25">
        <v>77</v>
      </c>
      <c r="D78" s="25" t="s">
        <v>267</v>
      </c>
      <c r="E78" s="25">
        <v>1</v>
      </c>
      <c r="F78" s="25">
        <v>6</v>
      </c>
      <c r="G78" s="25">
        <v>10</v>
      </c>
      <c r="H78" s="24">
        <v>17</v>
      </c>
      <c r="I78" s="24">
        <v>20.5</v>
      </c>
      <c r="J78" s="79">
        <v>25</v>
      </c>
      <c r="K78" s="79">
        <v>39</v>
      </c>
      <c r="L78" s="79">
        <v>43</v>
      </c>
      <c r="M78" s="79">
        <v>66.5</v>
      </c>
      <c r="N78" s="79">
        <v>0</v>
      </c>
      <c r="O78" s="24">
        <v>0</v>
      </c>
      <c r="P78" s="79">
        <v>0</v>
      </c>
      <c r="Q78" s="79">
        <v>0</v>
      </c>
      <c r="R78" s="79">
        <v>2</v>
      </c>
      <c r="S78" s="79">
        <v>1</v>
      </c>
    </row>
    <row r="79" spans="1:19" x14ac:dyDescent="0.55000000000000004">
      <c r="A79" s="25">
        <v>4</v>
      </c>
      <c r="B79" s="25" t="s">
        <v>0</v>
      </c>
      <c r="C79" s="25">
        <v>78</v>
      </c>
      <c r="D79" s="25" t="s">
        <v>267</v>
      </c>
      <c r="E79" s="25">
        <v>2</v>
      </c>
      <c r="F79" s="25">
        <v>3</v>
      </c>
      <c r="G79" s="25">
        <v>5</v>
      </c>
      <c r="H79" s="24">
        <v>7</v>
      </c>
      <c r="I79" s="24">
        <v>4</v>
      </c>
      <c r="J79" s="79"/>
      <c r="K79" s="79">
        <v>5</v>
      </c>
      <c r="L79" s="79"/>
      <c r="M79" s="79"/>
      <c r="N79" s="79">
        <v>5</v>
      </c>
      <c r="O79" s="24">
        <v>3</v>
      </c>
      <c r="P79" s="24">
        <v>0</v>
      </c>
      <c r="Q79" s="79">
        <v>30</v>
      </c>
      <c r="R79" s="24">
        <v>0</v>
      </c>
      <c r="S79" s="24">
        <v>0</v>
      </c>
    </row>
    <row r="80" spans="1:19" x14ac:dyDescent="0.55000000000000004">
      <c r="A80" s="25">
        <v>4</v>
      </c>
      <c r="B80" s="25" t="s">
        <v>0</v>
      </c>
      <c r="C80" s="25">
        <v>79</v>
      </c>
      <c r="D80" s="25" t="s">
        <v>47</v>
      </c>
      <c r="E80" s="25">
        <v>2</v>
      </c>
      <c r="F80" s="25">
        <v>8</v>
      </c>
      <c r="G80" s="25">
        <v>14</v>
      </c>
      <c r="H80" s="24">
        <v>20.5</v>
      </c>
      <c r="I80" s="24">
        <v>21.5</v>
      </c>
      <c r="J80" s="79">
        <v>21</v>
      </c>
      <c r="K80" s="79">
        <v>20</v>
      </c>
      <c r="L80" s="79"/>
      <c r="M80" s="79"/>
      <c r="N80" s="79">
        <v>0</v>
      </c>
      <c r="O80" s="24">
        <v>1</v>
      </c>
      <c r="P80" s="79">
        <v>0</v>
      </c>
      <c r="Q80" s="79">
        <v>5</v>
      </c>
      <c r="R80" s="24">
        <v>0</v>
      </c>
      <c r="S80" s="24">
        <v>0</v>
      </c>
    </row>
    <row r="81" spans="1:19" x14ac:dyDescent="0.55000000000000004">
      <c r="A81" s="25">
        <v>4</v>
      </c>
      <c r="B81" s="25" t="s">
        <v>0</v>
      </c>
      <c r="C81" s="25">
        <v>80</v>
      </c>
      <c r="D81" s="25" t="s">
        <v>47</v>
      </c>
      <c r="E81" s="25">
        <v>2</v>
      </c>
      <c r="F81" s="25">
        <v>9</v>
      </c>
      <c r="G81" s="25">
        <v>14</v>
      </c>
      <c r="H81" s="24">
        <v>14</v>
      </c>
      <c r="I81" s="24">
        <v>14.5</v>
      </c>
      <c r="J81" s="79">
        <v>17</v>
      </c>
      <c r="K81" s="79">
        <v>26</v>
      </c>
      <c r="L81" s="79">
        <v>33</v>
      </c>
      <c r="M81" s="79">
        <v>59</v>
      </c>
      <c r="N81" s="79">
        <v>0</v>
      </c>
      <c r="O81" s="24">
        <v>2</v>
      </c>
      <c r="P81" s="79">
        <v>5</v>
      </c>
      <c r="Q81" s="79">
        <v>40</v>
      </c>
      <c r="R81" s="79">
        <v>10</v>
      </c>
      <c r="S81" s="79">
        <v>80</v>
      </c>
    </row>
    <row r="82" spans="1:19" x14ac:dyDescent="0.55000000000000004">
      <c r="A82" s="25">
        <v>4</v>
      </c>
      <c r="B82" s="25" t="s">
        <v>0</v>
      </c>
      <c r="C82" s="25">
        <v>81</v>
      </c>
      <c r="D82" s="25" t="s">
        <v>267</v>
      </c>
      <c r="E82" s="25">
        <v>2</v>
      </c>
      <c r="F82" s="25">
        <v>6</v>
      </c>
      <c r="G82" s="25">
        <v>5</v>
      </c>
      <c r="H82" s="24">
        <v>7</v>
      </c>
      <c r="I82" s="24">
        <v>7</v>
      </c>
      <c r="J82" s="79">
        <v>7</v>
      </c>
      <c r="K82" s="79">
        <v>10</v>
      </c>
      <c r="L82" s="79">
        <v>11.5</v>
      </c>
      <c r="M82" s="79">
        <v>92.5</v>
      </c>
      <c r="N82" s="79">
        <v>0</v>
      </c>
      <c r="O82" s="24">
        <v>0</v>
      </c>
      <c r="P82" s="79">
        <v>3</v>
      </c>
      <c r="Q82" s="79">
        <v>10</v>
      </c>
      <c r="R82" s="79">
        <v>15</v>
      </c>
      <c r="S82" s="79">
        <v>3</v>
      </c>
    </row>
    <row r="83" spans="1:19" x14ac:dyDescent="0.55000000000000004">
      <c r="A83" s="25">
        <v>4</v>
      </c>
      <c r="B83" s="25" t="s">
        <v>0</v>
      </c>
      <c r="C83" s="25">
        <v>82</v>
      </c>
      <c r="D83" s="25" t="s">
        <v>267</v>
      </c>
      <c r="E83" s="25">
        <v>2</v>
      </c>
      <c r="F83" s="25">
        <v>5</v>
      </c>
      <c r="G83" s="25">
        <v>8</v>
      </c>
      <c r="H83" s="24">
        <v>9.5</v>
      </c>
      <c r="I83" s="24">
        <v>12</v>
      </c>
      <c r="J83" s="79">
        <v>13</v>
      </c>
      <c r="K83" s="79">
        <v>15.5</v>
      </c>
      <c r="L83" s="79">
        <v>16</v>
      </c>
      <c r="M83" s="79">
        <v>21</v>
      </c>
      <c r="N83" s="79">
        <v>0</v>
      </c>
      <c r="O83" s="24">
        <v>0</v>
      </c>
      <c r="P83" s="79">
        <v>1</v>
      </c>
      <c r="Q83" s="79">
        <v>10</v>
      </c>
      <c r="R83" s="79">
        <v>15</v>
      </c>
      <c r="S83" s="79">
        <v>15</v>
      </c>
    </row>
    <row r="84" spans="1:19" hidden="1" x14ac:dyDescent="0.55000000000000004">
      <c r="A84" s="25">
        <v>4</v>
      </c>
      <c r="B84" s="25" t="s">
        <v>0</v>
      </c>
      <c r="C84" s="25">
        <v>83</v>
      </c>
      <c r="D84" s="25" t="s">
        <v>267</v>
      </c>
      <c r="E84" s="25">
        <v>2</v>
      </c>
      <c r="F84" s="25">
        <v>3</v>
      </c>
      <c r="G84" s="25">
        <v>3</v>
      </c>
      <c r="H84" s="24"/>
      <c r="I84" s="24"/>
      <c r="J84" s="79"/>
      <c r="K84" s="79"/>
      <c r="L84" s="79"/>
      <c r="M84" s="79"/>
      <c r="N84" s="79">
        <v>0</v>
      </c>
      <c r="O84" s="79">
        <v>0</v>
      </c>
      <c r="P84" s="24">
        <v>0</v>
      </c>
      <c r="Q84" s="24">
        <v>0</v>
      </c>
      <c r="R84" s="24">
        <v>0</v>
      </c>
      <c r="S84" s="24">
        <v>0</v>
      </c>
    </row>
    <row r="85" spans="1:19" x14ac:dyDescent="0.55000000000000004">
      <c r="A85" s="25">
        <v>4</v>
      </c>
      <c r="B85" s="25" t="s">
        <v>0</v>
      </c>
      <c r="C85" s="25">
        <v>84</v>
      </c>
      <c r="D85" s="25" t="s">
        <v>47</v>
      </c>
      <c r="E85" s="25">
        <v>2</v>
      </c>
      <c r="F85" s="25">
        <v>8</v>
      </c>
      <c r="G85" s="25">
        <v>13</v>
      </c>
      <c r="H85" s="24">
        <v>19.5</v>
      </c>
      <c r="I85" s="24">
        <v>22</v>
      </c>
      <c r="J85" s="79">
        <v>23</v>
      </c>
      <c r="K85" s="79">
        <v>32</v>
      </c>
      <c r="L85" s="79">
        <v>41</v>
      </c>
      <c r="M85" s="79">
        <v>56</v>
      </c>
      <c r="N85" s="79">
        <v>15</v>
      </c>
      <c r="O85" s="24">
        <v>20</v>
      </c>
      <c r="P85" s="79">
        <v>22</v>
      </c>
      <c r="Q85" s="79">
        <v>30</v>
      </c>
      <c r="R85" s="79">
        <v>30</v>
      </c>
      <c r="S85" s="79">
        <v>60</v>
      </c>
    </row>
    <row r="86" spans="1:19" x14ac:dyDescent="0.55000000000000004">
      <c r="A86" s="25">
        <v>4</v>
      </c>
      <c r="B86" s="25" t="s">
        <v>0</v>
      </c>
      <c r="C86" s="25">
        <v>85</v>
      </c>
      <c r="D86" s="25" t="s">
        <v>47</v>
      </c>
      <c r="E86" s="25">
        <v>2</v>
      </c>
      <c r="F86" s="25">
        <v>7</v>
      </c>
      <c r="G86" s="25">
        <v>11.5</v>
      </c>
      <c r="H86" s="24">
        <v>18</v>
      </c>
      <c r="I86" s="24">
        <v>20.5</v>
      </c>
      <c r="J86" s="79">
        <v>24</v>
      </c>
      <c r="K86" s="79">
        <v>36</v>
      </c>
      <c r="L86" s="79">
        <v>53</v>
      </c>
      <c r="M86" s="79">
        <v>81</v>
      </c>
      <c r="N86" s="79">
        <v>5</v>
      </c>
      <c r="O86" s="24">
        <v>5</v>
      </c>
      <c r="P86" s="79">
        <v>20</v>
      </c>
      <c r="Q86" s="79">
        <v>20</v>
      </c>
      <c r="R86" s="79">
        <v>10</v>
      </c>
      <c r="S86" s="79">
        <v>2</v>
      </c>
    </row>
    <row r="87" spans="1:19" x14ac:dyDescent="0.55000000000000004">
      <c r="A87" s="25">
        <v>4</v>
      </c>
      <c r="B87" s="25" t="s">
        <v>0</v>
      </c>
      <c r="C87" s="25">
        <v>86</v>
      </c>
      <c r="D87" s="25" t="s">
        <v>47</v>
      </c>
      <c r="E87" s="25">
        <v>2</v>
      </c>
      <c r="F87" s="25">
        <v>8</v>
      </c>
      <c r="G87" s="25">
        <v>17</v>
      </c>
      <c r="H87" s="24">
        <v>22.5</v>
      </c>
      <c r="I87" s="24">
        <v>23.5</v>
      </c>
      <c r="J87" s="79">
        <v>29</v>
      </c>
      <c r="K87" s="79">
        <v>37</v>
      </c>
      <c r="L87" s="79">
        <v>48</v>
      </c>
      <c r="M87" s="79">
        <v>67.5</v>
      </c>
      <c r="N87" s="79">
        <v>5</v>
      </c>
      <c r="O87" s="24">
        <v>15</v>
      </c>
      <c r="P87" s="79">
        <v>12</v>
      </c>
      <c r="Q87" s="79">
        <v>10</v>
      </c>
      <c r="R87" s="79">
        <v>20</v>
      </c>
      <c r="S87" s="79">
        <v>25</v>
      </c>
    </row>
    <row r="88" spans="1:19" x14ac:dyDescent="0.55000000000000004">
      <c r="A88" s="25">
        <v>4</v>
      </c>
      <c r="B88" s="25" t="s">
        <v>0</v>
      </c>
      <c r="C88" s="25">
        <v>87</v>
      </c>
      <c r="D88" s="25" t="s">
        <v>47</v>
      </c>
      <c r="E88" s="25">
        <v>2</v>
      </c>
      <c r="F88" s="25">
        <v>9</v>
      </c>
      <c r="G88" s="25">
        <v>15</v>
      </c>
      <c r="H88" s="24">
        <v>18</v>
      </c>
      <c r="I88" s="24">
        <v>21.5</v>
      </c>
      <c r="J88" s="79">
        <v>26</v>
      </c>
      <c r="K88" s="79">
        <v>34</v>
      </c>
      <c r="L88" s="79">
        <v>41</v>
      </c>
      <c r="M88" s="79">
        <v>61.5</v>
      </c>
      <c r="N88" s="79">
        <v>1</v>
      </c>
      <c r="O88" s="24">
        <v>5</v>
      </c>
      <c r="P88" s="79">
        <v>7</v>
      </c>
      <c r="Q88" s="79">
        <v>20</v>
      </c>
      <c r="R88" s="79">
        <v>40</v>
      </c>
      <c r="S88" s="79">
        <v>10</v>
      </c>
    </row>
    <row r="89" spans="1:19" x14ac:dyDescent="0.55000000000000004">
      <c r="A89" s="25">
        <v>4</v>
      </c>
      <c r="B89" s="25" t="s">
        <v>0</v>
      </c>
      <c r="C89" s="25">
        <v>88</v>
      </c>
      <c r="D89" s="25" t="s">
        <v>313</v>
      </c>
      <c r="E89" s="25">
        <v>1</v>
      </c>
      <c r="F89" s="25">
        <v>6</v>
      </c>
      <c r="G89" s="25">
        <v>8.5</v>
      </c>
      <c r="H89" s="24">
        <v>9</v>
      </c>
      <c r="I89" s="24">
        <v>11.5</v>
      </c>
      <c r="J89" s="79">
        <v>15</v>
      </c>
      <c r="K89" s="79">
        <v>30.5</v>
      </c>
      <c r="L89" s="79">
        <v>33</v>
      </c>
      <c r="M89" s="79">
        <v>47</v>
      </c>
      <c r="N89" s="79">
        <v>8</v>
      </c>
      <c r="O89" s="24">
        <v>3</v>
      </c>
      <c r="P89" s="79">
        <v>18</v>
      </c>
      <c r="Q89" s="79">
        <v>30</v>
      </c>
      <c r="R89" s="79">
        <v>20</v>
      </c>
      <c r="S89" s="79">
        <v>7</v>
      </c>
    </row>
    <row r="90" spans="1:19" x14ac:dyDescent="0.55000000000000004">
      <c r="A90" s="25">
        <v>4</v>
      </c>
      <c r="B90" s="25" t="s">
        <v>0</v>
      </c>
      <c r="C90" s="25">
        <v>89</v>
      </c>
      <c r="D90" s="25" t="s">
        <v>47</v>
      </c>
      <c r="E90" s="25">
        <v>2</v>
      </c>
      <c r="F90" s="25">
        <v>10</v>
      </c>
      <c r="G90" s="25">
        <v>15</v>
      </c>
      <c r="H90" s="24">
        <v>20</v>
      </c>
      <c r="I90" s="24">
        <v>25</v>
      </c>
      <c r="J90" s="79">
        <v>28</v>
      </c>
      <c r="K90" s="79">
        <v>41.5</v>
      </c>
      <c r="L90" s="79">
        <v>50</v>
      </c>
      <c r="M90" s="79">
        <v>81</v>
      </c>
      <c r="N90" s="79">
        <v>5</v>
      </c>
      <c r="O90" s="24">
        <v>2</v>
      </c>
      <c r="P90" s="79">
        <v>15</v>
      </c>
      <c r="Q90" s="79">
        <v>15</v>
      </c>
      <c r="R90" s="79">
        <v>30</v>
      </c>
      <c r="S90" s="79">
        <v>40</v>
      </c>
    </row>
    <row r="91" spans="1:19" hidden="1" x14ac:dyDescent="0.55000000000000004">
      <c r="A91" s="25">
        <v>4</v>
      </c>
      <c r="B91" s="25" t="s">
        <v>0</v>
      </c>
      <c r="C91" s="25">
        <v>90</v>
      </c>
      <c r="D91" s="25" t="s">
        <v>313</v>
      </c>
      <c r="E91" s="25">
        <v>1</v>
      </c>
      <c r="F91" s="25">
        <v>5</v>
      </c>
      <c r="G91" s="25">
        <v>8</v>
      </c>
      <c r="H91" s="24"/>
      <c r="I91" s="24"/>
      <c r="J91" s="79"/>
      <c r="K91" s="79"/>
      <c r="L91" s="79"/>
      <c r="M91" s="79"/>
      <c r="N91" s="79">
        <v>0</v>
      </c>
      <c r="O91" s="79">
        <v>0</v>
      </c>
      <c r="P91" s="24">
        <v>0</v>
      </c>
      <c r="Q91" s="24">
        <v>0</v>
      </c>
      <c r="R91" s="24">
        <v>0</v>
      </c>
      <c r="S91" s="24">
        <v>0</v>
      </c>
    </row>
    <row r="92" spans="1:19" x14ac:dyDescent="0.55000000000000004">
      <c r="A92" s="25">
        <v>4</v>
      </c>
      <c r="B92" s="25" t="s">
        <v>0</v>
      </c>
      <c r="C92" s="25">
        <v>91</v>
      </c>
      <c r="D92" s="25" t="s">
        <v>47</v>
      </c>
      <c r="E92" s="25">
        <v>2</v>
      </c>
      <c r="F92" s="25">
        <v>10.5</v>
      </c>
      <c r="G92" s="25">
        <v>14</v>
      </c>
      <c r="H92" s="24">
        <v>21</v>
      </c>
      <c r="I92" s="24">
        <v>25</v>
      </c>
      <c r="J92" s="79">
        <v>30</v>
      </c>
      <c r="K92" s="79">
        <v>44.5</v>
      </c>
      <c r="L92" s="79">
        <v>48</v>
      </c>
      <c r="M92" s="79">
        <v>79</v>
      </c>
      <c r="N92" s="79">
        <v>15</v>
      </c>
      <c r="O92" s="24">
        <v>15</v>
      </c>
      <c r="P92" s="79">
        <v>2</v>
      </c>
      <c r="Q92" s="79">
        <v>5</v>
      </c>
      <c r="R92" s="79">
        <v>15</v>
      </c>
      <c r="S92" s="79">
        <v>8</v>
      </c>
    </row>
    <row r="93" spans="1:19" x14ac:dyDescent="0.55000000000000004">
      <c r="A93" s="25">
        <v>4</v>
      </c>
      <c r="B93" s="25" t="s">
        <v>0</v>
      </c>
      <c r="C93" s="25">
        <v>92</v>
      </c>
      <c r="D93" s="25" t="s">
        <v>47</v>
      </c>
      <c r="E93" s="25">
        <v>2</v>
      </c>
      <c r="F93" s="25">
        <v>6</v>
      </c>
      <c r="G93" s="25">
        <v>15</v>
      </c>
      <c r="H93" s="24">
        <v>41</v>
      </c>
      <c r="I93" s="24">
        <v>45.5</v>
      </c>
      <c r="J93" s="79">
        <v>58</v>
      </c>
      <c r="K93" s="79">
        <v>76.5</v>
      </c>
      <c r="L93" s="79">
        <v>92</v>
      </c>
      <c r="M93" s="79">
        <v>122.5</v>
      </c>
      <c r="N93" s="79">
        <v>60</v>
      </c>
      <c r="O93" s="24">
        <v>20</v>
      </c>
      <c r="P93" s="79">
        <v>2</v>
      </c>
      <c r="Q93" s="79">
        <v>10</v>
      </c>
      <c r="R93" s="79">
        <v>20</v>
      </c>
      <c r="S93" s="79">
        <v>2</v>
      </c>
    </row>
    <row r="94" spans="1:19" x14ac:dyDescent="0.55000000000000004">
      <c r="A94" s="25">
        <v>4</v>
      </c>
      <c r="B94" s="25" t="s">
        <v>0</v>
      </c>
      <c r="C94" s="25">
        <v>93</v>
      </c>
      <c r="D94" s="25" t="s">
        <v>47</v>
      </c>
      <c r="E94" s="25">
        <v>2</v>
      </c>
      <c r="F94" s="25">
        <v>8</v>
      </c>
      <c r="G94" s="25">
        <v>17</v>
      </c>
      <c r="H94" s="24">
        <v>51</v>
      </c>
      <c r="I94" s="24">
        <v>65.5</v>
      </c>
      <c r="J94" s="79">
        <v>83</v>
      </c>
      <c r="K94" s="79">
        <v>106.5</v>
      </c>
      <c r="L94" s="79">
        <v>170.5</v>
      </c>
      <c r="M94" s="79">
        <v>148</v>
      </c>
      <c r="N94" s="79">
        <v>20</v>
      </c>
      <c r="O94" s="24">
        <v>5</v>
      </c>
      <c r="P94" s="79">
        <v>4</v>
      </c>
      <c r="Q94" s="79">
        <v>5</v>
      </c>
      <c r="R94" s="79">
        <v>45</v>
      </c>
      <c r="S94" s="79">
        <v>10</v>
      </c>
    </row>
    <row r="95" spans="1:19" x14ac:dyDescent="0.55000000000000004">
      <c r="A95" s="25">
        <v>4</v>
      </c>
      <c r="B95" s="25" t="s">
        <v>0</v>
      </c>
      <c r="C95" s="25">
        <v>94</v>
      </c>
      <c r="D95" s="25" t="s">
        <v>313</v>
      </c>
      <c r="E95" s="25">
        <v>4</v>
      </c>
      <c r="F95" s="25">
        <v>8</v>
      </c>
      <c r="G95" s="25">
        <v>16.5</v>
      </c>
      <c r="H95" s="24">
        <v>25</v>
      </c>
      <c r="I95" s="24">
        <v>34.5</v>
      </c>
      <c r="J95" s="79">
        <v>36</v>
      </c>
      <c r="K95" s="79">
        <v>44.5</v>
      </c>
      <c r="L95" s="79">
        <v>49</v>
      </c>
      <c r="M95" s="79">
        <v>67</v>
      </c>
      <c r="N95" s="79">
        <v>15</v>
      </c>
      <c r="O95" s="24">
        <v>25</v>
      </c>
      <c r="P95" s="79">
        <v>35</v>
      </c>
      <c r="Q95" s="79">
        <v>45</v>
      </c>
      <c r="R95" s="79">
        <v>20</v>
      </c>
      <c r="S95" s="79">
        <v>20</v>
      </c>
    </row>
    <row r="96" spans="1:19" x14ac:dyDescent="0.55000000000000004">
      <c r="A96" s="25">
        <v>4</v>
      </c>
      <c r="B96" s="25" t="s">
        <v>0</v>
      </c>
      <c r="C96" s="25">
        <v>95</v>
      </c>
      <c r="D96" s="25" t="s">
        <v>313</v>
      </c>
      <c r="E96" s="25">
        <v>2</v>
      </c>
      <c r="F96" s="25">
        <v>7</v>
      </c>
      <c r="G96" s="30">
        <v>9.5</v>
      </c>
      <c r="H96" s="24">
        <v>14</v>
      </c>
      <c r="I96" s="24">
        <v>13</v>
      </c>
      <c r="J96" s="79"/>
      <c r="K96" s="79"/>
      <c r="L96" s="79"/>
      <c r="M96" s="79"/>
      <c r="N96" s="79">
        <v>5</v>
      </c>
      <c r="O96" s="24">
        <v>5</v>
      </c>
      <c r="P96" s="24">
        <v>0</v>
      </c>
      <c r="Q96" s="79">
        <v>0</v>
      </c>
      <c r="R96" s="24">
        <v>0</v>
      </c>
      <c r="S96" s="24">
        <v>0</v>
      </c>
    </row>
    <row r="97" spans="1:19" hidden="1" x14ac:dyDescent="0.55000000000000004">
      <c r="A97" s="25">
        <v>4</v>
      </c>
      <c r="B97" s="25" t="s">
        <v>0</v>
      </c>
      <c r="C97" s="25">
        <v>96</v>
      </c>
      <c r="D97" s="25" t="s">
        <v>47</v>
      </c>
      <c r="E97" s="25">
        <v>1</v>
      </c>
      <c r="F97" s="25">
        <v>9</v>
      </c>
      <c r="G97" s="30">
        <v>0</v>
      </c>
      <c r="H97" s="24"/>
      <c r="I97" s="24"/>
      <c r="J97" s="79"/>
      <c r="K97" s="79"/>
      <c r="L97" s="79"/>
      <c r="M97" s="79"/>
      <c r="N97" s="79">
        <v>0</v>
      </c>
      <c r="O97" s="79">
        <v>0</v>
      </c>
      <c r="P97" s="24">
        <v>0</v>
      </c>
      <c r="Q97" s="24">
        <v>0</v>
      </c>
      <c r="R97" s="24">
        <v>0</v>
      </c>
      <c r="S97" s="24">
        <v>0</v>
      </c>
    </row>
    <row r="98" spans="1:19" x14ac:dyDescent="0.55000000000000004">
      <c r="A98" s="25">
        <v>4</v>
      </c>
      <c r="B98" s="25" t="s">
        <v>0</v>
      </c>
      <c r="C98" s="25">
        <v>97</v>
      </c>
      <c r="D98" s="25" t="s">
        <v>47</v>
      </c>
      <c r="E98" s="25">
        <v>1</v>
      </c>
      <c r="F98" s="25">
        <v>8</v>
      </c>
      <c r="G98" s="25">
        <v>19.5</v>
      </c>
      <c r="H98" s="24">
        <v>36</v>
      </c>
      <c r="I98" s="24">
        <v>43</v>
      </c>
      <c r="J98" s="79">
        <v>46</v>
      </c>
      <c r="K98" s="79">
        <v>68.5</v>
      </c>
      <c r="L98" s="79">
        <v>76</v>
      </c>
      <c r="M98" s="79">
        <v>124</v>
      </c>
      <c r="N98" s="79">
        <v>0</v>
      </c>
      <c r="O98" s="24">
        <v>0</v>
      </c>
      <c r="P98" s="79">
        <v>0</v>
      </c>
      <c r="Q98" s="79">
        <v>0</v>
      </c>
      <c r="R98" s="79">
        <v>0</v>
      </c>
      <c r="S98" s="79">
        <v>0</v>
      </c>
    </row>
    <row r="99" spans="1:19" x14ac:dyDescent="0.55000000000000004">
      <c r="A99" s="25">
        <v>4</v>
      </c>
      <c r="B99" s="25" t="s">
        <v>0</v>
      </c>
      <c r="C99" s="25">
        <v>98</v>
      </c>
      <c r="D99" s="25" t="s">
        <v>313</v>
      </c>
      <c r="E99" s="25">
        <v>1</v>
      </c>
      <c r="F99" s="25">
        <v>6</v>
      </c>
      <c r="G99" s="30">
        <v>13</v>
      </c>
      <c r="H99" s="24">
        <v>22</v>
      </c>
      <c r="I99" s="24">
        <v>26.5</v>
      </c>
      <c r="J99" s="79">
        <v>30</v>
      </c>
      <c r="K99" s="79">
        <v>47.5</v>
      </c>
      <c r="L99" s="79">
        <v>53.5</v>
      </c>
      <c r="M99" s="79">
        <v>80</v>
      </c>
      <c r="N99" s="79">
        <v>25</v>
      </c>
      <c r="O99" s="24">
        <v>3</v>
      </c>
      <c r="P99" s="79">
        <v>7</v>
      </c>
      <c r="Q99" s="79">
        <v>45</v>
      </c>
      <c r="R99" s="79">
        <v>15</v>
      </c>
      <c r="S99" s="79">
        <v>30</v>
      </c>
    </row>
    <row r="100" spans="1:19" hidden="1" x14ac:dyDescent="0.55000000000000004">
      <c r="A100" s="25">
        <v>4</v>
      </c>
      <c r="B100" s="25" t="s">
        <v>0</v>
      </c>
      <c r="C100" s="25">
        <v>99</v>
      </c>
      <c r="D100" s="25" t="s">
        <v>47</v>
      </c>
      <c r="E100" s="25">
        <v>1</v>
      </c>
      <c r="F100" s="25">
        <v>4</v>
      </c>
      <c r="G100" s="30">
        <v>0</v>
      </c>
      <c r="H100" s="24"/>
      <c r="I100" s="24"/>
      <c r="J100" s="79"/>
      <c r="K100" s="79"/>
      <c r="L100" s="79"/>
      <c r="M100" s="78"/>
      <c r="N100" s="79">
        <v>0</v>
      </c>
      <c r="O100" s="79">
        <v>0</v>
      </c>
      <c r="P100" s="24">
        <v>0</v>
      </c>
      <c r="Q100" s="24">
        <v>0</v>
      </c>
      <c r="R100" s="24">
        <v>0</v>
      </c>
      <c r="S100" s="24">
        <v>0</v>
      </c>
    </row>
    <row r="101" spans="1:19" hidden="1" x14ac:dyDescent="0.55000000000000004">
      <c r="A101" s="25">
        <v>4</v>
      </c>
      <c r="B101" s="25" t="s">
        <v>0</v>
      </c>
      <c r="C101" s="25">
        <v>100</v>
      </c>
      <c r="D101" s="25" t="s">
        <v>47</v>
      </c>
      <c r="E101" s="25">
        <v>1</v>
      </c>
      <c r="F101" s="25">
        <v>9</v>
      </c>
      <c r="G101" s="30">
        <v>0</v>
      </c>
      <c r="H101" s="24"/>
      <c r="I101" s="24"/>
      <c r="J101" s="79"/>
      <c r="K101" s="79"/>
      <c r="L101" s="79"/>
      <c r="M101" s="78"/>
      <c r="N101" s="79">
        <v>0</v>
      </c>
      <c r="O101" s="79">
        <v>0</v>
      </c>
      <c r="P101" s="24">
        <v>0</v>
      </c>
      <c r="Q101" s="24">
        <v>0</v>
      </c>
      <c r="R101" s="24">
        <v>0</v>
      </c>
      <c r="S101" s="24">
        <v>0</v>
      </c>
    </row>
    <row r="102" spans="1:19" x14ac:dyDescent="0.55000000000000004">
      <c r="A102" s="25">
        <v>4</v>
      </c>
      <c r="B102" s="25" t="s">
        <v>1</v>
      </c>
      <c r="C102" s="25">
        <v>1</v>
      </c>
      <c r="D102" s="25" t="s">
        <v>267</v>
      </c>
      <c r="E102" s="25">
        <v>2</v>
      </c>
      <c r="F102" s="25">
        <v>6</v>
      </c>
      <c r="G102" s="25">
        <v>9.5</v>
      </c>
      <c r="H102" s="50">
        <v>9.5</v>
      </c>
      <c r="I102" s="50">
        <v>7.5</v>
      </c>
      <c r="J102" s="78"/>
      <c r="K102" s="78"/>
      <c r="L102" s="79"/>
      <c r="M102" s="82"/>
      <c r="N102" s="78">
        <v>15</v>
      </c>
      <c r="O102" s="50">
        <v>12</v>
      </c>
      <c r="P102" s="24">
        <v>0</v>
      </c>
      <c r="Q102" s="24">
        <v>0</v>
      </c>
      <c r="R102" s="24">
        <v>0</v>
      </c>
      <c r="S102" s="24">
        <v>0</v>
      </c>
    </row>
    <row r="103" spans="1:19" x14ac:dyDescent="0.55000000000000004">
      <c r="A103" s="25">
        <v>4</v>
      </c>
      <c r="B103" s="25" t="s">
        <v>1</v>
      </c>
      <c r="C103" s="25">
        <v>2</v>
      </c>
      <c r="D103" s="25" t="s">
        <v>47</v>
      </c>
      <c r="E103" s="25">
        <v>2</v>
      </c>
      <c r="F103" s="25">
        <v>8</v>
      </c>
      <c r="G103" s="25">
        <v>11</v>
      </c>
      <c r="H103" s="24">
        <v>12</v>
      </c>
      <c r="I103" s="24">
        <v>12.5</v>
      </c>
      <c r="J103" s="79">
        <v>14</v>
      </c>
      <c r="K103" s="79">
        <v>15</v>
      </c>
      <c r="L103" s="79">
        <v>18</v>
      </c>
      <c r="M103" s="79">
        <v>28</v>
      </c>
      <c r="N103" s="79">
        <v>0</v>
      </c>
      <c r="O103" s="24">
        <v>15</v>
      </c>
      <c r="P103" s="79">
        <v>30</v>
      </c>
      <c r="Q103" s="79">
        <v>15</v>
      </c>
      <c r="R103" s="79">
        <v>40</v>
      </c>
      <c r="S103" s="79">
        <v>15</v>
      </c>
    </row>
    <row r="104" spans="1:19" x14ac:dyDescent="0.55000000000000004">
      <c r="A104" s="25">
        <v>4</v>
      </c>
      <c r="B104" s="25" t="s">
        <v>1</v>
      </c>
      <c r="C104" s="25">
        <v>3</v>
      </c>
      <c r="D104" s="25" t="s">
        <v>267</v>
      </c>
      <c r="E104" s="25">
        <v>2</v>
      </c>
      <c r="F104" s="25">
        <v>6</v>
      </c>
      <c r="G104" s="25">
        <v>11</v>
      </c>
      <c r="H104" s="24">
        <v>11.5</v>
      </c>
      <c r="I104" s="24">
        <v>11</v>
      </c>
      <c r="J104" s="79">
        <v>13</v>
      </c>
      <c r="K104" s="79">
        <v>15</v>
      </c>
      <c r="L104" s="79">
        <v>15</v>
      </c>
      <c r="M104" s="79">
        <v>23</v>
      </c>
      <c r="N104" s="79">
        <v>5</v>
      </c>
      <c r="O104" s="24">
        <v>9</v>
      </c>
      <c r="P104" s="79">
        <v>15</v>
      </c>
      <c r="Q104" s="79">
        <v>1</v>
      </c>
      <c r="R104" s="79">
        <v>20</v>
      </c>
      <c r="S104" s="79">
        <v>25</v>
      </c>
    </row>
    <row r="105" spans="1:19" x14ac:dyDescent="0.55000000000000004">
      <c r="A105" s="25">
        <v>4</v>
      </c>
      <c r="B105" s="25" t="s">
        <v>1</v>
      </c>
      <c r="C105" s="25">
        <v>4</v>
      </c>
      <c r="D105" s="25" t="s">
        <v>267</v>
      </c>
      <c r="E105" s="25">
        <v>2</v>
      </c>
      <c r="F105" s="25">
        <v>9</v>
      </c>
      <c r="G105" s="25">
        <v>20.5</v>
      </c>
      <c r="H105" s="24">
        <v>35</v>
      </c>
      <c r="I105" s="24">
        <v>38</v>
      </c>
      <c r="J105" s="79">
        <v>47</v>
      </c>
      <c r="K105" s="79">
        <v>73</v>
      </c>
      <c r="L105" s="79">
        <v>82</v>
      </c>
      <c r="M105" s="79">
        <v>118</v>
      </c>
      <c r="N105" s="79">
        <v>15</v>
      </c>
      <c r="O105" s="24">
        <v>40</v>
      </c>
      <c r="P105" s="79">
        <v>35</v>
      </c>
      <c r="Q105" s="79">
        <v>15</v>
      </c>
      <c r="R105" s="79">
        <v>30</v>
      </c>
      <c r="S105" s="79">
        <v>25</v>
      </c>
    </row>
    <row r="106" spans="1:19" x14ac:dyDescent="0.55000000000000004">
      <c r="A106" s="25">
        <v>4</v>
      </c>
      <c r="B106" s="25" t="s">
        <v>1</v>
      </c>
      <c r="C106" s="25">
        <v>5</v>
      </c>
      <c r="D106" s="25" t="s">
        <v>47</v>
      </c>
      <c r="E106" s="25">
        <v>1</v>
      </c>
      <c r="F106" s="25">
        <v>8</v>
      </c>
      <c r="G106" s="25">
        <v>15</v>
      </c>
      <c r="H106" s="24">
        <v>15.5</v>
      </c>
      <c r="I106" s="24">
        <v>32</v>
      </c>
      <c r="J106" s="79">
        <v>43</v>
      </c>
      <c r="K106" s="79">
        <v>53</v>
      </c>
      <c r="L106" s="79">
        <v>62</v>
      </c>
      <c r="M106" s="79">
        <v>86</v>
      </c>
      <c r="N106" s="79">
        <v>20</v>
      </c>
      <c r="O106" s="24">
        <v>20</v>
      </c>
      <c r="P106" s="79">
        <v>25</v>
      </c>
      <c r="Q106" s="79">
        <v>35</v>
      </c>
      <c r="R106" s="79">
        <v>40</v>
      </c>
      <c r="S106" s="79">
        <v>15</v>
      </c>
    </row>
    <row r="107" spans="1:19" x14ac:dyDescent="0.55000000000000004">
      <c r="A107" s="25">
        <v>4</v>
      </c>
      <c r="B107" s="25" t="s">
        <v>1</v>
      </c>
      <c r="C107" s="25">
        <v>6</v>
      </c>
      <c r="D107" s="25" t="s">
        <v>47</v>
      </c>
      <c r="E107" s="25">
        <v>2</v>
      </c>
      <c r="F107" s="25">
        <v>11</v>
      </c>
      <c r="G107" s="25">
        <v>13</v>
      </c>
      <c r="H107" s="24">
        <v>18</v>
      </c>
      <c r="I107" s="24">
        <v>19</v>
      </c>
      <c r="J107" s="79">
        <v>23</v>
      </c>
      <c r="K107" s="79">
        <v>35</v>
      </c>
      <c r="L107" s="79">
        <v>59</v>
      </c>
      <c r="M107" s="79">
        <v>77.5</v>
      </c>
      <c r="N107" s="79">
        <v>1</v>
      </c>
      <c r="O107" s="24">
        <v>0</v>
      </c>
      <c r="P107" s="79">
        <v>5</v>
      </c>
      <c r="Q107" s="79">
        <v>5</v>
      </c>
      <c r="R107" s="79">
        <v>10</v>
      </c>
      <c r="S107" s="79">
        <v>7</v>
      </c>
    </row>
    <row r="108" spans="1:19" hidden="1" x14ac:dyDescent="0.55000000000000004">
      <c r="A108" s="25">
        <v>4</v>
      </c>
      <c r="B108" s="25" t="s">
        <v>1</v>
      </c>
      <c r="C108" s="25">
        <v>7</v>
      </c>
      <c r="D108" s="25" t="s">
        <v>47</v>
      </c>
      <c r="E108" s="25">
        <v>1</v>
      </c>
      <c r="F108" s="25">
        <v>8</v>
      </c>
      <c r="G108" s="25">
        <v>15.5</v>
      </c>
      <c r="H108" s="24"/>
      <c r="I108" s="24"/>
      <c r="J108" s="79"/>
      <c r="K108" s="79"/>
      <c r="L108" s="79"/>
      <c r="M108" s="79"/>
      <c r="N108" s="79">
        <v>0</v>
      </c>
      <c r="O108" s="79">
        <v>0</v>
      </c>
      <c r="P108" s="24">
        <v>0</v>
      </c>
      <c r="Q108" s="24">
        <v>0</v>
      </c>
      <c r="R108" s="24">
        <v>0</v>
      </c>
      <c r="S108" s="24">
        <v>0</v>
      </c>
    </row>
    <row r="109" spans="1:19" x14ac:dyDescent="0.55000000000000004">
      <c r="A109" s="25">
        <v>4</v>
      </c>
      <c r="B109" s="25" t="s">
        <v>1</v>
      </c>
      <c r="C109" s="25">
        <v>8</v>
      </c>
      <c r="D109" s="25" t="s">
        <v>47</v>
      </c>
      <c r="E109" s="25">
        <v>1</v>
      </c>
      <c r="F109" s="25">
        <v>9</v>
      </c>
      <c r="G109" s="25">
        <v>20</v>
      </c>
      <c r="H109" s="24">
        <v>55</v>
      </c>
      <c r="I109" s="24">
        <v>65.5</v>
      </c>
      <c r="J109" s="79">
        <v>72</v>
      </c>
      <c r="K109" s="79">
        <v>86</v>
      </c>
      <c r="L109" s="79">
        <v>87</v>
      </c>
      <c r="M109" s="79">
        <v>120.5</v>
      </c>
      <c r="N109" s="79">
        <v>80</v>
      </c>
      <c r="O109" s="24">
        <v>20</v>
      </c>
      <c r="P109" s="79">
        <v>60</v>
      </c>
      <c r="Q109" s="79">
        <v>30</v>
      </c>
      <c r="R109" s="79">
        <v>50</v>
      </c>
      <c r="S109" s="79">
        <v>10</v>
      </c>
    </row>
    <row r="110" spans="1:19" x14ac:dyDescent="0.55000000000000004">
      <c r="A110" s="25">
        <v>4</v>
      </c>
      <c r="B110" s="25" t="s">
        <v>1</v>
      </c>
      <c r="C110" s="25">
        <v>9</v>
      </c>
      <c r="D110" s="25" t="s">
        <v>47</v>
      </c>
      <c r="E110" s="25">
        <v>1</v>
      </c>
      <c r="F110" s="25">
        <v>5</v>
      </c>
      <c r="G110" s="25">
        <v>14.5</v>
      </c>
      <c r="H110" s="24">
        <v>37</v>
      </c>
      <c r="I110" s="24">
        <v>47</v>
      </c>
      <c r="J110" s="79">
        <v>58</v>
      </c>
      <c r="K110" s="79">
        <v>65</v>
      </c>
      <c r="L110" s="79">
        <v>85</v>
      </c>
      <c r="M110" s="79">
        <v>114.5</v>
      </c>
      <c r="N110" s="79">
        <v>50</v>
      </c>
      <c r="O110" s="24">
        <v>0</v>
      </c>
      <c r="P110" s="79">
        <v>20</v>
      </c>
      <c r="Q110" s="79">
        <v>35</v>
      </c>
      <c r="R110" s="79">
        <v>20</v>
      </c>
      <c r="S110" s="79">
        <v>1</v>
      </c>
    </row>
    <row r="111" spans="1:19" x14ac:dyDescent="0.55000000000000004">
      <c r="A111" s="25">
        <v>4</v>
      </c>
      <c r="B111" s="25" t="s">
        <v>1</v>
      </c>
      <c r="C111" s="25">
        <v>10</v>
      </c>
      <c r="D111" s="25" t="s">
        <v>47</v>
      </c>
      <c r="E111" s="25">
        <v>2</v>
      </c>
      <c r="F111" s="25">
        <v>9</v>
      </c>
      <c r="G111" s="25">
        <v>18</v>
      </c>
      <c r="H111" s="24">
        <v>57</v>
      </c>
      <c r="I111" s="24">
        <v>65</v>
      </c>
      <c r="J111" s="79">
        <v>72</v>
      </c>
      <c r="K111" s="79">
        <v>75</v>
      </c>
      <c r="L111" s="79">
        <v>91</v>
      </c>
      <c r="M111" s="79">
        <v>123</v>
      </c>
      <c r="N111" s="79">
        <v>15</v>
      </c>
      <c r="O111" s="24">
        <v>0</v>
      </c>
      <c r="P111" s="79">
        <v>35</v>
      </c>
      <c r="Q111" s="79">
        <v>20</v>
      </c>
      <c r="R111" s="79">
        <v>10</v>
      </c>
      <c r="S111" s="79">
        <v>0</v>
      </c>
    </row>
    <row r="112" spans="1:19" x14ac:dyDescent="0.55000000000000004">
      <c r="A112" s="25">
        <v>4</v>
      </c>
      <c r="B112" s="25" t="s">
        <v>1</v>
      </c>
      <c r="C112" s="25">
        <v>11</v>
      </c>
      <c r="D112" s="25" t="s">
        <v>47</v>
      </c>
      <c r="E112" s="25">
        <v>2</v>
      </c>
      <c r="F112" s="25">
        <v>5</v>
      </c>
      <c r="G112" s="25">
        <v>9</v>
      </c>
      <c r="H112" s="24">
        <v>12</v>
      </c>
      <c r="I112" s="24">
        <v>14</v>
      </c>
      <c r="J112" s="79">
        <v>12</v>
      </c>
      <c r="K112" s="79">
        <v>13</v>
      </c>
      <c r="L112" s="79">
        <v>12</v>
      </c>
      <c r="M112" s="79"/>
      <c r="N112" s="79">
        <v>10</v>
      </c>
      <c r="O112" s="24">
        <v>30</v>
      </c>
      <c r="P112" s="79">
        <v>40</v>
      </c>
      <c r="Q112" s="79">
        <v>30</v>
      </c>
      <c r="R112" s="79">
        <v>70</v>
      </c>
      <c r="S112" s="24">
        <v>0</v>
      </c>
    </row>
    <row r="113" spans="1:19" x14ac:dyDescent="0.55000000000000004">
      <c r="A113" s="25">
        <v>4</v>
      </c>
      <c r="B113" s="25" t="s">
        <v>1</v>
      </c>
      <c r="C113" s="25">
        <v>12</v>
      </c>
      <c r="D113" s="25" t="s">
        <v>267</v>
      </c>
      <c r="E113" s="25">
        <v>1</v>
      </c>
      <c r="F113" s="25">
        <v>7</v>
      </c>
      <c r="G113" s="25">
        <v>10</v>
      </c>
      <c r="H113" s="24">
        <v>16</v>
      </c>
      <c r="I113" s="24">
        <v>16.5</v>
      </c>
      <c r="J113" s="79"/>
      <c r="K113" s="79">
        <v>17</v>
      </c>
      <c r="L113" s="79"/>
      <c r="M113" s="79"/>
      <c r="N113" s="79">
        <v>5</v>
      </c>
      <c r="O113" s="24">
        <v>8</v>
      </c>
      <c r="P113" s="24">
        <v>0</v>
      </c>
      <c r="Q113" s="79">
        <v>0</v>
      </c>
      <c r="R113" s="24">
        <v>0</v>
      </c>
      <c r="S113" s="24">
        <v>0</v>
      </c>
    </row>
    <row r="114" spans="1:19" x14ac:dyDescent="0.55000000000000004">
      <c r="A114" s="25">
        <v>4</v>
      </c>
      <c r="B114" s="25" t="s">
        <v>1</v>
      </c>
      <c r="C114" s="25">
        <v>13</v>
      </c>
      <c r="D114" s="25" t="s">
        <v>267</v>
      </c>
      <c r="E114" s="25">
        <v>2</v>
      </c>
      <c r="F114" s="25">
        <v>6</v>
      </c>
      <c r="G114" s="25">
        <v>9</v>
      </c>
      <c r="H114" s="24">
        <v>12</v>
      </c>
      <c r="I114" s="24">
        <v>11</v>
      </c>
      <c r="J114" s="79"/>
      <c r="K114" s="79"/>
      <c r="L114" s="79"/>
      <c r="M114" s="79"/>
      <c r="N114" s="79">
        <v>15</v>
      </c>
      <c r="O114" s="24">
        <v>15</v>
      </c>
      <c r="P114" s="24">
        <v>0</v>
      </c>
      <c r="Q114" s="24">
        <v>0</v>
      </c>
      <c r="R114" s="24">
        <v>0</v>
      </c>
      <c r="S114" s="24">
        <v>0</v>
      </c>
    </row>
    <row r="115" spans="1:19" x14ac:dyDescent="0.55000000000000004">
      <c r="A115" s="25">
        <v>4</v>
      </c>
      <c r="B115" s="25" t="s">
        <v>1</v>
      </c>
      <c r="C115" s="25">
        <v>14</v>
      </c>
      <c r="D115" s="25" t="s">
        <v>47</v>
      </c>
      <c r="E115" s="25">
        <v>2</v>
      </c>
      <c r="F115" s="25">
        <v>6</v>
      </c>
      <c r="G115" s="25">
        <v>12</v>
      </c>
      <c r="H115" s="24">
        <v>12</v>
      </c>
      <c r="I115" s="24">
        <v>21.5</v>
      </c>
      <c r="J115" s="79">
        <v>26</v>
      </c>
      <c r="K115" s="79">
        <v>37</v>
      </c>
      <c r="L115" s="79">
        <v>42</v>
      </c>
      <c r="M115" s="79">
        <v>60</v>
      </c>
      <c r="N115" s="79">
        <v>15</v>
      </c>
      <c r="O115" s="24">
        <v>25</v>
      </c>
      <c r="P115" s="79">
        <v>30</v>
      </c>
      <c r="Q115" s="79">
        <v>20</v>
      </c>
      <c r="R115" s="79">
        <v>80</v>
      </c>
      <c r="S115" s="79">
        <v>35</v>
      </c>
    </row>
    <row r="116" spans="1:19" x14ac:dyDescent="0.55000000000000004">
      <c r="A116" s="25">
        <v>4</v>
      </c>
      <c r="B116" s="25" t="s">
        <v>1</v>
      </c>
      <c r="C116" s="25">
        <v>15</v>
      </c>
      <c r="D116" s="25" t="s">
        <v>267</v>
      </c>
      <c r="E116" s="25">
        <v>1</v>
      </c>
      <c r="F116" s="25">
        <v>8</v>
      </c>
      <c r="G116" s="25">
        <v>6</v>
      </c>
      <c r="H116" s="24">
        <v>9</v>
      </c>
      <c r="I116" s="24">
        <v>12.5</v>
      </c>
      <c r="J116" s="79">
        <v>21</v>
      </c>
      <c r="K116" s="79">
        <v>34</v>
      </c>
      <c r="L116" s="79">
        <v>46</v>
      </c>
      <c r="M116" s="79">
        <v>71.5</v>
      </c>
      <c r="N116" s="79">
        <v>0</v>
      </c>
      <c r="O116" s="24">
        <v>0</v>
      </c>
      <c r="P116" s="79">
        <v>5</v>
      </c>
      <c r="Q116" s="79">
        <v>3</v>
      </c>
      <c r="R116" s="79">
        <v>10</v>
      </c>
      <c r="S116" s="79">
        <v>5</v>
      </c>
    </row>
    <row r="117" spans="1:19" hidden="1" x14ac:dyDescent="0.55000000000000004">
      <c r="A117" s="25">
        <v>4</v>
      </c>
      <c r="B117" s="25" t="s">
        <v>1</v>
      </c>
      <c r="C117" s="25">
        <v>16</v>
      </c>
      <c r="D117" s="25" t="s">
        <v>267</v>
      </c>
      <c r="E117" s="25">
        <v>2</v>
      </c>
      <c r="F117" s="25">
        <v>3</v>
      </c>
      <c r="G117" s="30">
        <v>0</v>
      </c>
      <c r="H117" s="24"/>
      <c r="I117" s="24"/>
      <c r="J117" s="79">
        <v>21</v>
      </c>
      <c r="K117" s="79"/>
      <c r="L117" s="79"/>
      <c r="N117" s="79">
        <v>0</v>
      </c>
      <c r="O117" s="79">
        <v>0</v>
      </c>
      <c r="P117" s="79">
        <v>10</v>
      </c>
      <c r="Q117" s="24">
        <v>0</v>
      </c>
      <c r="R117" s="24">
        <v>0</v>
      </c>
      <c r="S117" s="24">
        <v>0</v>
      </c>
    </row>
    <row r="118" spans="1:19" hidden="1" x14ac:dyDescent="0.55000000000000004">
      <c r="A118" s="25">
        <v>4</v>
      </c>
      <c r="B118" s="25" t="s">
        <v>1</v>
      </c>
      <c r="C118" s="25">
        <v>17</v>
      </c>
      <c r="D118" s="25" t="s">
        <v>267</v>
      </c>
      <c r="E118" s="25">
        <v>2</v>
      </c>
      <c r="F118" s="25">
        <v>5</v>
      </c>
      <c r="G118" s="30">
        <v>0</v>
      </c>
      <c r="H118" s="24"/>
      <c r="I118" s="24"/>
      <c r="J118" s="79"/>
      <c r="K118" s="79"/>
      <c r="L118" s="79"/>
      <c r="N118" s="79">
        <v>0</v>
      </c>
      <c r="O118" s="79">
        <v>0</v>
      </c>
      <c r="P118" s="24">
        <v>0</v>
      </c>
      <c r="Q118" s="24">
        <v>0</v>
      </c>
      <c r="R118" s="24">
        <v>0</v>
      </c>
      <c r="S118" s="24">
        <v>0</v>
      </c>
    </row>
    <row r="119" spans="1:19" hidden="1" x14ac:dyDescent="0.55000000000000004">
      <c r="A119" s="25">
        <v>4</v>
      </c>
      <c r="B119" s="25" t="s">
        <v>1</v>
      </c>
      <c r="C119" s="25">
        <v>18</v>
      </c>
      <c r="D119" s="25" t="s">
        <v>47</v>
      </c>
      <c r="E119" s="25">
        <v>2</v>
      </c>
      <c r="F119" s="25">
        <v>5</v>
      </c>
      <c r="G119" s="30">
        <v>0</v>
      </c>
      <c r="H119" s="24"/>
      <c r="I119" s="24"/>
      <c r="J119" s="79"/>
      <c r="K119" s="79"/>
      <c r="L119" s="79"/>
      <c r="N119" s="79">
        <v>0</v>
      </c>
      <c r="O119" s="79">
        <v>0</v>
      </c>
      <c r="P119" s="24">
        <v>0</v>
      </c>
      <c r="Q119" s="24">
        <v>0</v>
      </c>
      <c r="R119" s="24">
        <v>0</v>
      </c>
      <c r="S119" s="24">
        <v>0</v>
      </c>
    </row>
    <row r="120" spans="1:19" hidden="1" x14ac:dyDescent="0.55000000000000004">
      <c r="A120" s="25">
        <v>4</v>
      </c>
      <c r="B120" s="25" t="s">
        <v>1</v>
      </c>
      <c r="C120" s="25">
        <v>19</v>
      </c>
      <c r="D120" s="25" t="s">
        <v>47</v>
      </c>
      <c r="E120" s="25">
        <v>2</v>
      </c>
      <c r="F120" s="25">
        <v>8</v>
      </c>
      <c r="G120" s="30">
        <v>0</v>
      </c>
      <c r="H120" s="24"/>
      <c r="I120" s="24"/>
      <c r="J120" s="79"/>
      <c r="K120" s="79"/>
      <c r="L120" s="79"/>
      <c r="N120" s="79">
        <v>0</v>
      </c>
      <c r="O120" s="79">
        <v>0</v>
      </c>
      <c r="P120" s="24">
        <v>0</v>
      </c>
      <c r="Q120" s="24">
        <v>0</v>
      </c>
      <c r="R120" s="24">
        <v>0</v>
      </c>
      <c r="S120" s="24">
        <v>0</v>
      </c>
    </row>
    <row r="121" spans="1:19" hidden="1" x14ac:dyDescent="0.55000000000000004">
      <c r="A121" s="25">
        <v>4</v>
      </c>
      <c r="B121" s="25" t="s">
        <v>1</v>
      </c>
      <c r="C121" s="25">
        <v>20</v>
      </c>
      <c r="D121" s="25" t="s">
        <v>267</v>
      </c>
      <c r="E121" s="25">
        <v>2</v>
      </c>
      <c r="F121" s="25">
        <v>2</v>
      </c>
      <c r="G121" s="25">
        <v>4.5</v>
      </c>
      <c r="H121" s="24"/>
      <c r="I121" s="24"/>
      <c r="J121" s="79"/>
      <c r="K121" s="79"/>
      <c r="L121" s="79"/>
      <c r="N121" s="79">
        <v>0</v>
      </c>
      <c r="O121" s="79">
        <v>0</v>
      </c>
      <c r="P121" s="24">
        <v>0</v>
      </c>
      <c r="Q121" s="24">
        <v>0</v>
      </c>
      <c r="R121" s="24">
        <v>0</v>
      </c>
      <c r="S121" s="24">
        <v>0</v>
      </c>
    </row>
    <row r="122" spans="1:19" hidden="1" x14ac:dyDescent="0.55000000000000004">
      <c r="A122" s="25">
        <v>4</v>
      </c>
      <c r="B122" s="25" t="s">
        <v>1</v>
      </c>
      <c r="C122" s="25">
        <v>21</v>
      </c>
      <c r="D122" s="25" t="s">
        <v>47</v>
      </c>
      <c r="E122" s="25">
        <v>2</v>
      </c>
      <c r="F122" s="25">
        <v>9</v>
      </c>
      <c r="G122" s="30">
        <v>0</v>
      </c>
      <c r="H122" s="24"/>
      <c r="I122" s="24"/>
      <c r="J122" s="79"/>
      <c r="K122" s="79"/>
      <c r="L122" s="79"/>
      <c r="N122" s="79">
        <v>0</v>
      </c>
      <c r="O122" s="79">
        <v>0</v>
      </c>
      <c r="P122" s="24">
        <v>0</v>
      </c>
      <c r="Q122" s="24">
        <v>0</v>
      </c>
      <c r="R122" s="24">
        <v>0</v>
      </c>
      <c r="S122" s="24">
        <v>0</v>
      </c>
    </row>
    <row r="123" spans="1:19" x14ac:dyDescent="0.55000000000000004">
      <c r="A123" s="25">
        <v>4</v>
      </c>
      <c r="B123" s="25" t="s">
        <v>1</v>
      </c>
      <c r="C123" s="25">
        <v>22</v>
      </c>
      <c r="D123" s="25" t="s">
        <v>267</v>
      </c>
      <c r="E123" s="25">
        <v>2</v>
      </c>
      <c r="F123" s="25">
        <v>5</v>
      </c>
      <c r="G123" s="25">
        <v>9</v>
      </c>
      <c r="H123" s="24">
        <v>36</v>
      </c>
      <c r="I123" s="24">
        <v>51</v>
      </c>
      <c r="J123" s="79">
        <v>45</v>
      </c>
      <c r="K123" s="79">
        <v>76</v>
      </c>
      <c r="L123" s="79">
        <v>91</v>
      </c>
      <c r="M123" s="79">
        <v>123</v>
      </c>
      <c r="N123" s="79">
        <v>15</v>
      </c>
      <c r="O123" s="24">
        <v>20</v>
      </c>
      <c r="P123" s="79">
        <v>1</v>
      </c>
      <c r="Q123" s="79">
        <v>0</v>
      </c>
      <c r="R123" s="79">
        <v>5</v>
      </c>
      <c r="S123" s="79">
        <v>0</v>
      </c>
    </row>
    <row r="124" spans="1:19" x14ac:dyDescent="0.55000000000000004">
      <c r="A124" s="25">
        <v>4</v>
      </c>
      <c r="B124" s="25" t="s">
        <v>1</v>
      </c>
      <c r="C124" s="25">
        <v>23</v>
      </c>
      <c r="D124" s="25" t="s">
        <v>47</v>
      </c>
      <c r="E124" s="25">
        <v>1</v>
      </c>
      <c r="F124" s="25">
        <v>9</v>
      </c>
      <c r="G124" s="25">
        <v>21</v>
      </c>
      <c r="H124" s="24">
        <v>28</v>
      </c>
      <c r="I124" s="24">
        <v>37</v>
      </c>
      <c r="J124" s="79">
        <v>53</v>
      </c>
      <c r="K124" s="79">
        <v>72</v>
      </c>
      <c r="L124" s="79">
        <v>86</v>
      </c>
      <c r="M124" s="79">
        <v>125</v>
      </c>
      <c r="N124" s="79">
        <v>0</v>
      </c>
      <c r="O124" s="24">
        <v>0</v>
      </c>
      <c r="P124" s="79">
        <v>0</v>
      </c>
      <c r="Q124" s="79">
        <v>0</v>
      </c>
      <c r="R124" s="79">
        <v>5</v>
      </c>
      <c r="S124" s="79">
        <v>17</v>
      </c>
    </row>
    <row r="125" spans="1:19" x14ac:dyDescent="0.55000000000000004">
      <c r="A125" s="25">
        <v>4</v>
      </c>
      <c r="B125" s="25" t="s">
        <v>1</v>
      </c>
      <c r="C125" s="25">
        <v>24</v>
      </c>
      <c r="D125" s="25" t="s">
        <v>47</v>
      </c>
      <c r="E125" s="25">
        <v>2</v>
      </c>
      <c r="F125" s="25">
        <v>10</v>
      </c>
      <c r="G125" s="25">
        <v>25</v>
      </c>
      <c r="H125" s="24">
        <v>42.5</v>
      </c>
      <c r="I125" s="24">
        <v>53.5</v>
      </c>
      <c r="J125" s="79">
        <v>61</v>
      </c>
      <c r="K125" s="79">
        <v>68</v>
      </c>
      <c r="L125" s="79">
        <v>87</v>
      </c>
      <c r="M125" s="79">
        <v>94</v>
      </c>
      <c r="N125" s="79">
        <v>10</v>
      </c>
      <c r="O125" s="24">
        <v>25</v>
      </c>
      <c r="P125" s="79">
        <v>45</v>
      </c>
      <c r="Q125" s="79">
        <v>50</v>
      </c>
      <c r="R125" s="79">
        <v>15</v>
      </c>
      <c r="S125" s="79">
        <v>60</v>
      </c>
    </row>
    <row r="126" spans="1:19" x14ac:dyDescent="0.55000000000000004">
      <c r="A126" s="25">
        <v>4</v>
      </c>
      <c r="B126" s="25" t="s">
        <v>1</v>
      </c>
      <c r="C126" s="25">
        <v>25</v>
      </c>
      <c r="D126" s="25" t="s">
        <v>267</v>
      </c>
      <c r="E126" s="25">
        <v>2</v>
      </c>
      <c r="F126" s="25">
        <v>7</v>
      </c>
      <c r="G126" s="25">
        <v>23</v>
      </c>
      <c r="H126" s="24">
        <v>19.5</v>
      </c>
      <c r="I126" s="24">
        <v>15</v>
      </c>
      <c r="J126" s="79"/>
      <c r="K126" s="79">
        <v>11</v>
      </c>
      <c r="L126" s="79"/>
      <c r="M126" s="79"/>
      <c r="N126" s="79">
        <v>20</v>
      </c>
      <c r="O126" s="24">
        <v>5</v>
      </c>
      <c r="P126" s="24">
        <v>0</v>
      </c>
      <c r="Q126" s="79">
        <v>0</v>
      </c>
      <c r="R126" s="24">
        <v>0</v>
      </c>
      <c r="S126" s="24">
        <v>0</v>
      </c>
    </row>
    <row r="127" spans="1:19" x14ac:dyDescent="0.55000000000000004">
      <c r="A127" s="25">
        <v>4</v>
      </c>
      <c r="B127" s="25" t="s">
        <v>1</v>
      </c>
      <c r="C127" s="25">
        <v>26</v>
      </c>
      <c r="D127" s="25" t="s">
        <v>47</v>
      </c>
      <c r="E127" s="25">
        <v>2</v>
      </c>
      <c r="F127" s="25">
        <v>6</v>
      </c>
      <c r="G127" s="25">
        <v>11</v>
      </c>
      <c r="H127" s="24">
        <v>16</v>
      </c>
      <c r="I127" s="24">
        <v>13</v>
      </c>
      <c r="J127" s="79">
        <v>17</v>
      </c>
      <c r="K127" s="79">
        <v>15</v>
      </c>
      <c r="L127" s="79"/>
      <c r="M127" s="79"/>
      <c r="N127" s="79">
        <v>20</v>
      </c>
      <c r="O127" s="24">
        <v>0</v>
      </c>
      <c r="P127" s="79">
        <v>2</v>
      </c>
      <c r="Q127" s="79">
        <v>15</v>
      </c>
      <c r="R127" s="24">
        <v>0</v>
      </c>
      <c r="S127" s="24">
        <v>0</v>
      </c>
    </row>
    <row r="128" spans="1:19" hidden="1" x14ac:dyDescent="0.55000000000000004">
      <c r="A128" s="25">
        <v>4</v>
      </c>
      <c r="B128" s="25" t="s">
        <v>1</v>
      </c>
      <c r="C128" s="25">
        <v>27</v>
      </c>
      <c r="D128" s="25" t="s">
        <v>47</v>
      </c>
      <c r="E128" s="25">
        <v>1</v>
      </c>
      <c r="F128" s="25">
        <v>6</v>
      </c>
      <c r="G128" s="30">
        <v>0</v>
      </c>
      <c r="H128" s="24"/>
      <c r="I128" s="24"/>
      <c r="J128" s="79"/>
      <c r="K128" s="79"/>
      <c r="L128" s="79"/>
      <c r="N128" s="79">
        <v>0</v>
      </c>
      <c r="O128" s="24">
        <v>1</v>
      </c>
      <c r="P128" s="24">
        <v>0</v>
      </c>
      <c r="Q128" s="24">
        <v>0</v>
      </c>
      <c r="R128" s="24">
        <v>0</v>
      </c>
      <c r="S128" s="24">
        <v>0</v>
      </c>
    </row>
    <row r="129" spans="1:19" hidden="1" x14ac:dyDescent="0.55000000000000004">
      <c r="A129" s="25">
        <v>4</v>
      </c>
      <c r="B129" s="25" t="s">
        <v>1</v>
      </c>
      <c r="C129" s="25">
        <v>28</v>
      </c>
      <c r="D129" s="25" t="s">
        <v>267</v>
      </c>
      <c r="E129" s="25">
        <v>1</v>
      </c>
      <c r="F129" s="25">
        <v>2</v>
      </c>
      <c r="G129" s="30">
        <v>0</v>
      </c>
      <c r="H129" s="24"/>
      <c r="I129" s="24"/>
      <c r="J129" s="79"/>
      <c r="K129" s="79"/>
      <c r="L129" s="79"/>
      <c r="N129" s="79">
        <v>0</v>
      </c>
      <c r="O129" s="79">
        <v>0</v>
      </c>
      <c r="P129" s="24">
        <v>0</v>
      </c>
      <c r="Q129" s="24">
        <v>0</v>
      </c>
      <c r="R129" s="24">
        <v>0</v>
      </c>
      <c r="S129" s="24">
        <v>0</v>
      </c>
    </row>
    <row r="130" spans="1:19" hidden="1" x14ac:dyDescent="0.55000000000000004">
      <c r="A130" s="25">
        <v>4</v>
      </c>
      <c r="B130" s="25" t="s">
        <v>1</v>
      </c>
      <c r="C130" s="25">
        <v>29</v>
      </c>
      <c r="D130" s="25" t="s">
        <v>267</v>
      </c>
      <c r="E130" s="25">
        <v>1</v>
      </c>
      <c r="F130" s="25">
        <v>1</v>
      </c>
      <c r="G130" s="30">
        <v>0</v>
      </c>
      <c r="H130" s="24"/>
      <c r="I130" s="24"/>
      <c r="J130" s="79"/>
      <c r="K130" s="79"/>
      <c r="L130" s="79"/>
      <c r="N130" s="79">
        <v>0</v>
      </c>
      <c r="O130" s="79">
        <v>0</v>
      </c>
      <c r="P130" s="24">
        <v>0</v>
      </c>
      <c r="Q130" s="24">
        <v>0</v>
      </c>
      <c r="R130" s="24">
        <v>0</v>
      </c>
      <c r="S130" s="24">
        <v>0</v>
      </c>
    </row>
    <row r="131" spans="1:19" x14ac:dyDescent="0.55000000000000004">
      <c r="A131" s="25">
        <v>4</v>
      </c>
      <c r="B131" s="25" t="s">
        <v>1</v>
      </c>
      <c r="C131" s="25">
        <v>30</v>
      </c>
      <c r="D131" s="25" t="s">
        <v>47</v>
      </c>
      <c r="E131" s="25">
        <v>2</v>
      </c>
      <c r="F131" s="25">
        <v>9</v>
      </c>
      <c r="G131" s="25">
        <v>14</v>
      </c>
      <c r="H131" s="24">
        <v>24</v>
      </c>
      <c r="I131" s="24">
        <v>22</v>
      </c>
      <c r="J131" s="79"/>
      <c r="K131" s="79"/>
      <c r="L131" s="79"/>
      <c r="N131" s="79">
        <v>30</v>
      </c>
      <c r="O131" s="24">
        <v>1</v>
      </c>
      <c r="P131" s="24">
        <v>0</v>
      </c>
      <c r="Q131" s="24">
        <v>0</v>
      </c>
      <c r="R131" s="24">
        <v>0</v>
      </c>
      <c r="S131" s="24">
        <v>0</v>
      </c>
    </row>
    <row r="132" spans="1:19" x14ac:dyDescent="0.55000000000000004">
      <c r="A132" s="25">
        <v>4</v>
      </c>
      <c r="B132" s="25" t="s">
        <v>1</v>
      </c>
      <c r="C132" s="25">
        <v>31</v>
      </c>
      <c r="D132" s="25" t="s">
        <v>47</v>
      </c>
      <c r="E132" s="25">
        <v>1</v>
      </c>
      <c r="F132" s="25">
        <v>5</v>
      </c>
      <c r="G132" s="25">
        <v>9</v>
      </c>
      <c r="H132" s="24">
        <v>11</v>
      </c>
      <c r="I132" s="24">
        <v>10</v>
      </c>
      <c r="J132" s="79"/>
      <c r="K132" s="79"/>
      <c r="L132" s="79"/>
      <c r="N132" s="79">
        <v>0</v>
      </c>
      <c r="O132" s="24">
        <v>10</v>
      </c>
      <c r="P132" s="24">
        <v>0</v>
      </c>
      <c r="Q132" s="24">
        <v>0</v>
      </c>
      <c r="R132" s="24">
        <v>0</v>
      </c>
      <c r="S132" s="24">
        <v>0</v>
      </c>
    </row>
    <row r="133" spans="1:19" x14ac:dyDescent="0.55000000000000004">
      <c r="A133" s="25">
        <v>4</v>
      </c>
      <c r="B133" s="25" t="s">
        <v>1</v>
      </c>
      <c r="C133" s="25">
        <v>32</v>
      </c>
      <c r="D133" s="25" t="s">
        <v>47</v>
      </c>
      <c r="E133" s="25">
        <v>2</v>
      </c>
      <c r="F133" s="25">
        <v>9</v>
      </c>
      <c r="G133" s="25">
        <v>15</v>
      </c>
      <c r="H133" s="24">
        <v>15</v>
      </c>
      <c r="I133" s="24">
        <v>16</v>
      </c>
      <c r="J133" s="79">
        <v>19</v>
      </c>
      <c r="K133" s="79">
        <v>19</v>
      </c>
      <c r="L133" s="79">
        <v>23</v>
      </c>
      <c r="M133" s="79">
        <v>25</v>
      </c>
      <c r="N133" s="79">
        <v>5</v>
      </c>
      <c r="O133" s="24">
        <v>0</v>
      </c>
      <c r="P133" s="79">
        <v>2</v>
      </c>
      <c r="Q133" s="79">
        <v>15</v>
      </c>
      <c r="R133" s="79">
        <v>20</v>
      </c>
      <c r="S133" s="79">
        <v>45</v>
      </c>
    </row>
    <row r="134" spans="1:19" x14ac:dyDescent="0.55000000000000004">
      <c r="A134" s="25">
        <v>4</v>
      </c>
      <c r="B134" s="25" t="s">
        <v>1</v>
      </c>
      <c r="C134" s="25">
        <v>33</v>
      </c>
      <c r="D134" s="25" t="s">
        <v>47</v>
      </c>
      <c r="E134" s="25">
        <v>2</v>
      </c>
      <c r="F134" s="25">
        <v>10</v>
      </c>
      <c r="G134" s="25">
        <v>17.5</v>
      </c>
      <c r="H134" s="24">
        <v>28</v>
      </c>
      <c r="I134" s="24">
        <v>26</v>
      </c>
      <c r="J134" s="79"/>
      <c r="K134" s="79"/>
      <c r="L134" s="79"/>
      <c r="M134" s="79"/>
      <c r="N134" s="79">
        <v>0</v>
      </c>
      <c r="O134" s="24">
        <v>2</v>
      </c>
      <c r="P134" s="24">
        <v>0</v>
      </c>
      <c r="Q134" s="24">
        <v>0</v>
      </c>
      <c r="R134" s="24">
        <v>0</v>
      </c>
      <c r="S134" s="24">
        <v>0</v>
      </c>
    </row>
    <row r="135" spans="1:19" x14ac:dyDescent="0.55000000000000004">
      <c r="A135" s="25">
        <v>4</v>
      </c>
      <c r="B135" s="25" t="s">
        <v>1</v>
      </c>
      <c r="C135" s="25">
        <v>34</v>
      </c>
      <c r="D135" s="25" t="s">
        <v>47</v>
      </c>
      <c r="E135" s="25">
        <v>2</v>
      </c>
      <c r="F135" s="25">
        <v>6</v>
      </c>
      <c r="G135" s="25">
        <v>15</v>
      </c>
      <c r="H135" s="24">
        <v>22</v>
      </c>
      <c r="I135" s="24">
        <v>23</v>
      </c>
      <c r="J135" s="79">
        <v>20</v>
      </c>
      <c r="K135" s="79"/>
      <c r="L135" s="79"/>
      <c r="M135" s="79"/>
      <c r="N135" s="79">
        <v>15</v>
      </c>
      <c r="O135" s="24">
        <v>1</v>
      </c>
      <c r="P135" s="79">
        <v>3</v>
      </c>
      <c r="Q135" s="24">
        <v>0</v>
      </c>
      <c r="R135" s="24">
        <v>0</v>
      </c>
      <c r="S135" s="24">
        <v>0</v>
      </c>
    </row>
    <row r="136" spans="1:19" x14ac:dyDescent="0.55000000000000004">
      <c r="A136" s="25">
        <v>4</v>
      </c>
      <c r="B136" s="25" t="s">
        <v>1</v>
      </c>
      <c r="C136" s="25">
        <v>35</v>
      </c>
      <c r="D136" s="25" t="s">
        <v>47</v>
      </c>
      <c r="E136" s="25">
        <v>1</v>
      </c>
      <c r="F136" s="25">
        <v>10</v>
      </c>
      <c r="G136" s="25">
        <v>16.5</v>
      </c>
      <c r="H136" s="24">
        <v>30.5</v>
      </c>
      <c r="I136" s="24">
        <v>32</v>
      </c>
      <c r="J136" s="79">
        <v>37</v>
      </c>
      <c r="K136" s="79">
        <v>55</v>
      </c>
      <c r="L136" s="79">
        <v>59</v>
      </c>
      <c r="M136" s="79">
        <v>86</v>
      </c>
      <c r="N136" s="79">
        <v>1</v>
      </c>
      <c r="O136" s="24">
        <v>0</v>
      </c>
      <c r="P136" s="79">
        <v>20</v>
      </c>
      <c r="Q136" s="79">
        <v>18</v>
      </c>
      <c r="R136" s="79">
        <v>10</v>
      </c>
      <c r="S136" s="79">
        <v>3</v>
      </c>
    </row>
    <row r="137" spans="1:19" x14ac:dyDescent="0.55000000000000004">
      <c r="A137" s="25">
        <v>4</v>
      </c>
      <c r="B137" s="25" t="s">
        <v>1</v>
      </c>
      <c r="C137" s="25">
        <v>36</v>
      </c>
      <c r="D137" s="25" t="s">
        <v>272</v>
      </c>
      <c r="E137" s="25">
        <v>2</v>
      </c>
      <c r="F137" s="25">
        <v>6</v>
      </c>
      <c r="G137" s="25">
        <v>9.5</v>
      </c>
      <c r="H137" s="24">
        <v>12</v>
      </c>
      <c r="I137" s="24">
        <v>14</v>
      </c>
      <c r="J137" s="79">
        <v>17</v>
      </c>
      <c r="K137" s="79">
        <v>24</v>
      </c>
      <c r="L137" s="79">
        <v>28</v>
      </c>
      <c r="M137" s="79">
        <v>46.5</v>
      </c>
      <c r="N137" s="79">
        <v>50</v>
      </c>
      <c r="O137" s="24">
        <v>8</v>
      </c>
      <c r="P137" s="79">
        <v>10</v>
      </c>
      <c r="Q137" s="79">
        <v>25</v>
      </c>
      <c r="R137" s="79">
        <v>10</v>
      </c>
      <c r="S137" s="79">
        <v>6</v>
      </c>
    </row>
    <row r="138" spans="1:19" x14ac:dyDescent="0.55000000000000004">
      <c r="A138" s="25">
        <v>4</v>
      </c>
      <c r="B138" s="25" t="s">
        <v>1</v>
      </c>
      <c r="C138" s="25">
        <v>37</v>
      </c>
      <c r="D138" s="25" t="s">
        <v>267</v>
      </c>
      <c r="E138" s="25">
        <v>2</v>
      </c>
      <c r="F138" s="25">
        <v>7</v>
      </c>
      <c r="G138" s="25">
        <v>15</v>
      </c>
      <c r="H138" s="24">
        <v>24</v>
      </c>
      <c r="I138" s="24">
        <v>27</v>
      </c>
      <c r="J138" s="79">
        <v>29</v>
      </c>
      <c r="K138" s="79">
        <v>44</v>
      </c>
      <c r="L138" s="79">
        <v>57</v>
      </c>
      <c r="M138" s="79">
        <v>79.5</v>
      </c>
      <c r="N138" s="79">
        <v>40</v>
      </c>
      <c r="O138" s="24">
        <v>10</v>
      </c>
      <c r="P138" s="79">
        <v>12</v>
      </c>
      <c r="Q138" s="79">
        <v>40</v>
      </c>
      <c r="R138" s="79">
        <v>35</v>
      </c>
      <c r="S138" s="79">
        <v>33</v>
      </c>
    </row>
    <row r="139" spans="1:19" x14ac:dyDescent="0.55000000000000004">
      <c r="A139" s="25">
        <v>4</v>
      </c>
      <c r="B139" s="25" t="s">
        <v>1</v>
      </c>
      <c r="C139" s="25">
        <v>38</v>
      </c>
      <c r="D139" s="25" t="s">
        <v>66</v>
      </c>
      <c r="E139" s="25">
        <v>2</v>
      </c>
      <c r="F139" s="25">
        <v>8</v>
      </c>
      <c r="G139" s="25">
        <v>13</v>
      </c>
      <c r="H139" s="24">
        <v>15</v>
      </c>
      <c r="I139" s="24">
        <v>14</v>
      </c>
      <c r="J139" s="79"/>
      <c r="K139" s="79"/>
      <c r="L139" s="79"/>
      <c r="M139" s="79"/>
      <c r="N139" s="79">
        <v>80</v>
      </c>
      <c r="O139" s="24">
        <v>50</v>
      </c>
      <c r="P139" s="24">
        <v>0</v>
      </c>
      <c r="Q139" s="24">
        <v>0</v>
      </c>
      <c r="R139" s="24">
        <v>0</v>
      </c>
      <c r="S139" s="24">
        <v>0</v>
      </c>
    </row>
    <row r="140" spans="1:19" hidden="1" x14ac:dyDescent="0.55000000000000004">
      <c r="A140" s="25">
        <v>4</v>
      </c>
      <c r="B140" s="25" t="s">
        <v>1</v>
      </c>
      <c r="C140" s="25">
        <v>39</v>
      </c>
      <c r="D140" s="25" t="s">
        <v>47</v>
      </c>
      <c r="E140" s="25">
        <v>1</v>
      </c>
      <c r="F140" s="25">
        <v>12</v>
      </c>
      <c r="G140" s="30">
        <v>0</v>
      </c>
      <c r="H140" s="24"/>
      <c r="I140" s="24"/>
      <c r="J140" s="79"/>
      <c r="K140" s="79"/>
      <c r="L140" s="79"/>
      <c r="M140" s="79"/>
      <c r="N140" s="79">
        <v>0</v>
      </c>
      <c r="O140" s="79">
        <v>0</v>
      </c>
      <c r="P140" s="24">
        <v>0</v>
      </c>
      <c r="Q140" s="24">
        <v>0</v>
      </c>
      <c r="R140" s="24">
        <v>0</v>
      </c>
      <c r="S140" s="24">
        <v>0</v>
      </c>
    </row>
    <row r="141" spans="1:19" x14ac:dyDescent="0.55000000000000004">
      <c r="A141" s="25">
        <v>4</v>
      </c>
      <c r="B141" s="25" t="s">
        <v>1</v>
      </c>
      <c r="C141" s="25">
        <v>40</v>
      </c>
      <c r="D141" s="25" t="s">
        <v>267</v>
      </c>
      <c r="E141" s="25">
        <v>1</v>
      </c>
      <c r="F141" s="25">
        <v>7</v>
      </c>
      <c r="G141" s="25">
        <v>12.5</v>
      </c>
      <c r="H141" s="24">
        <v>15.5</v>
      </c>
      <c r="I141" s="24">
        <v>17</v>
      </c>
      <c r="J141" s="79">
        <v>22</v>
      </c>
      <c r="K141" s="79">
        <v>33</v>
      </c>
      <c r="L141" s="79">
        <v>43</v>
      </c>
      <c r="M141" s="79">
        <v>58</v>
      </c>
      <c r="N141" s="79">
        <v>0</v>
      </c>
      <c r="O141" s="24">
        <v>9</v>
      </c>
      <c r="P141" s="79">
        <v>10</v>
      </c>
      <c r="Q141" s="79">
        <v>15</v>
      </c>
      <c r="R141" s="79">
        <v>50</v>
      </c>
      <c r="S141" s="79">
        <v>30</v>
      </c>
    </row>
    <row r="142" spans="1:19" x14ac:dyDescent="0.55000000000000004">
      <c r="A142" s="25">
        <v>4</v>
      </c>
      <c r="B142" s="25" t="s">
        <v>1</v>
      </c>
      <c r="C142" s="25">
        <v>41</v>
      </c>
      <c r="D142" s="25" t="s">
        <v>47</v>
      </c>
      <c r="E142" s="25">
        <v>2</v>
      </c>
      <c r="F142" s="25">
        <v>9</v>
      </c>
      <c r="G142" s="25">
        <v>11</v>
      </c>
      <c r="H142" s="24">
        <v>18</v>
      </c>
      <c r="I142" s="24">
        <v>20</v>
      </c>
      <c r="J142" s="79">
        <v>24</v>
      </c>
      <c r="K142" s="79">
        <v>32</v>
      </c>
      <c r="L142" s="79">
        <v>52</v>
      </c>
      <c r="M142" s="79">
        <v>76</v>
      </c>
      <c r="N142" s="79">
        <v>50</v>
      </c>
      <c r="O142" s="24">
        <v>5</v>
      </c>
      <c r="P142" s="79">
        <v>15</v>
      </c>
      <c r="Q142" s="79">
        <v>35</v>
      </c>
      <c r="R142" s="79">
        <v>20</v>
      </c>
      <c r="S142" s="79">
        <v>30</v>
      </c>
    </row>
    <row r="143" spans="1:19" x14ac:dyDescent="0.55000000000000004">
      <c r="A143" s="25">
        <v>4</v>
      </c>
      <c r="B143" s="25" t="s">
        <v>1</v>
      </c>
      <c r="C143" s="25">
        <v>42</v>
      </c>
      <c r="D143" s="25" t="s">
        <v>47</v>
      </c>
      <c r="E143" s="25">
        <v>2</v>
      </c>
      <c r="F143" s="25">
        <v>7</v>
      </c>
      <c r="G143" s="25">
        <v>9.5</v>
      </c>
      <c r="H143" s="24">
        <v>14.5</v>
      </c>
      <c r="I143" s="24">
        <v>19</v>
      </c>
      <c r="J143" s="79">
        <v>24</v>
      </c>
      <c r="K143" s="79">
        <v>42</v>
      </c>
      <c r="L143" s="79">
        <v>55</v>
      </c>
      <c r="M143" s="79">
        <v>82</v>
      </c>
      <c r="N143" s="79">
        <v>0</v>
      </c>
      <c r="O143" s="24">
        <v>40</v>
      </c>
      <c r="P143" s="79">
        <v>40</v>
      </c>
      <c r="Q143" s="79">
        <v>0</v>
      </c>
      <c r="R143" s="79">
        <v>2</v>
      </c>
      <c r="S143" s="79">
        <v>2</v>
      </c>
    </row>
    <row r="144" spans="1:19" x14ac:dyDescent="0.55000000000000004">
      <c r="A144" s="25">
        <v>4</v>
      </c>
      <c r="B144" s="25" t="s">
        <v>1</v>
      </c>
      <c r="C144" s="25">
        <v>43</v>
      </c>
      <c r="D144" s="25" t="s">
        <v>47</v>
      </c>
      <c r="E144" s="25">
        <v>2</v>
      </c>
      <c r="F144" s="25">
        <v>6</v>
      </c>
      <c r="G144" s="25">
        <v>12.5</v>
      </c>
      <c r="H144" s="24">
        <v>17</v>
      </c>
      <c r="I144" s="24">
        <v>17</v>
      </c>
      <c r="J144" s="79">
        <v>18</v>
      </c>
      <c r="K144" s="79">
        <v>22</v>
      </c>
      <c r="L144" s="79">
        <v>22</v>
      </c>
      <c r="M144" s="79">
        <v>33.5</v>
      </c>
      <c r="N144" s="79">
        <v>30</v>
      </c>
      <c r="O144" s="24">
        <v>30</v>
      </c>
      <c r="P144" s="79">
        <v>20</v>
      </c>
      <c r="Q144" s="79">
        <v>75</v>
      </c>
      <c r="R144" s="79">
        <v>15</v>
      </c>
      <c r="S144" s="79">
        <v>40</v>
      </c>
    </row>
    <row r="145" spans="1:19" hidden="1" x14ac:dyDescent="0.55000000000000004">
      <c r="A145" s="25">
        <v>4</v>
      </c>
      <c r="B145" s="25" t="s">
        <v>1</v>
      </c>
      <c r="C145" s="25">
        <v>44</v>
      </c>
      <c r="D145" s="25" t="s">
        <v>47</v>
      </c>
      <c r="E145" s="25">
        <v>3</v>
      </c>
      <c r="F145" s="25">
        <v>7</v>
      </c>
      <c r="G145" s="25">
        <v>10</v>
      </c>
      <c r="H145" s="24"/>
      <c r="I145" s="24"/>
      <c r="J145" s="79"/>
      <c r="K145" s="79"/>
      <c r="L145" s="79"/>
      <c r="M145" s="79"/>
      <c r="N145" s="79">
        <v>0</v>
      </c>
      <c r="O145" s="79">
        <v>0</v>
      </c>
      <c r="P145" s="24">
        <v>0</v>
      </c>
      <c r="Q145" s="24">
        <v>0</v>
      </c>
      <c r="R145" s="24">
        <v>0</v>
      </c>
      <c r="S145" s="24">
        <v>0</v>
      </c>
    </row>
    <row r="146" spans="1:19" x14ac:dyDescent="0.55000000000000004">
      <c r="A146" s="25">
        <v>4</v>
      </c>
      <c r="B146" s="25" t="s">
        <v>1</v>
      </c>
      <c r="C146" s="25">
        <v>45</v>
      </c>
      <c r="D146" s="25" t="s">
        <v>47</v>
      </c>
      <c r="E146" s="25">
        <v>3</v>
      </c>
      <c r="F146" s="25">
        <v>7.5</v>
      </c>
      <c r="G146" s="25">
        <v>10.5</v>
      </c>
      <c r="H146" s="24">
        <v>7</v>
      </c>
      <c r="I146" s="24">
        <v>25</v>
      </c>
      <c r="J146" s="79">
        <v>28</v>
      </c>
      <c r="K146" s="79">
        <v>29</v>
      </c>
      <c r="L146" s="79">
        <v>31</v>
      </c>
      <c r="M146" s="79">
        <v>35</v>
      </c>
      <c r="N146" s="79">
        <v>5</v>
      </c>
      <c r="O146" s="24">
        <v>0</v>
      </c>
      <c r="P146" s="79">
        <v>5</v>
      </c>
      <c r="Q146" s="79">
        <v>0</v>
      </c>
      <c r="R146" s="79">
        <v>2</v>
      </c>
      <c r="S146" s="79">
        <v>0</v>
      </c>
    </row>
    <row r="147" spans="1:19" x14ac:dyDescent="0.55000000000000004">
      <c r="A147" s="25">
        <v>4</v>
      </c>
      <c r="B147" s="25" t="s">
        <v>1</v>
      </c>
      <c r="C147" s="25">
        <v>46</v>
      </c>
      <c r="D147" s="25" t="s">
        <v>66</v>
      </c>
      <c r="E147" s="25">
        <v>3</v>
      </c>
      <c r="F147" s="25">
        <v>7.5</v>
      </c>
      <c r="G147" s="25">
        <v>13</v>
      </c>
      <c r="H147" s="24">
        <v>15.5</v>
      </c>
      <c r="I147" s="24">
        <v>18</v>
      </c>
      <c r="J147" s="79">
        <v>20</v>
      </c>
      <c r="K147" s="79">
        <v>19</v>
      </c>
      <c r="L147" s="79">
        <v>17</v>
      </c>
      <c r="M147" s="79">
        <v>21</v>
      </c>
      <c r="N147" s="79">
        <v>0</v>
      </c>
      <c r="O147" s="24">
        <v>0</v>
      </c>
      <c r="P147" s="79">
        <v>3</v>
      </c>
      <c r="Q147" s="79">
        <v>3</v>
      </c>
      <c r="R147" s="79">
        <v>20</v>
      </c>
      <c r="S147" s="79">
        <v>5</v>
      </c>
    </row>
    <row r="148" spans="1:19" x14ac:dyDescent="0.55000000000000004">
      <c r="A148" s="25">
        <v>4</v>
      </c>
      <c r="B148" s="25" t="s">
        <v>1</v>
      </c>
      <c r="C148" s="25">
        <v>47</v>
      </c>
      <c r="D148" s="25" t="s">
        <v>66</v>
      </c>
      <c r="E148" s="25">
        <v>3</v>
      </c>
      <c r="F148" s="25">
        <v>5</v>
      </c>
      <c r="G148" s="25">
        <v>10</v>
      </c>
      <c r="H148" s="24">
        <v>14</v>
      </c>
      <c r="I148" s="24">
        <v>9</v>
      </c>
      <c r="J148" s="79">
        <v>11</v>
      </c>
      <c r="K148" s="79">
        <v>15</v>
      </c>
      <c r="L148" s="79">
        <v>18</v>
      </c>
      <c r="M148" s="79">
        <v>26</v>
      </c>
      <c r="N148" s="79">
        <v>10</v>
      </c>
      <c r="O148" s="24">
        <v>1</v>
      </c>
      <c r="P148" s="79">
        <v>1</v>
      </c>
      <c r="Q148" s="79">
        <v>15</v>
      </c>
      <c r="R148" s="79">
        <v>5</v>
      </c>
      <c r="S148" s="79">
        <v>5</v>
      </c>
    </row>
    <row r="149" spans="1:19" x14ac:dyDescent="0.55000000000000004">
      <c r="A149" s="25">
        <v>4</v>
      </c>
      <c r="B149" s="25" t="s">
        <v>1</v>
      </c>
      <c r="C149" s="25">
        <v>48</v>
      </c>
      <c r="D149" s="25" t="s">
        <v>47</v>
      </c>
      <c r="E149" s="25">
        <v>3</v>
      </c>
      <c r="F149" s="25">
        <v>4</v>
      </c>
      <c r="G149" s="25">
        <v>10</v>
      </c>
      <c r="H149" s="24">
        <v>19</v>
      </c>
      <c r="I149" s="24">
        <v>17</v>
      </c>
      <c r="J149" s="79">
        <v>18</v>
      </c>
      <c r="K149" s="79">
        <v>14</v>
      </c>
      <c r="L149" s="78">
        <v>8</v>
      </c>
      <c r="M149" s="78"/>
      <c r="N149" s="79">
        <v>0</v>
      </c>
      <c r="O149" s="24">
        <v>5</v>
      </c>
      <c r="P149" s="79">
        <v>3</v>
      </c>
      <c r="Q149" s="79">
        <v>10</v>
      </c>
      <c r="R149" s="78">
        <v>5</v>
      </c>
      <c r="S149" s="24">
        <v>0</v>
      </c>
    </row>
    <row r="150" spans="1:19" x14ac:dyDescent="0.55000000000000004">
      <c r="A150" s="25">
        <v>4</v>
      </c>
      <c r="B150" s="25" t="s">
        <v>1</v>
      </c>
      <c r="C150" s="25">
        <v>49</v>
      </c>
      <c r="D150" s="25" t="s">
        <v>66</v>
      </c>
      <c r="E150" s="25">
        <v>2</v>
      </c>
      <c r="F150" s="25">
        <v>7</v>
      </c>
      <c r="G150" s="25">
        <v>12</v>
      </c>
      <c r="H150" s="24">
        <v>20</v>
      </c>
      <c r="I150" s="24">
        <v>25.5</v>
      </c>
      <c r="J150" s="79">
        <v>32</v>
      </c>
      <c r="K150" s="79">
        <v>39</v>
      </c>
      <c r="L150" s="79">
        <v>45</v>
      </c>
      <c r="M150" s="79">
        <v>51</v>
      </c>
      <c r="N150" s="79">
        <v>0</v>
      </c>
      <c r="O150" s="24">
        <v>5</v>
      </c>
      <c r="P150" s="79">
        <v>6</v>
      </c>
      <c r="Q150" s="79">
        <v>0</v>
      </c>
      <c r="R150" s="79">
        <v>10</v>
      </c>
      <c r="S150" s="79">
        <v>15</v>
      </c>
    </row>
    <row r="151" spans="1:19" hidden="1" x14ac:dyDescent="0.55000000000000004">
      <c r="A151" s="25">
        <v>4</v>
      </c>
      <c r="B151" s="25" t="s">
        <v>1</v>
      </c>
      <c r="C151" s="25">
        <v>50</v>
      </c>
      <c r="D151" s="25" t="s">
        <v>47</v>
      </c>
      <c r="E151" s="25">
        <v>4</v>
      </c>
      <c r="F151" s="25">
        <v>8</v>
      </c>
      <c r="G151" s="25">
        <v>10</v>
      </c>
      <c r="H151" s="24"/>
      <c r="I151" s="57"/>
      <c r="J151" s="79"/>
      <c r="K151" s="79">
        <v>13</v>
      </c>
      <c r="L151" s="79"/>
      <c r="M151" s="79"/>
      <c r="N151" s="79">
        <v>0</v>
      </c>
      <c r="O151" s="79">
        <v>0</v>
      </c>
      <c r="P151" s="24">
        <v>0</v>
      </c>
      <c r="Q151" s="79">
        <v>5</v>
      </c>
      <c r="R151" s="24">
        <v>0</v>
      </c>
      <c r="S151" s="24">
        <v>0</v>
      </c>
    </row>
    <row r="152" spans="1:19" hidden="1" x14ac:dyDescent="0.55000000000000004">
      <c r="A152" s="25">
        <v>4</v>
      </c>
      <c r="B152" s="25" t="s">
        <v>1</v>
      </c>
      <c r="C152" s="25">
        <v>51</v>
      </c>
      <c r="D152" s="25" t="s">
        <v>47</v>
      </c>
      <c r="E152" s="25">
        <v>2</v>
      </c>
      <c r="F152" s="25">
        <v>10.5</v>
      </c>
      <c r="G152" s="30">
        <v>0</v>
      </c>
      <c r="H152" s="50"/>
      <c r="I152" s="57"/>
      <c r="J152" s="78"/>
      <c r="K152" s="78"/>
      <c r="L152" s="79"/>
      <c r="M152" s="79"/>
      <c r="N152" s="79">
        <v>0</v>
      </c>
      <c r="O152" s="79">
        <v>0</v>
      </c>
      <c r="P152" s="24">
        <v>0</v>
      </c>
      <c r="Q152" s="24">
        <v>0</v>
      </c>
      <c r="R152" s="24">
        <v>0</v>
      </c>
      <c r="S152" s="24">
        <v>0</v>
      </c>
    </row>
    <row r="153" spans="1:19" hidden="1" x14ac:dyDescent="0.55000000000000004">
      <c r="A153" s="25">
        <v>4</v>
      </c>
      <c r="B153" s="25" t="s">
        <v>1</v>
      </c>
      <c r="C153" s="25">
        <v>52</v>
      </c>
      <c r="D153" s="25" t="s">
        <v>47</v>
      </c>
      <c r="E153" s="25">
        <v>1</v>
      </c>
      <c r="F153" s="25">
        <v>7</v>
      </c>
      <c r="G153" s="30">
        <v>0</v>
      </c>
      <c r="H153" s="24"/>
      <c r="I153" s="57"/>
      <c r="J153" s="79"/>
      <c r="K153" s="79"/>
      <c r="L153" s="79"/>
      <c r="M153" s="79"/>
      <c r="N153" s="79">
        <v>0</v>
      </c>
      <c r="O153" s="79">
        <v>0</v>
      </c>
      <c r="P153" s="24">
        <v>0</v>
      </c>
      <c r="Q153" s="24">
        <v>0</v>
      </c>
      <c r="R153" s="24">
        <v>0</v>
      </c>
      <c r="S153" s="24">
        <v>0</v>
      </c>
    </row>
    <row r="154" spans="1:19" x14ac:dyDescent="0.55000000000000004">
      <c r="A154" s="25">
        <v>4</v>
      </c>
      <c r="B154" s="25" t="s">
        <v>1</v>
      </c>
      <c r="C154" s="25">
        <v>53</v>
      </c>
      <c r="D154" s="25" t="s">
        <v>47</v>
      </c>
      <c r="E154" s="25">
        <v>2</v>
      </c>
      <c r="F154" s="25">
        <v>6</v>
      </c>
      <c r="G154" s="25">
        <v>14.5</v>
      </c>
      <c r="H154" s="24">
        <v>23.5</v>
      </c>
      <c r="I154" s="24">
        <v>27.5</v>
      </c>
      <c r="J154" s="79">
        <v>31</v>
      </c>
      <c r="K154" s="79">
        <v>38</v>
      </c>
      <c r="L154" s="79">
        <v>50</v>
      </c>
      <c r="M154" s="79">
        <v>37</v>
      </c>
      <c r="N154" s="79">
        <v>15</v>
      </c>
      <c r="O154" s="24">
        <v>12</v>
      </c>
      <c r="P154" s="79">
        <v>30</v>
      </c>
      <c r="Q154" s="79">
        <v>1</v>
      </c>
      <c r="R154" s="79">
        <v>40</v>
      </c>
      <c r="S154" s="79">
        <v>3</v>
      </c>
    </row>
    <row r="155" spans="1:19" hidden="1" x14ac:dyDescent="0.55000000000000004">
      <c r="A155" s="25">
        <v>4</v>
      </c>
      <c r="B155" s="25" t="s">
        <v>1</v>
      </c>
      <c r="C155" s="25">
        <v>54</v>
      </c>
      <c r="D155" s="25" t="s">
        <v>47</v>
      </c>
      <c r="E155" s="25">
        <v>1</v>
      </c>
      <c r="F155" s="25">
        <v>8</v>
      </c>
      <c r="G155" s="25">
        <v>11</v>
      </c>
      <c r="H155" s="57"/>
      <c r="I155" s="24"/>
      <c r="J155" s="79"/>
      <c r="K155" s="79"/>
      <c r="L155" s="79"/>
      <c r="M155" s="79"/>
      <c r="N155" s="79">
        <v>0</v>
      </c>
      <c r="O155" s="79">
        <v>0</v>
      </c>
      <c r="P155" s="24">
        <v>0</v>
      </c>
      <c r="Q155" s="24">
        <v>0</v>
      </c>
      <c r="R155" s="24">
        <v>0</v>
      </c>
      <c r="S155" s="24">
        <v>0</v>
      </c>
    </row>
    <row r="156" spans="1:19" x14ac:dyDescent="0.55000000000000004">
      <c r="A156" s="25">
        <v>4</v>
      </c>
      <c r="B156" s="25" t="s">
        <v>1</v>
      </c>
      <c r="C156" s="25">
        <v>55</v>
      </c>
      <c r="D156" s="25" t="s">
        <v>47</v>
      </c>
      <c r="E156" s="25">
        <v>1</v>
      </c>
      <c r="F156" s="25">
        <v>10</v>
      </c>
      <c r="G156" s="25">
        <v>20.5</v>
      </c>
      <c r="H156" s="24">
        <v>27</v>
      </c>
      <c r="I156" s="24">
        <v>30</v>
      </c>
      <c r="J156" s="79">
        <v>29</v>
      </c>
      <c r="K156" s="79">
        <v>29</v>
      </c>
      <c r="L156" s="79">
        <v>39</v>
      </c>
      <c r="M156" s="79">
        <v>57</v>
      </c>
      <c r="N156" s="79">
        <v>30</v>
      </c>
      <c r="O156" s="24">
        <v>20</v>
      </c>
      <c r="P156" s="79">
        <v>10</v>
      </c>
      <c r="Q156" s="79">
        <v>20</v>
      </c>
      <c r="R156" s="79">
        <v>20</v>
      </c>
      <c r="S156" s="79">
        <v>40</v>
      </c>
    </row>
    <row r="157" spans="1:19" x14ac:dyDescent="0.55000000000000004">
      <c r="A157" s="25">
        <v>4</v>
      </c>
      <c r="B157" s="25" t="s">
        <v>1</v>
      </c>
      <c r="C157" s="25">
        <v>56</v>
      </c>
      <c r="D157" s="25" t="s">
        <v>47</v>
      </c>
      <c r="E157" s="25">
        <v>1</v>
      </c>
      <c r="F157" s="25">
        <v>11</v>
      </c>
      <c r="G157" s="25">
        <v>17</v>
      </c>
      <c r="H157" s="24">
        <v>27.5</v>
      </c>
      <c r="I157" s="24">
        <v>31</v>
      </c>
      <c r="J157" s="79">
        <v>34</v>
      </c>
      <c r="K157" s="79">
        <v>37</v>
      </c>
      <c r="L157" s="79">
        <v>39</v>
      </c>
      <c r="M157" s="79">
        <v>65.5</v>
      </c>
      <c r="N157" s="79">
        <v>30</v>
      </c>
      <c r="O157" s="24">
        <v>7</v>
      </c>
      <c r="P157" s="79">
        <v>20</v>
      </c>
      <c r="Q157" s="79">
        <v>3</v>
      </c>
      <c r="R157" s="79">
        <v>20</v>
      </c>
      <c r="S157" s="79">
        <v>4</v>
      </c>
    </row>
    <row r="158" spans="1:19" x14ac:dyDescent="0.55000000000000004">
      <c r="A158" s="25">
        <v>4</v>
      </c>
      <c r="B158" s="25" t="s">
        <v>1</v>
      </c>
      <c r="C158" s="25">
        <v>57</v>
      </c>
      <c r="D158" s="25" t="s">
        <v>47</v>
      </c>
      <c r="E158" s="25">
        <v>1</v>
      </c>
      <c r="F158" s="25">
        <v>9</v>
      </c>
      <c r="G158" s="25">
        <v>25</v>
      </c>
      <c r="H158" s="24">
        <v>48</v>
      </c>
      <c r="I158" s="24">
        <v>56</v>
      </c>
      <c r="J158" s="79">
        <v>58</v>
      </c>
      <c r="K158" s="79">
        <v>59</v>
      </c>
      <c r="L158" s="79">
        <v>54</v>
      </c>
      <c r="M158" s="79">
        <v>72</v>
      </c>
      <c r="N158" s="79">
        <v>40</v>
      </c>
      <c r="O158" s="24">
        <v>8</v>
      </c>
      <c r="P158" s="79">
        <v>8</v>
      </c>
      <c r="Q158" s="79">
        <v>15</v>
      </c>
      <c r="R158" s="79">
        <v>65</v>
      </c>
      <c r="S158" s="79">
        <v>25</v>
      </c>
    </row>
    <row r="159" spans="1:19" x14ac:dyDescent="0.55000000000000004">
      <c r="A159" s="25">
        <v>4</v>
      </c>
      <c r="B159" s="25" t="s">
        <v>1</v>
      </c>
      <c r="C159" s="25">
        <v>58</v>
      </c>
      <c r="D159" s="25" t="s">
        <v>47</v>
      </c>
      <c r="E159" s="25">
        <v>1</v>
      </c>
      <c r="F159" s="25">
        <v>8</v>
      </c>
      <c r="G159" s="25">
        <v>11.5</v>
      </c>
      <c r="H159" s="24">
        <v>20</v>
      </c>
      <c r="I159" s="24">
        <v>22</v>
      </c>
      <c r="J159" s="79">
        <v>26</v>
      </c>
      <c r="K159" s="79">
        <v>36</v>
      </c>
      <c r="L159" s="79">
        <v>52</v>
      </c>
      <c r="M159" s="79">
        <v>69.5</v>
      </c>
      <c r="N159" s="79">
        <v>35</v>
      </c>
      <c r="O159" s="24">
        <v>20</v>
      </c>
      <c r="P159" s="79">
        <v>25</v>
      </c>
      <c r="Q159" s="79">
        <v>12</v>
      </c>
      <c r="R159" s="79">
        <v>30</v>
      </c>
      <c r="S159" s="79">
        <v>30</v>
      </c>
    </row>
    <row r="160" spans="1:19" x14ac:dyDescent="0.55000000000000004">
      <c r="A160" s="25">
        <v>4</v>
      </c>
      <c r="B160" s="25" t="s">
        <v>1</v>
      </c>
      <c r="C160" s="25">
        <v>59</v>
      </c>
      <c r="D160" s="25" t="s">
        <v>47</v>
      </c>
      <c r="E160" s="25">
        <v>2</v>
      </c>
      <c r="F160" s="25">
        <v>8.5</v>
      </c>
      <c r="G160" s="25">
        <v>11.5</v>
      </c>
      <c r="H160" s="24">
        <v>13.5</v>
      </c>
      <c r="I160" s="24">
        <v>13</v>
      </c>
      <c r="J160" s="79">
        <v>14</v>
      </c>
      <c r="K160" s="79">
        <v>17</v>
      </c>
      <c r="L160" s="79">
        <v>22</v>
      </c>
      <c r="M160" s="79">
        <v>30.5</v>
      </c>
      <c r="N160" s="79">
        <v>10</v>
      </c>
      <c r="O160" s="24">
        <v>5</v>
      </c>
      <c r="P160" s="79">
        <v>2</v>
      </c>
      <c r="Q160" s="79">
        <v>5</v>
      </c>
      <c r="R160" s="79">
        <v>20</v>
      </c>
      <c r="S160" s="79">
        <v>6</v>
      </c>
    </row>
    <row r="161" spans="1:19" x14ac:dyDescent="0.55000000000000004">
      <c r="A161" s="25">
        <v>4</v>
      </c>
      <c r="B161" s="25" t="s">
        <v>1</v>
      </c>
      <c r="C161" s="25">
        <v>60</v>
      </c>
      <c r="D161" s="25" t="s">
        <v>47</v>
      </c>
      <c r="E161" s="25">
        <v>3</v>
      </c>
      <c r="F161" s="25">
        <v>10</v>
      </c>
      <c r="G161" s="25">
        <v>12</v>
      </c>
      <c r="H161" s="24">
        <v>13</v>
      </c>
      <c r="I161" s="24">
        <v>12</v>
      </c>
      <c r="J161" s="79">
        <v>10</v>
      </c>
      <c r="K161" s="79">
        <v>12</v>
      </c>
      <c r="L161" s="79">
        <v>13</v>
      </c>
      <c r="M161" s="79">
        <v>13</v>
      </c>
      <c r="N161" s="79">
        <v>10</v>
      </c>
      <c r="O161" s="24">
        <v>1</v>
      </c>
      <c r="P161" s="79">
        <v>1</v>
      </c>
      <c r="Q161" s="79">
        <v>18</v>
      </c>
      <c r="R161" s="79">
        <v>25</v>
      </c>
      <c r="S161" s="79">
        <v>9</v>
      </c>
    </row>
    <row r="162" spans="1:19" x14ac:dyDescent="0.55000000000000004">
      <c r="A162" s="25">
        <v>4</v>
      </c>
      <c r="B162" s="25" t="s">
        <v>1</v>
      </c>
      <c r="C162" s="25">
        <v>61</v>
      </c>
      <c r="D162" s="25" t="s">
        <v>47</v>
      </c>
      <c r="E162" s="25">
        <v>2</v>
      </c>
      <c r="F162" s="25">
        <v>7</v>
      </c>
      <c r="G162" s="25">
        <v>9.5</v>
      </c>
      <c r="H162" s="24">
        <v>9</v>
      </c>
      <c r="I162" s="24">
        <v>7.5</v>
      </c>
      <c r="J162" s="79"/>
      <c r="K162" s="79">
        <v>7.5</v>
      </c>
      <c r="L162" s="79"/>
      <c r="M162" s="79"/>
      <c r="N162" s="79">
        <v>5</v>
      </c>
      <c r="O162" s="24">
        <v>1</v>
      </c>
      <c r="P162" s="24">
        <v>0</v>
      </c>
      <c r="Q162" s="79">
        <v>15</v>
      </c>
      <c r="R162" s="24">
        <v>0</v>
      </c>
      <c r="S162" s="24">
        <v>0</v>
      </c>
    </row>
    <row r="163" spans="1:19" x14ac:dyDescent="0.55000000000000004">
      <c r="A163" s="25">
        <v>4</v>
      </c>
      <c r="B163" s="25" t="s">
        <v>1</v>
      </c>
      <c r="C163" s="25">
        <v>62</v>
      </c>
      <c r="D163" s="25" t="s">
        <v>47</v>
      </c>
      <c r="E163" s="25">
        <v>3</v>
      </c>
      <c r="F163" s="25">
        <v>7</v>
      </c>
      <c r="G163" s="25">
        <v>11</v>
      </c>
      <c r="H163" s="24">
        <v>14</v>
      </c>
      <c r="I163" s="24">
        <v>14</v>
      </c>
      <c r="J163" s="79">
        <v>20</v>
      </c>
      <c r="K163" s="79">
        <v>20</v>
      </c>
      <c r="L163" s="79">
        <v>25</v>
      </c>
      <c r="M163" s="79">
        <v>42.5</v>
      </c>
      <c r="N163" s="79">
        <v>5</v>
      </c>
      <c r="O163" s="24">
        <v>0</v>
      </c>
      <c r="P163" s="79">
        <v>0</v>
      </c>
      <c r="Q163" s="79">
        <v>0</v>
      </c>
      <c r="R163" s="79">
        <v>0</v>
      </c>
      <c r="S163" s="79">
        <v>0</v>
      </c>
    </row>
    <row r="164" spans="1:19" x14ac:dyDescent="0.55000000000000004">
      <c r="A164" s="25">
        <v>4</v>
      </c>
      <c r="B164" s="25" t="s">
        <v>1</v>
      </c>
      <c r="C164" s="25">
        <v>63</v>
      </c>
      <c r="D164" s="25" t="s">
        <v>47</v>
      </c>
      <c r="E164" s="25">
        <v>2</v>
      </c>
      <c r="F164" s="25">
        <v>7</v>
      </c>
      <c r="G164" s="25">
        <v>11</v>
      </c>
      <c r="H164" s="24">
        <v>13</v>
      </c>
      <c r="I164" s="24">
        <v>13</v>
      </c>
      <c r="J164" s="79">
        <v>15</v>
      </c>
      <c r="K164" s="79">
        <v>17</v>
      </c>
      <c r="L164" s="79">
        <v>16</v>
      </c>
      <c r="M164" s="79">
        <v>15</v>
      </c>
      <c r="N164" s="79">
        <v>30</v>
      </c>
      <c r="O164" s="24">
        <v>5</v>
      </c>
      <c r="P164" s="79">
        <v>10</v>
      </c>
      <c r="Q164" s="79">
        <v>25</v>
      </c>
      <c r="R164" s="79">
        <v>30</v>
      </c>
      <c r="S164" s="79">
        <v>40</v>
      </c>
    </row>
    <row r="165" spans="1:19" x14ac:dyDescent="0.55000000000000004">
      <c r="A165" s="25">
        <v>4</v>
      </c>
      <c r="B165" s="25" t="s">
        <v>1</v>
      </c>
      <c r="C165" s="25">
        <v>64</v>
      </c>
      <c r="D165" s="25" t="s">
        <v>47</v>
      </c>
      <c r="E165" s="25">
        <v>2</v>
      </c>
      <c r="F165" s="25">
        <v>4</v>
      </c>
      <c r="G165" s="25">
        <v>6.5</v>
      </c>
      <c r="H165" s="24">
        <v>11.5</v>
      </c>
      <c r="I165" s="24">
        <v>11.5</v>
      </c>
      <c r="J165" s="79">
        <v>12</v>
      </c>
      <c r="K165" s="79">
        <v>11</v>
      </c>
      <c r="L165" s="79">
        <v>10</v>
      </c>
      <c r="M165" s="79"/>
      <c r="N165" s="79">
        <v>5</v>
      </c>
      <c r="O165" s="24">
        <v>0</v>
      </c>
      <c r="P165" s="79">
        <v>1</v>
      </c>
      <c r="Q165" s="79">
        <v>5</v>
      </c>
      <c r="R165" s="79">
        <v>45</v>
      </c>
      <c r="S165" s="24">
        <v>0</v>
      </c>
    </row>
    <row r="166" spans="1:19" x14ac:dyDescent="0.55000000000000004">
      <c r="A166" s="25">
        <v>4</v>
      </c>
      <c r="B166" s="25" t="s">
        <v>1</v>
      </c>
      <c r="C166" s="25">
        <v>65</v>
      </c>
      <c r="D166" s="25" t="s">
        <v>47</v>
      </c>
      <c r="E166" s="25">
        <v>2</v>
      </c>
      <c r="F166" s="25">
        <v>5</v>
      </c>
      <c r="G166" s="25">
        <v>7.5</v>
      </c>
      <c r="H166" s="24">
        <v>11.5</v>
      </c>
      <c r="I166" s="24">
        <v>14.5</v>
      </c>
      <c r="J166" s="79">
        <v>18</v>
      </c>
      <c r="K166" s="79">
        <v>20</v>
      </c>
      <c r="L166" s="79">
        <v>18</v>
      </c>
      <c r="M166" s="79"/>
      <c r="N166" s="79">
        <v>30</v>
      </c>
      <c r="O166" s="24">
        <v>1</v>
      </c>
      <c r="P166" s="79">
        <v>2</v>
      </c>
      <c r="Q166" s="79">
        <v>12</v>
      </c>
      <c r="R166" s="79">
        <v>60</v>
      </c>
      <c r="S166" s="24">
        <v>0</v>
      </c>
    </row>
    <row r="167" spans="1:19" hidden="1" x14ac:dyDescent="0.55000000000000004">
      <c r="A167" s="25">
        <v>4</v>
      </c>
      <c r="B167" s="25" t="s">
        <v>1</v>
      </c>
      <c r="C167" s="25">
        <v>66</v>
      </c>
      <c r="D167" s="25" t="s">
        <v>47</v>
      </c>
      <c r="E167" s="25">
        <v>2</v>
      </c>
      <c r="F167" s="25">
        <v>10</v>
      </c>
      <c r="G167" s="30">
        <v>0</v>
      </c>
      <c r="H167" s="24"/>
      <c r="I167" s="24"/>
      <c r="J167" s="79"/>
      <c r="K167" s="79"/>
      <c r="L167" s="79"/>
      <c r="M167" s="79"/>
      <c r="N167" s="79">
        <v>0</v>
      </c>
      <c r="O167" s="79">
        <v>0</v>
      </c>
      <c r="P167" s="24">
        <v>0</v>
      </c>
      <c r="Q167" s="24">
        <v>0</v>
      </c>
      <c r="R167" s="24">
        <v>0</v>
      </c>
      <c r="S167" s="24">
        <v>0</v>
      </c>
    </row>
    <row r="168" spans="1:19" hidden="1" x14ac:dyDescent="0.55000000000000004">
      <c r="A168" s="25">
        <v>4</v>
      </c>
      <c r="B168" s="25" t="s">
        <v>1</v>
      </c>
      <c r="C168" s="25">
        <v>67</v>
      </c>
      <c r="D168" s="25" t="s">
        <v>47</v>
      </c>
      <c r="E168" s="25">
        <v>1</v>
      </c>
      <c r="F168" s="25">
        <v>6.5</v>
      </c>
      <c r="G168" s="25">
        <v>9</v>
      </c>
      <c r="H168" s="24"/>
      <c r="I168" s="24"/>
      <c r="J168" s="79"/>
      <c r="K168" s="79"/>
      <c r="L168" s="79"/>
      <c r="M168" s="79"/>
      <c r="N168" s="79">
        <v>0</v>
      </c>
      <c r="O168" s="79">
        <v>0</v>
      </c>
      <c r="P168" s="24">
        <v>0</v>
      </c>
      <c r="Q168" s="24">
        <v>0</v>
      </c>
      <c r="R168" s="24">
        <v>0</v>
      </c>
      <c r="S168" s="24">
        <v>0</v>
      </c>
    </row>
    <row r="169" spans="1:19" x14ac:dyDescent="0.55000000000000004">
      <c r="A169" s="25">
        <v>4</v>
      </c>
      <c r="B169" s="25" t="s">
        <v>1</v>
      </c>
      <c r="C169" s="25">
        <v>68</v>
      </c>
      <c r="D169" s="25" t="s">
        <v>47</v>
      </c>
      <c r="E169" s="25">
        <v>2</v>
      </c>
      <c r="F169" s="25">
        <v>4</v>
      </c>
      <c r="G169" s="25">
        <v>8</v>
      </c>
      <c r="H169" s="24">
        <v>11.5</v>
      </c>
      <c r="I169" s="24"/>
      <c r="J169" s="79"/>
      <c r="K169" s="79">
        <v>0</v>
      </c>
      <c r="L169" s="79"/>
      <c r="M169" s="79"/>
      <c r="N169" s="79">
        <v>0</v>
      </c>
      <c r="O169" s="79">
        <v>0</v>
      </c>
      <c r="P169" s="24">
        <v>0</v>
      </c>
      <c r="Q169" s="79">
        <v>0</v>
      </c>
      <c r="R169" s="24">
        <v>0</v>
      </c>
      <c r="S169" s="24">
        <v>0</v>
      </c>
    </row>
    <row r="170" spans="1:19" x14ac:dyDescent="0.55000000000000004">
      <c r="A170" s="25">
        <v>4</v>
      </c>
      <c r="B170" s="25" t="s">
        <v>1</v>
      </c>
      <c r="C170" s="25">
        <v>69</v>
      </c>
      <c r="D170" s="25" t="s">
        <v>47</v>
      </c>
      <c r="E170" s="25">
        <v>2</v>
      </c>
      <c r="F170" s="25">
        <v>6</v>
      </c>
      <c r="G170" s="25">
        <v>14.5</v>
      </c>
      <c r="H170" s="24">
        <v>27</v>
      </c>
      <c r="I170" s="24">
        <v>23</v>
      </c>
      <c r="J170" s="79">
        <v>32</v>
      </c>
      <c r="K170" s="79">
        <v>59</v>
      </c>
      <c r="L170" s="79">
        <v>61</v>
      </c>
      <c r="M170" s="79">
        <v>81</v>
      </c>
      <c r="N170" s="79">
        <v>30</v>
      </c>
      <c r="O170" s="24">
        <v>8</v>
      </c>
      <c r="P170" s="79">
        <v>15</v>
      </c>
      <c r="Q170" s="79">
        <v>30</v>
      </c>
      <c r="R170" s="79">
        <v>25</v>
      </c>
      <c r="S170" s="79">
        <v>5</v>
      </c>
    </row>
    <row r="171" spans="1:19" x14ac:dyDescent="0.55000000000000004">
      <c r="A171" s="25">
        <v>4</v>
      </c>
      <c r="B171" s="25" t="s">
        <v>1</v>
      </c>
      <c r="C171" s="25">
        <v>70</v>
      </c>
      <c r="D171" s="25" t="s">
        <v>47</v>
      </c>
      <c r="E171" s="25">
        <v>1</v>
      </c>
      <c r="F171" s="25">
        <v>7.5</v>
      </c>
      <c r="G171" s="25">
        <v>11.5</v>
      </c>
      <c r="H171" s="24">
        <v>17</v>
      </c>
      <c r="I171" s="24">
        <v>11</v>
      </c>
      <c r="J171" s="79"/>
      <c r="K171" s="79">
        <v>12</v>
      </c>
      <c r="L171" s="79"/>
      <c r="M171" s="79"/>
      <c r="N171" s="79">
        <v>20</v>
      </c>
      <c r="O171" s="24">
        <v>30</v>
      </c>
      <c r="P171" s="24">
        <v>0</v>
      </c>
      <c r="Q171" s="79">
        <v>2</v>
      </c>
      <c r="R171" s="24">
        <v>0</v>
      </c>
      <c r="S171" s="24">
        <v>0</v>
      </c>
    </row>
    <row r="172" spans="1:19" x14ac:dyDescent="0.55000000000000004">
      <c r="A172" s="25">
        <v>4</v>
      </c>
      <c r="B172" s="25" t="s">
        <v>1</v>
      </c>
      <c r="C172" s="25">
        <v>71</v>
      </c>
      <c r="D172" s="25" t="s">
        <v>47</v>
      </c>
      <c r="E172" s="25">
        <v>2</v>
      </c>
      <c r="F172" s="25">
        <v>6</v>
      </c>
      <c r="G172" s="25">
        <v>10.5</v>
      </c>
      <c r="H172" s="24">
        <v>26</v>
      </c>
      <c r="I172" s="24">
        <v>33</v>
      </c>
      <c r="J172" s="79">
        <v>48</v>
      </c>
      <c r="K172" s="79">
        <v>70</v>
      </c>
      <c r="L172" s="79">
        <v>83</v>
      </c>
      <c r="M172" s="79">
        <v>107</v>
      </c>
      <c r="N172" s="79">
        <v>5</v>
      </c>
      <c r="O172" s="24">
        <v>10</v>
      </c>
      <c r="P172" s="79">
        <v>2</v>
      </c>
      <c r="Q172" s="79">
        <v>3</v>
      </c>
      <c r="R172" s="79">
        <v>15</v>
      </c>
      <c r="S172" s="79">
        <v>1</v>
      </c>
    </row>
    <row r="173" spans="1:19" x14ac:dyDescent="0.55000000000000004">
      <c r="A173" s="25">
        <v>4</v>
      </c>
      <c r="B173" s="25" t="s">
        <v>1</v>
      </c>
      <c r="C173" s="25">
        <v>72</v>
      </c>
      <c r="D173" s="25" t="s">
        <v>47</v>
      </c>
      <c r="E173" s="25">
        <v>2</v>
      </c>
      <c r="F173" s="25">
        <v>5.5</v>
      </c>
      <c r="G173" s="25">
        <v>11.5</v>
      </c>
      <c r="H173" s="24">
        <v>18</v>
      </c>
      <c r="I173" s="24">
        <v>20.5</v>
      </c>
      <c r="J173" s="79">
        <v>22</v>
      </c>
      <c r="K173" s="79">
        <v>25</v>
      </c>
      <c r="L173" s="79">
        <v>31</v>
      </c>
      <c r="M173" s="79">
        <v>55</v>
      </c>
      <c r="N173" s="79">
        <v>10</v>
      </c>
      <c r="O173" s="24">
        <v>12</v>
      </c>
      <c r="P173" s="79">
        <v>3</v>
      </c>
      <c r="Q173" s="79">
        <v>7</v>
      </c>
      <c r="R173" s="79">
        <v>30</v>
      </c>
      <c r="S173" s="79">
        <v>17</v>
      </c>
    </row>
    <row r="174" spans="1:19" hidden="1" x14ac:dyDescent="0.55000000000000004">
      <c r="A174" s="25">
        <v>4</v>
      </c>
      <c r="B174" s="25" t="s">
        <v>1</v>
      </c>
      <c r="C174" s="25">
        <v>73</v>
      </c>
      <c r="D174" s="25" t="s">
        <v>47</v>
      </c>
      <c r="E174" s="25">
        <v>2</v>
      </c>
      <c r="F174" s="25">
        <v>9</v>
      </c>
      <c r="G174" s="30">
        <v>0</v>
      </c>
      <c r="H174" s="24"/>
      <c r="I174" s="24"/>
      <c r="J174" s="79"/>
      <c r="K174" s="79"/>
      <c r="L174" s="79"/>
      <c r="M174" s="79"/>
      <c r="N174" s="79">
        <v>0</v>
      </c>
      <c r="O174" s="79">
        <v>0</v>
      </c>
      <c r="P174" s="24">
        <v>0</v>
      </c>
      <c r="Q174" s="24">
        <v>0</v>
      </c>
      <c r="R174" s="24">
        <v>0</v>
      </c>
      <c r="S174" s="24">
        <v>0</v>
      </c>
    </row>
    <row r="175" spans="1:19" x14ac:dyDescent="0.55000000000000004">
      <c r="A175" s="25">
        <v>4</v>
      </c>
      <c r="B175" s="25" t="s">
        <v>1</v>
      </c>
      <c r="C175" s="25">
        <v>74</v>
      </c>
      <c r="D175" s="25" t="s">
        <v>47</v>
      </c>
      <c r="E175" s="25">
        <v>2</v>
      </c>
      <c r="F175" s="25">
        <v>10</v>
      </c>
      <c r="G175" s="25">
        <v>14.5</v>
      </c>
      <c r="H175" s="24">
        <v>18</v>
      </c>
      <c r="I175" s="24">
        <v>19</v>
      </c>
      <c r="J175" s="79">
        <v>26</v>
      </c>
      <c r="K175" s="79">
        <v>43</v>
      </c>
      <c r="L175" s="79">
        <v>64</v>
      </c>
      <c r="M175" s="79">
        <v>97.5</v>
      </c>
      <c r="N175" s="79">
        <v>5</v>
      </c>
      <c r="O175" s="24">
        <v>0</v>
      </c>
      <c r="P175" s="79">
        <v>1</v>
      </c>
      <c r="Q175" s="79">
        <v>2</v>
      </c>
      <c r="R175" s="79">
        <v>2</v>
      </c>
      <c r="S175" s="79">
        <v>1</v>
      </c>
    </row>
    <row r="176" spans="1:19" x14ac:dyDescent="0.55000000000000004">
      <c r="A176" s="25">
        <v>4</v>
      </c>
      <c r="B176" s="25" t="s">
        <v>1</v>
      </c>
      <c r="C176" s="25">
        <v>75</v>
      </c>
      <c r="D176" s="25" t="s">
        <v>47</v>
      </c>
      <c r="E176" s="25">
        <v>2</v>
      </c>
      <c r="F176" s="25">
        <v>7</v>
      </c>
      <c r="G176" s="25">
        <v>11.5</v>
      </c>
      <c r="H176" s="24">
        <v>14</v>
      </c>
      <c r="I176" s="24">
        <v>14</v>
      </c>
      <c r="J176" s="79">
        <v>17</v>
      </c>
      <c r="K176" s="79">
        <v>14</v>
      </c>
      <c r="L176" s="79">
        <v>14</v>
      </c>
      <c r="M176" s="79">
        <v>13</v>
      </c>
      <c r="N176" s="79">
        <v>5</v>
      </c>
      <c r="O176" s="24">
        <v>0</v>
      </c>
      <c r="P176" s="79">
        <v>0</v>
      </c>
      <c r="Q176" s="79">
        <v>1</v>
      </c>
      <c r="R176" s="79">
        <v>5</v>
      </c>
      <c r="S176" s="79">
        <v>1</v>
      </c>
    </row>
    <row r="177" spans="1:19" x14ac:dyDescent="0.55000000000000004">
      <c r="A177" s="25">
        <v>4</v>
      </c>
      <c r="B177" s="25" t="s">
        <v>1</v>
      </c>
      <c r="C177" s="25">
        <v>76</v>
      </c>
      <c r="D177" s="25" t="s">
        <v>47</v>
      </c>
      <c r="E177" s="25">
        <v>2</v>
      </c>
      <c r="F177" s="25">
        <v>8.5</v>
      </c>
      <c r="G177" s="25">
        <v>12</v>
      </c>
      <c r="H177" s="24">
        <v>18</v>
      </c>
      <c r="I177" s="24">
        <v>19</v>
      </c>
      <c r="J177" s="79">
        <v>23</v>
      </c>
      <c r="K177" s="79">
        <v>29</v>
      </c>
      <c r="L177" s="79">
        <v>37</v>
      </c>
      <c r="M177" s="79">
        <v>46</v>
      </c>
      <c r="N177" s="79">
        <v>5</v>
      </c>
      <c r="O177" s="24">
        <v>0</v>
      </c>
      <c r="P177" s="79">
        <v>5</v>
      </c>
      <c r="Q177" s="79">
        <v>0</v>
      </c>
      <c r="R177" s="79">
        <v>1</v>
      </c>
      <c r="S177" s="79">
        <v>1</v>
      </c>
    </row>
    <row r="178" spans="1:19" x14ac:dyDescent="0.55000000000000004">
      <c r="A178" s="25">
        <v>4</v>
      </c>
      <c r="B178" s="25" t="s">
        <v>1</v>
      </c>
      <c r="C178" s="25">
        <v>77</v>
      </c>
      <c r="D178" s="25" t="s">
        <v>47</v>
      </c>
      <c r="E178" s="25">
        <v>2</v>
      </c>
      <c r="F178" s="25">
        <v>7</v>
      </c>
      <c r="G178" s="25">
        <v>6</v>
      </c>
      <c r="H178" s="24">
        <v>6.5</v>
      </c>
      <c r="I178" s="24">
        <v>5</v>
      </c>
      <c r="J178" s="79"/>
      <c r="K178" s="79">
        <v>4</v>
      </c>
      <c r="L178" s="79"/>
      <c r="M178" s="79"/>
      <c r="N178" s="79">
        <v>10</v>
      </c>
      <c r="O178" s="24">
        <v>0</v>
      </c>
      <c r="P178" s="24">
        <v>0</v>
      </c>
      <c r="Q178" s="79">
        <v>15</v>
      </c>
      <c r="R178" s="24">
        <v>0</v>
      </c>
      <c r="S178" s="24">
        <v>0</v>
      </c>
    </row>
    <row r="179" spans="1:19" x14ac:dyDescent="0.55000000000000004">
      <c r="A179" s="25">
        <v>4</v>
      </c>
      <c r="B179" s="25" t="s">
        <v>1</v>
      </c>
      <c r="C179" s="25">
        <v>78</v>
      </c>
      <c r="D179" s="25" t="s">
        <v>47</v>
      </c>
      <c r="E179" s="25">
        <v>2</v>
      </c>
      <c r="F179" s="25">
        <v>4.5</v>
      </c>
      <c r="G179" s="25">
        <v>7.5</v>
      </c>
      <c r="H179" s="24">
        <v>12</v>
      </c>
      <c r="I179" s="24">
        <v>11</v>
      </c>
      <c r="J179" s="79"/>
      <c r="K179" s="79">
        <v>11</v>
      </c>
      <c r="L179" s="79"/>
      <c r="M179" s="79"/>
      <c r="N179" s="79">
        <v>10</v>
      </c>
      <c r="O179" s="24">
        <v>4</v>
      </c>
      <c r="P179" s="24">
        <v>0</v>
      </c>
      <c r="Q179" s="79">
        <v>2</v>
      </c>
      <c r="R179" s="24">
        <v>0</v>
      </c>
      <c r="S179" s="24">
        <v>0</v>
      </c>
    </row>
    <row r="180" spans="1:19" hidden="1" x14ac:dyDescent="0.55000000000000004">
      <c r="A180" s="25">
        <v>4</v>
      </c>
      <c r="B180" s="25" t="s">
        <v>1</v>
      </c>
      <c r="C180" s="25">
        <v>79</v>
      </c>
      <c r="D180" s="25" t="s">
        <v>47</v>
      </c>
      <c r="E180" s="25">
        <v>2</v>
      </c>
      <c r="F180" s="25">
        <v>3</v>
      </c>
      <c r="G180" s="30">
        <v>0</v>
      </c>
      <c r="H180" s="24"/>
      <c r="I180" s="24"/>
      <c r="J180" s="79"/>
      <c r="K180" s="79"/>
      <c r="L180" s="79"/>
      <c r="M180" s="79"/>
      <c r="N180" s="79">
        <v>0</v>
      </c>
      <c r="O180" s="79">
        <v>0</v>
      </c>
      <c r="P180" s="24">
        <v>0</v>
      </c>
      <c r="Q180" s="24">
        <v>0</v>
      </c>
      <c r="R180" s="24">
        <v>0</v>
      </c>
      <c r="S180" s="24">
        <v>0</v>
      </c>
    </row>
    <row r="181" spans="1:19" hidden="1" x14ac:dyDescent="0.55000000000000004">
      <c r="A181" s="25">
        <v>4</v>
      </c>
      <c r="B181" s="25" t="s">
        <v>1</v>
      </c>
      <c r="C181" s="25">
        <v>80</v>
      </c>
      <c r="D181" s="25" t="s">
        <v>47</v>
      </c>
      <c r="E181" s="25">
        <v>1</v>
      </c>
      <c r="F181" s="25">
        <v>6</v>
      </c>
      <c r="G181" s="30">
        <v>0</v>
      </c>
      <c r="H181" s="24"/>
      <c r="I181" s="24"/>
      <c r="J181" s="79"/>
      <c r="K181" s="79"/>
      <c r="L181" s="79"/>
      <c r="M181" s="79"/>
      <c r="N181" s="79">
        <v>0</v>
      </c>
      <c r="O181" s="79">
        <v>0</v>
      </c>
      <c r="P181" s="24">
        <v>0</v>
      </c>
      <c r="Q181" s="24">
        <v>0</v>
      </c>
      <c r="R181" s="24">
        <v>0</v>
      </c>
      <c r="S181" s="24">
        <v>0</v>
      </c>
    </row>
    <row r="182" spans="1:19" x14ac:dyDescent="0.55000000000000004">
      <c r="A182" s="25">
        <v>4</v>
      </c>
      <c r="B182" s="25" t="s">
        <v>1</v>
      </c>
      <c r="C182" s="25">
        <v>81</v>
      </c>
      <c r="D182" s="25" t="s">
        <v>47</v>
      </c>
      <c r="E182" s="25">
        <v>2</v>
      </c>
      <c r="F182" s="25">
        <v>6.5</v>
      </c>
      <c r="G182" s="25">
        <v>11</v>
      </c>
      <c r="H182" s="24">
        <v>15.5</v>
      </c>
      <c r="I182" s="24">
        <v>20</v>
      </c>
      <c r="J182" s="79">
        <v>22</v>
      </c>
      <c r="K182" s="79">
        <v>28</v>
      </c>
      <c r="L182" s="79">
        <v>40</v>
      </c>
      <c r="M182" s="79">
        <v>51.5</v>
      </c>
      <c r="N182" s="79">
        <v>20</v>
      </c>
      <c r="O182" s="24">
        <v>3</v>
      </c>
      <c r="P182" s="79">
        <v>15</v>
      </c>
      <c r="Q182" s="79">
        <v>20</v>
      </c>
      <c r="R182" s="79">
        <v>15</v>
      </c>
      <c r="S182" s="79">
        <v>18</v>
      </c>
    </row>
    <row r="183" spans="1:19" x14ac:dyDescent="0.55000000000000004">
      <c r="A183" s="25">
        <v>4</v>
      </c>
      <c r="B183" s="25" t="s">
        <v>1</v>
      </c>
      <c r="C183" s="25">
        <v>82</v>
      </c>
      <c r="D183" s="25" t="s">
        <v>47</v>
      </c>
      <c r="E183" s="25">
        <v>2</v>
      </c>
      <c r="F183" s="25">
        <v>8</v>
      </c>
      <c r="G183" s="25">
        <v>11</v>
      </c>
      <c r="H183" s="24">
        <v>15.5</v>
      </c>
      <c r="I183" s="24">
        <v>15</v>
      </c>
      <c r="J183" s="79"/>
      <c r="K183" s="79">
        <v>0</v>
      </c>
      <c r="L183" s="79"/>
      <c r="M183" s="79"/>
      <c r="N183" s="79">
        <v>35</v>
      </c>
      <c r="O183" s="24">
        <v>2</v>
      </c>
      <c r="P183" s="24">
        <v>0</v>
      </c>
      <c r="Q183" s="79">
        <v>0</v>
      </c>
      <c r="R183" s="24">
        <v>0</v>
      </c>
      <c r="S183" s="24">
        <v>0</v>
      </c>
    </row>
    <row r="184" spans="1:19" x14ac:dyDescent="0.55000000000000004">
      <c r="A184" s="25">
        <v>4</v>
      </c>
      <c r="B184" s="25" t="s">
        <v>1</v>
      </c>
      <c r="C184" s="25">
        <v>83</v>
      </c>
      <c r="D184" s="25" t="s">
        <v>47</v>
      </c>
      <c r="E184" s="25">
        <v>1</v>
      </c>
      <c r="F184" s="25">
        <v>10</v>
      </c>
      <c r="G184" s="25">
        <v>18</v>
      </c>
      <c r="H184" s="24">
        <v>23</v>
      </c>
      <c r="I184" s="24">
        <v>25</v>
      </c>
      <c r="J184" s="79">
        <v>29</v>
      </c>
      <c r="K184" s="79">
        <v>40.5</v>
      </c>
      <c r="L184" s="79">
        <v>56</v>
      </c>
      <c r="M184" s="79">
        <v>79</v>
      </c>
      <c r="N184" s="79">
        <v>5</v>
      </c>
      <c r="O184" s="24">
        <v>0</v>
      </c>
      <c r="P184" s="79">
        <v>5</v>
      </c>
      <c r="Q184" s="79">
        <v>15</v>
      </c>
      <c r="R184" s="79">
        <v>10</v>
      </c>
      <c r="S184" s="79">
        <v>40</v>
      </c>
    </row>
    <row r="185" spans="1:19" hidden="1" x14ac:dyDescent="0.55000000000000004">
      <c r="A185" s="25">
        <v>4</v>
      </c>
      <c r="B185" s="25" t="s">
        <v>1</v>
      </c>
      <c r="C185" s="25">
        <v>84</v>
      </c>
      <c r="D185" s="25" t="s">
        <v>47</v>
      </c>
      <c r="E185" s="25">
        <v>1</v>
      </c>
      <c r="F185" s="25">
        <v>8</v>
      </c>
      <c r="G185" s="25">
        <v>13</v>
      </c>
      <c r="H185" s="24"/>
      <c r="I185" s="24"/>
      <c r="J185" s="79"/>
      <c r="K185" s="79"/>
      <c r="L185" s="79"/>
      <c r="M185" s="79"/>
      <c r="N185" s="79">
        <v>0</v>
      </c>
      <c r="O185" s="79">
        <v>0</v>
      </c>
      <c r="P185" s="24">
        <v>0</v>
      </c>
      <c r="Q185" s="24">
        <v>0</v>
      </c>
      <c r="R185" s="24">
        <v>0</v>
      </c>
      <c r="S185" s="24">
        <v>0</v>
      </c>
    </row>
    <row r="186" spans="1:19" hidden="1" x14ac:dyDescent="0.55000000000000004">
      <c r="A186" s="25">
        <v>4</v>
      </c>
      <c r="B186" s="25" t="s">
        <v>1</v>
      </c>
      <c r="C186" s="25">
        <v>85</v>
      </c>
      <c r="D186" s="25" t="s">
        <v>47</v>
      </c>
      <c r="E186" s="25">
        <v>1</v>
      </c>
      <c r="F186" s="25">
        <v>7</v>
      </c>
      <c r="G186" s="25">
        <v>8</v>
      </c>
      <c r="H186" s="24"/>
      <c r="I186" s="24"/>
      <c r="J186" s="79"/>
      <c r="K186" s="79"/>
      <c r="L186" s="79"/>
      <c r="M186" s="79"/>
      <c r="N186" s="79">
        <v>0</v>
      </c>
      <c r="O186" s="79">
        <v>0</v>
      </c>
      <c r="P186" s="24">
        <v>0</v>
      </c>
      <c r="Q186" s="24">
        <v>0</v>
      </c>
      <c r="R186" s="24">
        <v>0</v>
      </c>
      <c r="S186" s="24">
        <v>0</v>
      </c>
    </row>
    <row r="187" spans="1:19" x14ac:dyDescent="0.55000000000000004">
      <c r="A187" s="25">
        <v>4</v>
      </c>
      <c r="B187" s="25" t="s">
        <v>1</v>
      </c>
      <c r="C187" s="25">
        <v>86</v>
      </c>
      <c r="D187" s="25" t="s">
        <v>47</v>
      </c>
      <c r="E187" s="25">
        <v>2</v>
      </c>
      <c r="F187" s="25">
        <v>10.5</v>
      </c>
      <c r="G187" s="25">
        <v>14</v>
      </c>
      <c r="H187" s="24">
        <v>21</v>
      </c>
      <c r="I187" s="24">
        <v>21.5</v>
      </c>
      <c r="J187" s="79">
        <v>22</v>
      </c>
      <c r="K187" s="79">
        <v>22.5</v>
      </c>
      <c r="L187" s="79">
        <v>17</v>
      </c>
      <c r="M187" s="79"/>
      <c r="N187" s="79">
        <v>50</v>
      </c>
      <c r="O187" s="24">
        <v>50</v>
      </c>
      <c r="P187" s="79">
        <v>25</v>
      </c>
      <c r="Q187" s="79">
        <v>1</v>
      </c>
      <c r="R187" s="79">
        <v>56</v>
      </c>
      <c r="S187" s="24">
        <v>0</v>
      </c>
    </row>
    <row r="188" spans="1:19" x14ac:dyDescent="0.55000000000000004">
      <c r="A188" s="25">
        <v>4</v>
      </c>
      <c r="B188" s="25" t="s">
        <v>1</v>
      </c>
      <c r="C188" s="25">
        <v>87</v>
      </c>
      <c r="D188" s="25" t="s">
        <v>47</v>
      </c>
      <c r="E188" s="25">
        <v>2</v>
      </c>
      <c r="F188" s="25">
        <v>7</v>
      </c>
      <c r="G188" s="25">
        <v>9.5</v>
      </c>
      <c r="H188" s="24">
        <v>19</v>
      </c>
      <c r="I188" s="24">
        <v>21</v>
      </c>
      <c r="J188" s="79">
        <v>26</v>
      </c>
      <c r="K188" s="79">
        <v>36</v>
      </c>
      <c r="L188" s="79">
        <v>45</v>
      </c>
      <c r="M188" s="79">
        <v>68</v>
      </c>
      <c r="N188" s="79">
        <v>60</v>
      </c>
      <c r="O188" s="24">
        <v>25</v>
      </c>
      <c r="P188" s="79">
        <v>25</v>
      </c>
      <c r="Q188" s="79">
        <v>0</v>
      </c>
      <c r="R188" s="79">
        <v>0</v>
      </c>
      <c r="S188" s="79">
        <v>0</v>
      </c>
    </row>
    <row r="189" spans="1:19" x14ac:dyDescent="0.55000000000000004">
      <c r="A189" s="25">
        <v>4</v>
      </c>
      <c r="B189" s="25" t="s">
        <v>1</v>
      </c>
      <c r="C189" s="25">
        <v>88</v>
      </c>
      <c r="D189" s="25" t="s">
        <v>47</v>
      </c>
      <c r="E189" s="25">
        <v>2</v>
      </c>
      <c r="F189" s="25">
        <v>8</v>
      </c>
      <c r="G189" s="25">
        <v>11</v>
      </c>
      <c r="H189" s="24">
        <v>21</v>
      </c>
      <c r="I189" s="24">
        <v>25</v>
      </c>
      <c r="J189" s="79">
        <v>29</v>
      </c>
      <c r="K189" s="79">
        <v>35</v>
      </c>
      <c r="L189" s="79">
        <v>44</v>
      </c>
      <c r="M189" s="79">
        <v>70</v>
      </c>
      <c r="N189" s="79">
        <v>20</v>
      </c>
      <c r="O189" s="24">
        <v>10</v>
      </c>
      <c r="P189" s="79">
        <v>20</v>
      </c>
      <c r="Q189" s="79">
        <v>0</v>
      </c>
      <c r="R189" s="79">
        <v>0</v>
      </c>
      <c r="S189" s="79">
        <v>0</v>
      </c>
    </row>
    <row r="190" spans="1:19" x14ac:dyDescent="0.55000000000000004">
      <c r="A190" s="25">
        <v>4</v>
      </c>
      <c r="B190" s="25" t="s">
        <v>1</v>
      </c>
      <c r="C190" s="25">
        <v>89</v>
      </c>
      <c r="D190" s="25" t="s">
        <v>47</v>
      </c>
      <c r="E190" s="25">
        <v>2</v>
      </c>
      <c r="F190" s="25">
        <v>10</v>
      </c>
      <c r="G190" s="25">
        <v>12.5</v>
      </c>
      <c r="H190" s="24">
        <v>16</v>
      </c>
      <c r="I190" s="24">
        <v>17</v>
      </c>
      <c r="J190" s="79">
        <v>22</v>
      </c>
      <c r="K190" s="79">
        <v>33</v>
      </c>
      <c r="L190" s="79">
        <v>51</v>
      </c>
      <c r="M190" s="79">
        <v>79</v>
      </c>
      <c r="N190" s="79">
        <v>10</v>
      </c>
      <c r="O190" s="24">
        <v>8</v>
      </c>
      <c r="P190" s="79">
        <v>10</v>
      </c>
      <c r="Q190" s="79">
        <v>10</v>
      </c>
      <c r="R190" s="79">
        <v>10</v>
      </c>
      <c r="S190" s="79">
        <v>20</v>
      </c>
    </row>
    <row r="191" spans="1:19" x14ac:dyDescent="0.55000000000000004">
      <c r="A191" s="25">
        <v>4</v>
      </c>
      <c r="B191" s="25" t="s">
        <v>1</v>
      </c>
      <c r="C191" s="25">
        <v>90</v>
      </c>
      <c r="D191" s="25" t="s">
        <v>47</v>
      </c>
      <c r="E191" s="25">
        <v>2</v>
      </c>
      <c r="F191" s="25">
        <v>8.5</v>
      </c>
      <c r="G191" s="25">
        <v>17.5</v>
      </c>
      <c r="H191" s="24">
        <v>26.5</v>
      </c>
      <c r="I191" s="24">
        <v>36</v>
      </c>
      <c r="J191" s="79">
        <v>51</v>
      </c>
      <c r="K191" s="79">
        <v>68.5</v>
      </c>
      <c r="L191" s="79">
        <v>89</v>
      </c>
      <c r="M191" s="79">
        <v>113</v>
      </c>
      <c r="N191" s="79">
        <v>45</v>
      </c>
      <c r="O191" s="24">
        <v>45</v>
      </c>
      <c r="P191" s="79">
        <v>22</v>
      </c>
      <c r="Q191" s="79">
        <v>15</v>
      </c>
      <c r="R191" s="79">
        <v>25</v>
      </c>
      <c r="S191" s="79">
        <v>13</v>
      </c>
    </row>
    <row r="192" spans="1:19" hidden="1" x14ac:dyDescent="0.55000000000000004">
      <c r="A192" s="25">
        <v>4</v>
      </c>
      <c r="B192" s="25" t="s">
        <v>1</v>
      </c>
      <c r="C192" s="25">
        <v>91</v>
      </c>
      <c r="D192" s="25" t="s">
        <v>47</v>
      </c>
      <c r="E192" s="25">
        <v>2</v>
      </c>
      <c r="F192" s="25">
        <v>6</v>
      </c>
      <c r="G192" s="30">
        <v>0</v>
      </c>
      <c r="H192" s="24"/>
      <c r="I192" s="24"/>
      <c r="J192" s="79"/>
      <c r="K192" s="79"/>
      <c r="L192" s="79"/>
      <c r="M192" s="79"/>
      <c r="N192" s="79">
        <v>0</v>
      </c>
      <c r="O192" s="79">
        <v>0</v>
      </c>
      <c r="P192" s="24">
        <v>0</v>
      </c>
      <c r="Q192" s="24">
        <v>0</v>
      </c>
      <c r="R192" s="24">
        <v>0</v>
      </c>
      <c r="S192" s="24">
        <v>0</v>
      </c>
    </row>
    <row r="193" spans="1:19" x14ac:dyDescent="0.55000000000000004">
      <c r="A193" s="25">
        <v>4</v>
      </c>
      <c r="B193" s="25" t="s">
        <v>1</v>
      </c>
      <c r="C193" s="25">
        <v>92</v>
      </c>
      <c r="D193" s="25" t="s">
        <v>47</v>
      </c>
      <c r="E193" s="25">
        <v>2</v>
      </c>
      <c r="F193" s="25">
        <v>7</v>
      </c>
      <c r="G193" s="25">
        <v>21</v>
      </c>
      <c r="H193" s="24">
        <v>39.5</v>
      </c>
      <c r="I193" s="24">
        <v>50</v>
      </c>
      <c r="J193" s="79">
        <v>60</v>
      </c>
      <c r="K193" s="79">
        <v>74</v>
      </c>
      <c r="L193" s="79">
        <v>91</v>
      </c>
      <c r="M193" s="79">
        <v>122</v>
      </c>
      <c r="N193" s="79">
        <v>15</v>
      </c>
      <c r="O193" s="24">
        <v>0</v>
      </c>
      <c r="P193" s="79">
        <v>10</v>
      </c>
      <c r="Q193" s="79">
        <v>40</v>
      </c>
      <c r="R193" s="79">
        <v>25</v>
      </c>
      <c r="S193" s="79">
        <v>30</v>
      </c>
    </row>
    <row r="194" spans="1:19" x14ac:dyDescent="0.55000000000000004">
      <c r="A194" s="25">
        <v>4</v>
      </c>
      <c r="B194" s="25" t="s">
        <v>1</v>
      </c>
      <c r="C194" s="25">
        <v>93</v>
      </c>
      <c r="D194" s="25" t="s">
        <v>47</v>
      </c>
      <c r="E194" s="25">
        <v>2</v>
      </c>
      <c r="F194" s="25">
        <v>7</v>
      </c>
      <c r="G194" s="25">
        <v>18</v>
      </c>
      <c r="H194" s="24">
        <v>34</v>
      </c>
      <c r="I194" s="24">
        <v>31</v>
      </c>
      <c r="J194" s="79">
        <v>52</v>
      </c>
      <c r="K194" s="79">
        <v>71.5</v>
      </c>
      <c r="L194" s="79">
        <v>87</v>
      </c>
      <c r="M194" s="79">
        <v>106.5</v>
      </c>
      <c r="N194" s="79">
        <v>25</v>
      </c>
      <c r="O194" s="24">
        <v>10</v>
      </c>
      <c r="P194" s="79">
        <v>20</v>
      </c>
      <c r="Q194" s="79">
        <v>0</v>
      </c>
      <c r="R194" s="79">
        <v>0</v>
      </c>
      <c r="S194" s="79">
        <v>1</v>
      </c>
    </row>
    <row r="195" spans="1:19" x14ac:dyDescent="0.55000000000000004">
      <c r="A195" s="25">
        <v>4</v>
      </c>
      <c r="B195" s="25" t="s">
        <v>1</v>
      </c>
      <c r="C195" s="25">
        <v>94</v>
      </c>
      <c r="D195" s="25" t="s">
        <v>47</v>
      </c>
      <c r="E195" s="25">
        <v>2</v>
      </c>
      <c r="F195" s="25">
        <v>7</v>
      </c>
      <c r="G195" s="25">
        <v>15</v>
      </c>
      <c r="H195" s="24">
        <v>31.5</v>
      </c>
      <c r="I195" s="24">
        <v>44</v>
      </c>
      <c r="J195" s="79">
        <v>53</v>
      </c>
      <c r="K195" s="79">
        <v>76</v>
      </c>
      <c r="L195" s="79">
        <v>94</v>
      </c>
      <c r="M195" s="79">
        <v>144</v>
      </c>
      <c r="N195" s="79">
        <v>5</v>
      </c>
      <c r="O195" s="24">
        <v>1</v>
      </c>
      <c r="P195" s="79">
        <v>5</v>
      </c>
      <c r="Q195" s="79">
        <v>0</v>
      </c>
      <c r="R195" s="79">
        <v>0</v>
      </c>
      <c r="S195" s="79">
        <v>0</v>
      </c>
    </row>
    <row r="196" spans="1:19" x14ac:dyDescent="0.55000000000000004">
      <c r="A196" s="25">
        <v>4</v>
      </c>
      <c r="B196" s="25" t="s">
        <v>1</v>
      </c>
      <c r="C196" s="25">
        <v>95</v>
      </c>
      <c r="D196" s="25" t="s">
        <v>47</v>
      </c>
      <c r="E196" s="25">
        <v>2</v>
      </c>
      <c r="F196" s="25">
        <v>6</v>
      </c>
      <c r="G196" s="25">
        <v>15</v>
      </c>
      <c r="H196" s="24">
        <v>33</v>
      </c>
      <c r="I196" s="24">
        <v>46</v>
      </c>
      <c r="J196" s="79">
        <v>56</v>
      </c>
      <c r="K196" s="79">
        <v>70</v>
      </c>
      <c r="L196" s="79">
        <v>75</v>
      </c>
      <c r="M196" s="79"/>
      <c r="N196" s="79">
        <v>5</v>
      </c>
      <c r="O196" s="24">
        <v>0</v>
      </c>
      <c r="P196" s="79">
        <v>2</v>
      </c>
      <c r="Q196" s="79">
        <v>12</v>
      </c>
      <c r="R196" s="79">
        <v>20</v>
      </c>
      <c r="S196" s="24">
        <v>0</v>
      </c>
    </row>
    <row r="197" spans="1:19" x14ac:dyDescent="0.55000000000000004">
      <c r="A197" s="25">
        <v>4</v>
      </c>
      <c r="B197" s="25" t="s">
        <v>1</v>
      </c>
      <c r="C197" s="25">
        <v>96</v>
      </c>
      <c r="D197" s="25" t="s">
        <v>47</v>
      </c>
      <c r="E197" s="25">
        <v>2</v>
      </c>
      <c r="F197" s="25">
        <v>8</v>
      </c>
      <c r="G197" s="25">
        <v>19</v>
      </c>
      <c r="H197" s="24">
        <v>34</v>
      </c>
      <c r="I197" s="24">
        <v>48.5</v>
      </c>
      <c r="J197" s="79">
        <v>60</v>
      </c>
      <c r="K197" s="79">
        <v>64</v>
      </c>
      <c r="L197" s="79">
        <v>71</v>
      </c>
      <c r="M197" s="79">
        <v>101.5</v>
      </c>
      <c r="N197" s="79">
        <v>0</v>
      </c>
      <c r="O197" s="24">
        <v>2</v>
      </c>
      <c r="P197" s="79">
        <v>0</v>
      </c>
      <c r="Q197" s="79">
        <v>0</v>
      </c>
      <c r="R197" s="79">
        <v>0</v>
      </c>
      <c r="S197" s="79">
        <v>4</v>
      </c>
    </row>
    <row r="198" spans="1:19" x14ac:dyDescent="0.55000000000000004">
      <c r="A198" s="25">
        <v>4</v>
      </c>
      <c r="B198" s="25" t="s">
        <v>1</v>
      </c>
      <c r="C198" s="25">
        <v>97</v>
      </c>
      <c r="D198" s="25" t="s">
        <v>47</v>
      </c>
      <c r="E198" s="25">
        <v>1</v>
      </c>
      <c r="F198" s="25">
        <v>6.5</v>
      </c>
      <c r="G198" s="25">
        <v>14.5</v>
      </c>
      <c r="H198" s="24">
        <v>28.5</v>
      </c>
      <c r="I198" s="24">
        <v>33</v>
      </c>
      <c r="J198" s="79">
        <v>40</v>
      </c>
      <c r="K198" s="79">
        <v>65</v>
      </c>
      <c r="L198" s="79">
        <v>92</v>
      </c>
      <c r="M198" s="79">
        <v>116</v>
      </c>
      <c r="N198" s="79">
        <v>25</v>
      </c>
      <c r="O198" s="24">
        <v>8</v>
      </c>
      <c r="P198" s="79">
        <v>30</v>
      </c>
      <c r="Q198" s="79">
        <v>35</v>
      </c>
      <c r="R198" s="79">
        <v>50</v>
      </c>
      <c r="S198" s="79">
        <v>40</v>
      </c>
    </row>
    <row r="199" spans="1:19" x14ac:dyDescent="0.55000000000000004">
      <c r="A199" s="25">
        <v>4</v>
      </c>
      <c r="B199" s="25" t="s">
        <v>1</v>
      </c>
      <c r="C199" s="25">
        <v>98</v>
      </c>
      <c r="D199" s="25" t="s">
        <v>47</v>
      </c>
      <c r="E199" s="25">
        <v>1</v>
      </c>
      <c r="F199" s="25">
        <v>9.5</v>
      </c>
      <c r="G199" s="25">
        <v>22</v>
      </c>
      <c r="H199" s="24">
        <v>37</v>
      </c>
      <c r="I199" s="24">
        <v>43</v>
      </c>
      <c r="J199" s="79">
        <v>49</v>
      </c>
      <c r="K199" s="79">
        <v>66</v>
      </c>
      <c r="L199" s="79">
        <v>79</v>
      </c>
      <c r="M199" s="79">
        <v>95</v>
      </c>
      <c r="N199" s="79">
        <v>10</v>
      </c>
      <c r="O199" s="24">
        <v>1</v>
      </c>
      <c r="P199" s="79">
        <v>15</v>
      </c>
      <c r="Q199" s="79">
        <v>35</v>
      </c>
      <c r="R199" s="79">
        <v>50</v>
      </c>
      <c r="S199" s="79">
        <v>20</v>
      </c>
    </row>
    <row r="200" spans="1:19" x14ac:dyDescent="0.55000000000000004">
      <c r="A200" s="25">
        <v>4</v>
      </c>
      <c r="B200" s="25" t="s">
        <v>1</v>
      </c>
      <c r="C200" s="25">
        <v>99</v>
      </c>
      <c r="D200" s="25" t="s">
        <v>47</v>
      </c>
      <c r="E200" s="25">
        <v>3</v>
      </c>
      <c r="F200" s="25">
        <v>7.5</v>
      </c>
      <c r="G200" s="25">
        <v>10</v>
      </c>
      <c r="H200" s="24">
        <v>15.5</v>
      </c>
      <c r="I200" s="24">
        <v>17.5</v>
      </c>
      <c r="J200" s="79">
        <v>21</v>
      </c>
      <c r="K200" s="79">
        <v>21.5</v>
      </c>
      <c r="L200" s="79">
        <v>22</v>
      </c>
      <c r="M200" s="79">
        <v>32</v>
      </c>
      <c r="N200" s="79">
        <v>5</v>
      </c>
      <c r="O200" s="24">
        <v>2</v>
      </c>
      <c r="P200" s="79">
        <v>5</v>
      </c>
      <c r="Q200" s="79">
        <v>0</v>
      </c>
      <c r="R200" s="79">
        <v>10</v>
      </c>
      <c r="S200" s="79">
        <v>5</v>
      </c>
    </row>
    <row r="201" spans="1:19" hidden="1" x14ac:dyDescent="0.55000000000000004">
      <c r="A201" s="25">
        <v>4</v>
      </c>
      <c r="B201" s="25" t="s">
        <v>1</v>
      </c>
      <c r="C201" s="25">
        <v>100</v>
      </c>
      <c r="D201" s="25" t="s">
        <v>47</v>
      </c>
      <c r="E201" s="25">
        <v>1</v>
      </c>
      <c r="F201" s="25">
        <v>3</v>
      </c>
      <c r="G201" s="25">
        <v>4.5</v>
      </c>
      <c r="H201" s="24"/>
      <c r="I201" s="57"/>
      <c r="J201" s="79"/>
      <c r="L201" s="79"/>
      <c r="N201" s="79">
        <v>0</v>
      </c>
      <c r="O201" s="79">
        <v>0</v>
      </c>
      <c r="P201" s="24">
        <v>0</v>
      </c>
      <c r="Q201" s="24">
        <v>0</v>
      </c>
      <c r="R201" s="24">
        <v>0</v>
      </c>
      <c r="S201" s="24">
        <v>0</v>
      </c>
    </row>
    <row r="202" spans="1:19" x14ac:dyDescent="0.55000000000000004">
      <c r="A202" s="25">
        <v>4</v>
      </c>
      <c r="B202" s="25" t="s">
        <v>2</v>
      </c>
      <c r="C202" s="25">
        <v>101</v>
      </c>
      <c r="D202" s="25" t="s">
        <v>81</v>
      </c>
      <c r="E202" s="25">
        <v>1</v>
      </c>
      <c r="F202" s="25">
        <v>8</v>
      </c>
      <c r="G202" s="25">
        <v>16</v>
      </c>
      <c r="H202" s="50">
        <v>16.5</v>
      </c>
      <c r="I202" s="24">
        <v>17.5</v>
      </c>
      <c r="J202" s="78"/>
      <c r="K202" s="78">
        <v>14</v>
      </c>
      <c r="L202" s="79"/>
      <c r="N202" s="78">
        <v>10</v>
      </c>
      <c r="O202" s="24">
        <v>15</v>
      </c>
      <c r="P202" s="24">
        <v>0</v>
      </c>
      <c r="Q202" s="78">
        <v>15</v>
      </c>
      <c r="R202" s="24">
        <v>0</v>
      </c>
      <c r="S202" s="24">
        <v>0</v>
      </c>
    </row>
    <row r="203" spans="1:19" x14ac:dyDescent="0.55000000000000004">
      <c r="A203" s="25">
        <v>4</v>
      </c>
      <c r="B203" s="25" t="s">
        <v>2</v>
      </c>
      <c r="C203" s="25">
        <v>102</v>
      </c>
      <c r="D203" s="25" t="s">
        <v>81</v>
      </c>
      <c r="E203" s="25">
        <v>1</v>
      </c>
      <c r="F203" s="25">
        <v>8.5</v>
      </c>
      <c r="G203" s="25">
        <v>14.5</v>
      </c>
      <c r="H203" s="24">
        <v>15.5</v>
      </c>
      <c r="I203" s="24">
        <v>16</v>
      </c>
      <c r="J203" s="79"/>
      <c r="K203" s="79">
        <v>15</v>
      </c>
      <c r="L203" s="79"/>
      <c r="N203" s="79">
        <v>5</v>
      </c>
      <c r="O203" s="24">
        <v>0</v>
      </c>
      <c r="P203" s="24">
        <v>0</v>
      </c>
      <c r="Q203" s="79">
        <v>0</v>
      </c>
      <c r="R203" s="24">
        <v>0</v>
      </c>
      <c r="S203" s="24">
        <v>0</v>
      </c>
    </row>
    <row r="204" spans="1:19" x14ac:dyDescent="0.55000000000000004">
      <c r="A204" s="25">
        <v>4</v>
      </c>
      <c r="B204" s="25" t="s">
        <v>2</v>
      </c>
      <c r="C204" s="25">
        <v>103</v>
      </c>
      <c r="D204" s="25" t="s">
        <v>81</v>
      </c>
      <c r="E204" s="25">
        <v>1</v>
      </c>
      <c r="F204" s="25">
        <v>7</v>
      </c>
      <c r="G204" s="25">
        <v>16.5</v>
      </c>
      <c r="H204" s="24">
        <v>17.5</v>
      </c>
      <c r="I204" s="24">
        <v>17</v>
      </c>
      <c r="J204" s="79"/>
      <c r="K204" s="79">
        <v>15</v>
      </c>
      <c r="L204" s="79"/>
      <c r="N204" s="79">
        <v>5</v>
      </c>
      <c r="O204" s="24">
        <v>5</v>
      </c>
      <c r="P204" s="24">
        <v>0</v>
      </c>
      <c r="Q204" s="79">
        <v>0</v>
      </c>
      <c r="R204" s="24">
        <v>0</v>
      </c>
      <c r="S204" s="24">
        <v>0</v>
      </c>
    </row>
    <row r="205" spans="1:19" x14ac:dyDescent="0.55000000000000004">
      <c r="A205" s="25">
        <v>4</v>
      </c>
      <c r="B205" s="25" t="s">
        <v>2</v>
      </c>
      <c r="C205" s="25">
        <v>104</v>
      </c>
      <c r="D205" s="25" t="s">
        <v>81</v>
      </c>
      <c r="E205" s="25">
        <v>2</v>
      </c>
      <c r="F205" s="25">
        <v>5.5</v>
      </c>
      <c r="G205" s="25">
        <v>14.5</v>
      </c>
      <c r="H205" s="24">
        <v>16</v>
      </c>
      <c r="I205" s="24">
        <v>8</v>
      </c>
      <c r="J205" s="79"/>
      <c r="K205" s="79">
        <v>16</v>
      </c>
      <c r="L205" s="79"/>
      <c r="N205" s="79">
        <v>5</v>
      </c>
      <c r="O205" s="24">
        <v>0</v>
      </c>
      <c r="P205" s="24">
        <v>0</v>
      </c>
      <c r="Q205" s="79">
        <v>0</v>
      </c>
      <c r="R205" s="24">
        <v>0</v>
      </c>
      <c r="S205" s="24">
        <v>0</v>
      </c>
    </row>
    <row r="206" spans="1:19" x14ac:dyDescent="0.55000000000000004">
      <c r="A206" s="25">
        <v>4</v>
      </c>
      <c r="B206" s="25" t="s">
        <v>2</v>
      </c>
      <c r="C206" s="25">
        <v>105</v>
      </c>
      <c r="D206" s="25" t="s">
        <v>81</v>
      </c>
      <c r="E206" s="25">
        <v>1</v>
      </c>
      <c r="F206" s="25">
        <v>6</v>
      </c>
      <c r="G206" s="25">
        <v>12</v>
      </c>
      <c r="H206" s="24">
        <v>11</v>
      </c>
      <c r="I206" s="24">
        <v>17.5</v>
      </c>
      <c r="J206" s="79"/>
      <c r="K206" s="79">
        <v>9</v>
      </c>
      <c r="L206" s="79"/>
      <c r="N206" s="79">
        <v>0</v>
      </c>
      <c r="O206" s="24">
        <v>0</v>
      </c>
      <c r="P206" s="24">
        <v>0</v>
      </c>
      <c r="Q206" s="79">
        <v>0</v>
      </c>
      <c r="R206" s="24">
        <v>0</v>
      </c>
      <c r="S206" s="24">
        <v>0</v>
      </c>
    </row>
    <row r="207" spans="1:19" x14ac:dyDescent="0.55000000000000004">
      <c r="A207" s="25">
        <v>4</v>
      </c>
      <c r="B207" s="25" t="s">
        <v>2</v>
      </c>
      <c r="C207" s="25">
        <v>106</v>
      </c>
      <c r="D207" s="25" t="s">
        <v>81</v>
      </c>
      <c r="E207" s="25">
        <v>1</v>
      </c>
      <c r="F207" s="25">
        <v>6.5</v>
      </c>
      <c r="G207" s="25">
        <v>9.5</v>
      </c>
      <c r="H207" s="24">
        <v>11</v>
      </c>
      <c r="I207" s="24">
        <v>10</v>
      </c>
      <c r="J207" s="79"/>
      <c r="K207" s="79"/>
      <c r="L207" s="79"/>
      <c r="N207" s="79">
        <v>5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</row>
    <row r="208" spans="1:19" x14ac:dyDescent="0.55000000000000004">
      <c r="A208" s="25">
        <v>4</v>
      </c>
      <c r="B208" s="25" t="s">
        <v>2</v>
      </c>
      <c r="C208" s="25">
        <v>107</v>
      </c>
      <c r="D208" s="25" t="s">
        <v>81</v>
      </c>
      <c r="E208" s="25">
        <v>1</v>
      </c>
      <c r="F208" s="25">
        <v>8</v>
      </c>
      <c r="G208" s="25">
        <v>15</v>
      </c>
      <c r="H208" s="24">
        <v>14</v>
      </c>
      <c r="I208" s="24">
        <v>12.5</v>
      </c>
      <c r="J208" s="79"/>
      <c r="K208" s="79">
        <v>9</v>
      </c>
      <c r="L208" s="79"/>
      <c r="N208" s="79">
        <v>5</v>
      </c>
      <c r="O208" s="24">
        <v>2</v>
      </c>
      <c r="P208" s="24">
        <v>0</v>
      </c>
      <c r="Q208" s="79">
        <v>0</v>
      </c>
      <c r="R208" s="24">
        <v>0</v>
      </c>
      <c r="S208" s="24">
        <v>0</v>
      </c>
    </row>
    <row r="209" spans="1:19" x14ac:dyDescent="0.55000000000000004">
      <c r="A209" s="25">
        <v>4</v>
      </c>
      <c r="B209" s="25" t="s">
        <v>2</v>
      </c>
      <c r="C209" s="25">
        <v>108</v>
      </c>
      <c r="D209" s="25" t="s">
        <v>81</v>
      </c>
      <c r="E209" s="25">
        <v>1</v>
      </c>
      <c r="F209" s="25">
        <v>9</v>
      </c>
      <c r="G209" s="25">
        <v>17</v>
      </c>
      <c r="H209" s="24">
        <v>17</v>
      </c>
      <c r="I209" s="24">
        <v>17.5</v>
      </c>
      <c r="J209" s="79"/>
      <c r="K209" s="79">
        <v>11</v>
      </c>
      <c r="L209" s="79"/>
      <c r="N209" s="79">
        <v>5</v>
      </c>
      <c r="O209" s="24">
        <v>5</v>
      </c>
      <c r="P209" s="24">
        <v>0</v>
      </c>
      <c r="Q209" s="79">
        <v>0</v>
      </c>
      <c r="R209" s="24">
        <v>0</v>
      </c>
      <c r="S209" s="24">
        <v>0</v>
      </c>
    </row>
    <row r="210" spans="1:19" x14ac:dyDescent="0.55000000000000004">
      <c r="A210" s="25">
        <v>4</v>
      </c>
      <c r="B210" s="25" t="s">
        <v>2</v>
      </c>
      <c r="C210" s="25">
        <v>109</v>
      </c>
      <c r="D210" s="25" t="s">
        <v>81</v>
      </c>
      <c r="E210" s="25">
        <v>2</v>
      </c>
      <c r="F210" s="25">
        <v>10</v>
      </c>
      <c r="G210" s="25">
        <v>16.5</v>
      </c>
      <c r="H210" s="24">
        <v>17.5</v>
      </c>
      <c r="I210" s="24">
        <v>16</v>
      </c>
      <c r="J210" s="79"/>
      <c r="K210" s="79">
        <v>17</v>
      </c>
      <c r="L210" s="79"/>
      <c r="N210" s="79">
        <v>10</v>
      </c>
      <c r="O210" s="24">
        <v>15</v>
      </c>
      <c r="P210" s="24">
        <v>0</v>
      </c>
      <c r="Q210" s="79">
        <v>35</v>
      </c>
      <c r="R210" s="24">
        <v>0</v>
      </c>
      <c r="S210" s="24">
        <v>0</v>
      </c>
    </row>
    <row r="211" spans="1:19" x14ac:dyDescent="0.55000000000000004">
      <c r="A211" s="25">
        <v>4</v>
      </c>
      <c r="B211" s="25" t="s">
        <v>2</v>
      </c>
      <c r="C211" s="25">
        <v>110</v>
      </c>
      <c r="D211" s="25" t="s">
        <v>81</v>
      </c>
      <c r="E211" s="25">
        <v>1</v>
      </c>
      <c r="F211" s="25">
        <v>11</v>
      </c>
      <c r="G211" s="25">
        <v>15</v>
      </c>
      <c r="H211" s="24">
        <v>16</v>
      </c>
      <c r="I211" s="24">
        <v>16</v>
      </c>
      <c r="J211" s="79"/>
      <c r="K211" s="79"/>
      <c r="L211" s="79"/>
      <c r="N211" s="79">
        <v>5</v>
      </c>
      <c r="O211" s="24">
        <v>8</v>
      </c>
      <c r="P211" s="24">
        <v>0</v>
      </c>
      <c r="Q211" s="24">
        <v>0</v>
      </c>
      <c r="R211" s="24">
        <v>0</v>
      </c>
      <c r="S211" s="24">
        <v>0</v>
      </c>
    </row>
    <row r="212" spans="1:19" x14ac:dyDescent="0.55000000000000004">
      <c r="A212" s="25">
        <v>4</v>
      </c>
      <c r="B212" s="25" t="s">
        <v>2</v>
      </c>
      <c r="C212" s="25">
        <v>111</v>
      </c>
      <c r="D212" s="25" t="s">
        <v>81</v>
      </c>
      <c r="E212" s="25">
        <v>1</v>
      </c>
      <c r="F212" s="25">
        <v>7.5</v>
      </c>
      <c r="G212" s="25">
        <v>11</v>
      </c>
      <c r="H212" s="24">
        <v>13</v>
      </c>
      <c r="I212" s="24">
        <v>13</v>
      </c>
      <c r="J212" s="79"/>
      <c r="K212" s="79">
        <v>0</v>
      </c>
      <c r="L212" s="79"/>
      <c r="N212" s="79">
        <v>5</v>
      </c>
      <c r="O212" s="24">
        <v>10</v>
      </c>
      <c r="P212" s="24">
        <v>0</v>
      </c>
      <c r="Q212" s="79">
        <v>0</v>
      </c>
      <c r="R212" s="24">
        <v>0</v>
      </c>
      <c r="S212" s="24">
        <v>0</v>
      </c>
    </row>
    <row r="213" spans="1:19" hidden="1" x14ac:dyDescent="0.55000000000000004">
      <c r="A213" s="25">
        <v>4</v>
      </c>
      <c r="B213" s="25" t="s">
        <v>2</v>
      </c>
      <c r="C213" s="25">
        <v>112</v>
      </c>
      <c r="D213" s="25" t="s">
        <v>81</v>
      </c>
      <c r="E213" s="25">
        <v>1</v>
      </c>
      <c r="F213" s="25">
        <v>5</v>
      </c>
      <c r="G213" s="25">
        <v>0</v>
      </c>
      <c r="H213" s="24"/>
      <c r="I213" s="24"/>
      <c r="J213" s="79"/>
      <c r="K213" s="79"/>
      <c r="L213" s="79"/>
      <c r="N213" s="79">
        <v>0</v>
      </c>
      <c r="O213" s="79">
        <v>0</v>
      </c>
      <c r="P213" s="24">
        <v>0</v>
      </c>
      <c r="Q213" s="24">
        <v>0</v>
      </c>
      <c r="R213" s="24">
        <v>0</v>
      </c>
      <c r="S213" s="24">
        <v>0</v>
      </c>
    </row>
    <row r="214" spans="1:19" hidden="1" x14ac:dyDescent="0.55000000000000004">
      <c r="A214" s="25">
        <v>4</v>
      </c>
      <c r="B214" s="25" t="s">
        <v>2</v>
      </c>
      <c r="C214" s="25">
        <v>113</v>
      </c>
      <c r="D214" s="25" t="s">
        <v>81</v>
      </c>
      <c r="E214" s="25">
        <v>1</v>
      </c>
      <c r="F214" s="25">
        <v>6.5</v>
      </c>
      <c r="G214" s="25">
        <v>10.5</v>
      </c>
      <c r="H214" s="24"/>
      <c r="I214" s="24"/>
      <c r="J214" s="79"/>
      <c r="K214" s="79"/>
      <c r="L214" s="79"/>
      <c r="N214" s="79">
        <v>0</v>
      </c>
      <c r="O214" s="79">
        <v>0</v>
      </c>
      <c r="P214" s="24">
        <v>0</v>
      </c>
      <c r="Q214" s="24">
        <v>0</v>
      </c>
      <c r="R214" s="24">
        <v>0</v>
      </c>
      <c r="S214" s="24">
        <v>0</v>
      </c>
    </row>
    <row r="215" spans="1:19" x14ac:dyDescent="0.55000000000000004">
      <c r="A215" s="25">
        <v>4</v>
      </c>
      <c r="B215" s="25" t="s">
        <v>2</v>
      </c>
      <c r="C215" s="25">
        <v>114</v>
      </c>
      <c r="D215" s="25" t="s">
        <v>81</v>
      </c>
      <c r="E215" s="25">
        <v>2</v>
      </c>
      <c r="F215" s="25">
        <v>8.5</v>
      </c>
      <c r="G215" s="25">
        <v>18</v>
      </c>
      <c r="H215" s="24">
        <v>22</v>
      </c>
      <c r="I215" s="24">
        <v>24.5</v>
      </c>
      <c r="J215" s="79">
        <v>25</v>
      </c>
      <c r="K215" s="79">
        <v>32</v>
      </c>
      <c r="L215" s="79">
        <v>35</v>
      </c>
      <c r="M215" s="79">
        <v>54</v>
      </c>
      <c r="N215" s="79">
        <v>5</v>
      </c>
      <c r="O215" s="24">
        <v>0</v>
      </c>
      <c r="P215" s="79">
        <v>0</v>
      </c>
      <c r="Q215" s="79">
        <v>2</v>
      </c>
      <c r="R215" s="79">
        <v>5</v>
      </c>
      <c r="S215" s="79">
        <v>5</v>
      </c>
    </row>
    <row r="216" spans="1:19" x14ac:dyDescent="0.55000000000000004">
      <c r="A216" s="25">
        <v>4</v>
      </c>
      <c r="B216" s="25" t="s">
        <v>2</v>
      </c>
      <c r="C216" s="25">
        <v>115</v>
      </c>
      <c r="D216" s="25" t="s">
        <v>81</v>
      </c>
      <c r="E216" s="25">
        <v>1</v>
      </c>
      <c r="F216" s="25">
        <v>7.5</v>
      </c>
      <c r="G216" s="25">
        <v>12</v>
      </c>
      <c r="H216" s="24">
        <v>13.5</v>
      </c>
      <c r="I216" s="24">
        <v>14.5</v>
      </c>
      <c r="J216" s="79">
        <v>14.5</v>
      </c>
      <c r="K216" s="79">
        <v>15.5</v>
      </c>
      <c r="L216" s="79">
        <v>16</v>
      </c>
      <c r="M216" s="79">
        <v>20</v>
      </c>
      <c r="N216" s="79">
        <v>5</v>
      </c>
      <c r="O216" s="24">
        <v>10</v>
      </c>
      <c r="P216" s="79">
        <v>2</v>
      </c>
      <c r="Q216" s="79">
        <v>2</v>
      </c>
      <c r="R216" s="79">
        <v>2</v>
      </c>
      <c r="S216" s="79">
        <v>10</v>
      </c>
    </row>
    <row r="217" spans="1:19" x14ac:dyDescent="0.55000000000000004">
      <c r="A217" s="25">
        <v>4</v>
      </c>
      <c r="B217" s="25" t="s">
        <v>2</v>
      </c>
      <c r="C217" s="25">
        <v>116</v>
      </c>
      <c r="D217" s="25" t="s">
        <v>81</v>
      </c>
      <c r="E217" s="25">
        <v>2</v>
      </c>
      <c r="F217" s="25">
        <v>9</v>
      </c>
      <c r="G217" s="25">
        <v>16</v>
      </c>
      <c r="H217" s="24">
        <v>19.5</v>
      </c>
      <c r="I217" s="24">
        <v>5.5</v>
      </c>
      <c r="J217" s="79">
        <v>20</v>
      </c>
      <c r="K217" s="79">
        <v>20.5</v>
      </c>
      <c r="L217" s="79">
        <v>25</v>
      </c>
      <c r="M217" s="79">
        <v>29.5</v>
      </c>
      <c r="N217" s="79">
        <v>0</v>
      </c>
      <c r="O217" s="24">
        <v>5</v>
      </c>
      <c r="P217" s="79">
        <v>3</v>
      </c>
      <c r="Q217" s="79">
        <v>4</v>
      </c>
      <c r="R217" s="79">
        <v>5</v>
      </c>
      <c r="S217" s="79">
        <v>10</v>
      </c>
    </row>
    <row r="218" spans="1:19" x14ac:dyDescent="0.55000000000000004">
      <c r="A218" s="49">
        <v>5</v>
      </c>
      <c r="B218" s="49" t="s">
        <v>0</v>
      </c>
      <c r="C218" s="49">
        <v>1</v>
      </c>
      <c r="D218" s="25" t="s">
        <v>66</v>
      </c>
      <c r="E218" s="25">
        <v>3</v>
      </c>
      <c r="F218" s="49">
        <v>7</v>
      </c>
      <c r="G218" s="24">
        <v>16</v>
      </c>
      <c r="H218" s="50">
        <v>20.5</v>
      </c>
      <c r="I218" s="50">
        <v>15</v>
      </c>
      <c r="J218" s="78">
        <v>16.5</v>
      </c>
      <c r="K218" s="78">
        <v>20</v>
      </c>
      <c r="L218" s="79">
        <v>28</v>
      </c>
      <c r="M218" s="78">
        <v>7</v>
      </c>
      <c r="N218" s="78">
        <v>20</v>
      </c>
      <c r="O218" s="50">
        <v>10</v>
      </c>
      <c r="P218" s="78">
        <v>22</v>
      </c>
      <c r="Q218" s="78">
        <v>35</v>
      </c>
      <c r="R218" s="79">
        <v>25</v>
      </c>
      <c r="S218" s="24">
        <v>0</v>
      </c>
    </row>
    <row r="219" spans="1:19" hidden="1" x14ac:dyDescent="0.55000000000000004">
      <c r="A219" s="72">
        <v>5</v>
      </c>
      <c r="B219" s="49" t="s">
        <v>0</v>
      </c>
      <c r="C219" s="49">
        <v>2</v>
      </c>
      <c r="D219" s="49" t="s">
        <v>66</v>
      </c>
      <c r="E219" s="49">
        <v>3</v>
      </c>
      <c r="F219" s="25">
        <v>7</v>
      </c>
      <c r="G219" s="25">
        <v>12.5</v>
      </c>
      <c r="H219" s="24"/>
      <c r="I219" s="24"/>
      <c r="J219" s="79"/>
      <c r="K219" s="79"/>
      <c r="M219" s="78"/>
      <c r="N219" s="79">
        <v>0</v>
      </c>
      <c r="O219" s="79">
        <v>0</v>
      </c>
      <c r="P219" s="24">
        <v>0</v>
      </c>
      <c r="Q219" s="24">
        <v>0</v>
      </c>
      <c r="R219" s="24">
        <v>0</v>
      </c>
      <c r="S219" s="24">
        <v>0</v>
      </c>
    </row>
    <row r="220" spans="1:19" x14ac:dyDescent="0.55000000000000004">
      <c r="A220" s="72">
        <v>5</v>
      </c>
      <c r="B220" s="49" t="s">
        <v>0</v>
      </c>
      <c r="C220" s="49">
        <v>3</v>
      </c>
      <c r="D220" s="25" t="s">
        <v>66</v>
      </c>
      <c r="E220" s="25">
        <v>3</v>
      </c>
      <c r="F220" s="25">
        <v>7.5</v>
      </c>
      <c r="G220" s="49">
        <v>14</v>
      </c>
      <c r="H220" s="24">
        <v>23.5</v>
      </c>
      <c r="I220" s="24">
        <v>20</v>
      </c>
      <c r="J220" s="79">
        <v>19</v>
      </c>
      <c r="K220" s="79">
        <v>22</v>
      </c>
      <c r="M220" s="79"/>
      <c r="N220" s="79">
        <v>15</v>
      </c>
      <c r="O220" s="24">
        <v>5</v>
      </c>
      <c r="P220" s="79">
        <v>1</v>
      </c>
      <c r="Q220" s="79">
        <v>3</v>
      </c>
      <c r="R220" s="24">
        <v>0</v>
      </c>
      <c r="S220" s="24">
        <v>0</v>
      </c>
    </row>
    <row r="221" spans="1:19" x14ac:dyDescent="0.55000000000000004">
      <c r="A221" s="72">
        <v>5</v>
      </c>
      <c r="B221" s="49" t="s">
        <v>0</v>
      </c>
      <c r="C221" s="49">
        <v>4</v>
      </c>
      <c r="D221" s="25" t="s">
        <v>66</v>
      </c>
      <c r="E221" s="25">
        <v>2</v>
      </c>
      <c r="F221" s="25">
        <v>6</v>
      </c>
      <c r="G221" s="25">
        <v>3.5</v>
      </c>
      <c r="H221" s="24">
        <v>18</v>
      </c>
      <c r="I221" s="24">
        <v>4</v>
      </c>
      <c r="J221" s="79">
        <v>7</v>
      </c>
      <c r="K221" s="79">
        <v>17.5</v>
      </c>
      <c r="L221" s="79">
        <v>32</v>
      </c>
      <c r="M221" s="79">
        <v>44</v>
      </c>
      <c r="N221" s="79">
        <v>0</v>
      </c>
      <c r="O221" s="24">
        <v>5</v>
      </c>
      <c r="P221" s="79">
        <v>10</v>
      </c>
      <c r="Q221" s="79">
        <v>5</v>
      </c>
      <c r="R221" s="79">
        <v>5</v>
      </c>
      <c r="S221" s="79">
        <v>0</v>
      </c>
    </row>
    <row r="222" spans="1:19" x14ac:dyDescent="0.55000000000000004">
      <c r="A222" s="72">
        <v>5</v>
      </c>
      <c r="B222" s="49" t="s">
        <v>0</v>
      </c>
      <c r="C222" s="49">
        <v>5</v>
      </c>
      <c r="D222" s="25" t="s">
        <v>64</v>
      </c>
      <c r="E222" s="25">
        <v>3</v>
      </c>
      <c r="F222" s="25">
        <v>6.5</v>
      </c>
      <c r="G222" s="25">
        <v>13.5</v>
      </c>
      <c r="H222" s="24">
        <v>29</v>
      </c>
      <c r="I222" s="24">
        <v>8</v>
      </c>
      <c r="J222" s="79">
        <v>14.5</v>
      </c>
      <c r="K222" s="79">
        <v>22</v>
      </c>
      <c r="L222" s="79">
        <v>31</v>
      </c>
      <c r="M222" s="79">
        <v>48</v>
      </c>
      <c r="N222" s="79">
        <v>0</v>
      </c>
      <c r="O222" s="24">
        <v>0</v>
      </c>
      <c r="P222" s="79">
        <v>1</v>
      </c>
      <c r="Q222" s="79">
        <v>1</v>
      </c>
      <c r="R222" s="79">
        <v>2</v>
      </c>
      <c r="S222" s="79">
        <v>15</v>
      </c>
    </row>
    <row r="223" spans="1:19" x14ac:dyDescent="0.55000000000000004">
      <c r="A223" s="72">
        <v>5</v>
      </c>
      <c r="B223" s="49" t="s">
        <v>0</v>
      </c>
      <c r="C223" s="49">
        <v>6</v>
      </c>
      <c r="D223" s="25" t="s">
        <v>66</v>
      </c>
      <c r="E223" s="25">
        <v>2</v>
      </c>
      <c r="F223" s="25">
        <v>7</v>
      </c>
      <c r="G223" s="25">
        <v>11</v>
      </c>
      <c r="H223" s="24">
        <v>16</v>
      </c>
      <c r="I223" s="24">
        <v>5</v>
      </c>
      <c r="J223" s="79">
        <v>10</v>
      </c>
      <c r="K223" s="79">
        <v>30</v>
      </c>
      <c r="L223" s="79">
        <v>43.5</v>
      </c>
      <c r="M223" s="79">
        <v>64</v>
      </c>
      <c r="N223" s="79">
        <v>20</v>
      </c>
      <c r="O223" s="24">
        <v>20</v>
      </c>
      <c r="P223" s="79">
        <v>25</v>
      </c>
      <c r="Q223" s="79">
        <v>20</v>
      </c>
      <c r="R223" s="79">
        <v>75</v>
      </c>
      <c r="S223" s="79">
        <v>50</v>
      </c>
    </row>
    <row r="224" spans="1:19" x14ac:dyDescent="0.55000000000000004">
      <c r="A224" s="72">
        <v>5</v>
      </c>
      <c r="B224" s="49" t="s">
        <v>0</v>
      </c>
      <c r="C224" s="49">
        <v>7</v>
      </c>
      <c r="D224" s="25" t="s">
        <v>66</v>
      </c>
      <c r="E224" s="25">
        <v>3</v>
      </c>
      <c r="F224" s="25">
        <v>6.5</v>
      </c>
      <c r="G224" s="25">
        <v>16</v>
      </c>
      <c r="H224" s="24">
        <v>25.5</v>
      </c>
      <c r="I224" s="24">
        <v>6</v>
      </c>
      <c r="J224" s="79">
        <v>6</v>
      </c>
      <c r="K224" s="79"/>
      <c r="N224" s="79">
        <v>3</v>
      </c>
      <c r="O224" s="24">
        <v>2</v>
      </c>
      <c r="P224" s="79">
        <v>10</v>
      </c>
      <c r="Q224" s="24">
        <v>0</v>
      </c>
      <c r="R224" s="24">
        <v>0</v>
      </c>
      <c r="S224" s="24">
        <v>0</v>
      </c>
    </row>
    <row r="225" spans="1:19" hidden="1" x14ac:dyDescent="0.55000000000000004">
      <c r="A225" s="72">
        <v>5</v>
      </c>
      <c r="B225" s="72" t="s">
        <v>0</v>
      </c>
      <c r="C225" s="49">
        <v>8</v>
      </c>
      <c r="D225" s="25" t="s">
        <v>42</v>
      </c>
      <c r="E225" s="25">
        <v>3</v>
      </c>
      <c r="F225" s="25">
        <v>5</v>
      </c>
      <c r="G225" s="25">
        <v>19</v>
      </c>
      <c r="H225" s="24"/>
      <c r="I225" s="24"/>
      <c r="J225" s="79"/>
      <c r="K225" s="79"/>
      <c r="N225" s="79">
        <v>0</v>
      </c>
      <c r="O225" s="79">
        <v>0</v>
      </c>
      <c r="P225" s="24">
        <v>0</v>
      </c>
      <c r="Q225" s="24">
        <v>0</v>
      </c>
      <c r="R225" s="24">
        <v>0</v>
      </c>
      <c r="S225" s="24">
        <v>0</v>
      </c>
    </row>
    <row r="226" spans="1:19" hidden="1" x14ac:dyDescent="0.55000000000000004">
      <c r="A226" s="72">
        <v>5</v>
      </c>
      <c r="B226" s="49" t="s">
        <v>0</v>
      </c>
      <c r="C226" s="49">
        <v>9</v>
      </c>
      <c r="D226" s="25" t="s">
        <v>42</v>
      </c>
      <c r="E226" s="25">
        <v>3</v>
      </c>
      <c r="F226" s="25">
        <v>5</v>
      </c>
      <c r="G226" s="25">
        <v>0</v>
      </c>
      <c r="H226" s="24"/>
      <c r="I226" s="24"/>
      <c r="J226" s="79"/>
      <c r="K226" s="79"/>
      <c r="N226" s="79">
        <v>0</v>
      </c>
      <c r="O226" s="79">
        <v>0</v>
      </c>
      <c r="P226" s="24">
        <v>0</v>
      </c>
      <c r="Q226" s="24">
        <v>0</v>
      </c>
      <c r="R226" s="24">
        <v>0</v>
      </c>
      <c r="S226" s="24">
        <v>0</v>
      </c>
    </row>
    <row r="227" spans="1:19" x14ac:dyDescent="0.55000000000000004">
      <c r="A227" s="72">
        <v>5</v>
      </c>
      <c r="B227" s="49" t="s">
        <v>0</v>
      </c>
      <c r="C227" s="49">
        <v>10</v>
      </c>
      <c r="D227" s="25" t="s">
        <v>42</v>
      </c>
      <c r="E227" s="25">
        <v>3</v>
      </c>
      <c r="F227" s="25">
        <v>5.5</v>
      </c>
      <c r="G227" s="25">
        <v>13</v>
      </c>
      <c r="H227" s="24">
        <v>17.5</v>
      </c>
      <c r="I227" s="24">
        <v>13</v>
      </c>
      <c r="J227" s="79"/>
      <c r="K227" s="79"/>
      <c r="N227" s="79">
        <v>20</v>
      </c>
      <c r="O227" s="24">
        <v>2</v>
      </c>
      <c r="P227" s="24">
        <v>0</v>
      </c>
      <c r="Q227" s="24">
        <v>0</v>
      </c>
      <c r="R227" s="24">
        <v>0</v>
      </c>
      <c r="S227" s="24">
        <v>0</v>
      </c>
    </row>
    <row r="228" spans="1:19" x14ac:dyDescent="0.55000000000000004">
      <c r="A228" s="72">
        <v>5</v>
      </c>
      <c r="B228" s="49" t="s">
        <v>0</v>
      </c>
      <c r="C228" s="49">
        <v>11</v>
      </c>
      <c r="D228" s="25" t="s">
        <v>42</v>
      </c>
      <c r="E228" s="25">
        <v>3</v>
      </c>
      <c r="F228" s="25">
        <v>4.5</v>
      </c>
      <c r="G228" s="25">
        <v>8</v>
      </c>
      <c r="H228" s="24">
        <v>9</v>
      </c>
      <c r="I228" s="24">
        <v>4</v>
      </c>
      <c r="J228" s="79"/>
      <c r="K228" s="79"/>
      <c r="N228" s="79">
        <v>5</v>
      </c>
      <c r="O228" s="24">
        <v>2</v>
      </c>
      <c r="P228" s="24">
        <v>0</v>
      </c>
      <c r="Q228" s="24">
        <v>0</v>
      </c>
      <c r="R228" s="24">
        <v>0</v>
      </c>
      <c r="S228" s="24">
        <v>0</v>
      </c>
    </row>
    <row r="229" spans="1:19" x14ac:dyDescent="0.55000000000000004">
      <c r="A229" s="72">
        <v>5</v>
      </c>
      <c r="B229" s="49" t="s">
        <v>0</v>
      </c>
      <c r="C229" s="49">
        <v>12</v>
      </c>
      <c r="D229" s="25" t="s">
        <v>42</v>
      </c>
      <c r="E229" s="25">
        <v>2</v>
      </c>
      <c r="F229" s="25">
        <v>5</v>
      </c>
      <c r="G229" s="25">
        <v>12.5</v>
      </c>
      <c r="H229" s="24">
        <v>20.5</v>
      </c>
      <c r="I229" s="24">
        <v>1</v>
      </c>
      <c r="J229" s="79"/>
      <c r="K229" s="79"/>
      <c r="N229" s="79">
        <v>5</v>
      </c>
      <c r="O229" s="24">
        <v>5</v>
      </c>
      <c r="P229" s="24">
        <v>0</v>
      </c>
      <c r="Q229" s="24">
        <v>0</v>
      </c>
      <c r="R229" s="24">
        <v>0</v>
      </c>
      <c r="S229" s="24">
        <v>0</v>
      </c>
    </row>
    <row r="230" spans="1:19" x14ac:dyDescent="0.55000000000000004">
      <c r="A230" s="72">
        <v>5</v>
      </c>
      <c r="B230" s="49" t="s">
        <v>0</v>
      </c>
      <c r="C230" s="49">
        <v>13</v>
      </c>
      <c r="D230" s="25" t="s">
        <v>42</v>
      </c>
      <c r="E230" s="25">
        <v>2</v>
      </c>
      <c r="F230" s="25">
        <v>4</v>
      </c>
      <c r="G230" s="25">
        <v>10</v>
      </c>
      <c r="H230" s="24">
        <v>14</v>
      </c>
      <c r="I230" s="24">
        <v>3</v>
      </c>
      <c r="J230" s="79"/>
      <c r="K230" s="79"/>
      <c r="N230" s="79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</row>
    <row r="231" spans="1:19" x14ac:dyDescent="0.55000000000000004">
      <c r="A231" s="72">
        <v>5</v>
      </c>
      <c r="B231" s="49" t="s">
        <v>0</v>
      </c>
      <c r="C231" s="49">
        <v>14</v>
      </c>
      <c r="D231" s="25" t="s">
        <v>42</v>
      </c>
      <c r="E231" s="25">
        <v>3</v>
      </c>
      <c r="F231" s="25">
        <v>5</v>
      </c>
      <c r="G231" s="25">
        <v>12.5</v>
      </c>
      <c r="H231" s="24">
        <v>14.5</v>
      </c>
      <c r="I231" s="24">
        <v>8</v>
      </c>
      <c r="J231" s="79"/>
      <c r="K231" s="79"/>
      <c r="N231" s="79">
        <v>2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</row>
    <row r="232" spans="1:19" x14ac:dyDescent="0.55000000000000004">
      <c r="A232" s="72">
        <v>5</v>
      </c>
      <c r="B232" s="49" t="s">
        <v>0</v>
      </c>
      <c r="C232" s="49">
        <v>15</v>
      </c>
      <c r="D232" s="25" t="s">
        <v>42</v>
      </c>
      <c r="E232" s="25">
        <v>3</v>
      </c>
      <c r="F232" s="25">
        <v>4</v>
      </c>
      <c r="G232" s="25">
        <v>6</v>
      </c>
      <c r="H232" s="24">
        <v>9</v>
      </c>
      <c r="I232" s="24">
        <v>1</v>
      </c>
      <c r="J232" s="79"/>
      <c r="K232" s="79"/>
      <c r="N232" s="79">
        <v>1</v>
      </c>
      <c r="O232" s="24">
        <v>2</v>
      </c>
      <c r="P232" s="24">
        <v>0</v>
      </c>
      <c r="Q232" s="24">
        <v>0</v>
      </c>
      <c r="R232" s="24">
        <v>0</v>
      </c>
      <c r="S232" s="24">
        <v>0</v>
      </c>
    </row>
    <row r="233" spans="1:19" x14ac:dyDescent="0.55000000000000004">
      <c r="A233" s="72">
        <v>5</v>
      </c>
      <c r="B233" s="49" t="s">
        <v>0</v>
      </c>
      <c r="C233" s="49">
        <v>16</v>
      </c>
      <c r="D233" s="25" t="s">
        <v>42</v>
      </c>
      <c r="E233" s="25">
        <v>3</v>
      </c>
      <c r="F233" s="25">
        <v>7.5</v>
      </c>
      <c r="G233" s="25">
        <v>12</v>
      </c>
      <c r="H233" s="24">
        <v>17</v>
      </c>
      <c r="I233" s="24">
        <v>8</v>
      </c>
      <c r="J233" s="79">
        <v>12</v>
      </c>
      <c r="K233" s="79">
        <v>17</v>
      </c>
      <c r="L233" s="79">
        <v>16.5</v>
      </c>
      <c r="M233" s="79">
        <v>34</v>
      </c>
      <c r="N233" s="79">
        <v>0</v>
      </c>
      <c r="O233" s="24">
        <v>0</v>
      </c>
      <c r="P233" s="79">
        <v>0</v>
      </c>
      <c r="Q233" s="79">
        <v>0</v>
      </c>
      <c r="R233" s="79">
        <v>5</v>
      </c>
      <c r="S233" s="79">
        <v>10</v>
      </c>
    </row>
    <row r="234" spans="1:19" x14ac:dyDescent="0.55000000000000004">
      <c r="A234" s="72">
        <v>5</v>
      </c>
      <c r="B234" s="49" t="s">
        <v>0</v>
      </c>
      <c r="C234" s="49">
        <v>17</v>
      </c>
      <c r="D234" s="25" t="s">
        <v>42</v>
      </c>
      <c r="E234" s="25">
        <v>2</v>
      </c>
      <c r="F234" s="25">
        <v>5</v>
      </c>
      <c r="G234" s="25">
        <v>14</v>
      </c>
      <c r="H234" s="24">
        <v>17</v>
      </c>
      <c r="I234" s="24">
        <v>14</v>
      </c>
      <c r="J234" s="79"/>
      <c r="K234" s="79"/>
      <c r="L234" s="79"/>
      <c r="M234" s="79"/>
      <c r="N234" s="79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</row>
    <row r="235" spans="1:19" x14ac:dyDescent="0.55000000000000004">
      <c r="A235" s="72">
        <v>5</v>
      </c>
      <c r="B235" s="49" t="s">
        <v>0</v>
      </c>
      <c r="C235" s="49">
        <v>18</v>
      </c>
      <c r="D235" s="25" t="s">
        <v>42</v>
      </c>
      <c r="E235" s="25">
        <v>3</v>
      </c>
      <c r="F235" s="25">
        <v>7.5</v>
      </c>
      <c r="G235" s="25">
        <v>10</v>
      </c>
      <c r="H235" s="24">
        <v>25</v>
      </c>
      <c r="I235" s="24">
        <v>13</v>
      </c>
      <c r="J235" s="79">
        <v>13</v>
      </c>
      <c r="K235" s="79"/>
      <c r="L235" s="79"/>
      <c r="M235" s="79"/>
      <c r="N235" s="79">
        <v>0</v>
      </c>
      <c r="O235" s="24">
        <v>0</v>
      </c>
      <c r="P235" s="79">
        <v>0</v>
      </c>
      <c r="Q235" s="24">
        <v>0</v>
      </c>
      <c r="R235" s="24">
        <v>0</v>
      </c>
      <c r="S235" s="24">
        <v>0</v>
      </c>
    </row>
    <row r="236" spans="1:19" x14ac:dyDescent="0.55000000000000004">
      <c r="A236" s="72">
        <v>5</v>
      </c>
      <c r="B236" s="49" t="s">
        <v>0</v>
      </c>
      <c r="C236" s="49">
        <v>19</v>
      </c>
      <c r="D236" s="25" t="s">
        <v>42</v>
      </c>
      <c r="E236" s="25">
        <v>1</v>
      </c>
      <c r="F236" s="25">
        <v>6</v>
      </c>
      <c r="G236" s="25">
        <v>21</v>
      </c>
      <c r="H236" s="24">
        <v>49</v>
      </c>
      <c r="I236" s="24">
        <v>61</v>
      </c>
      <c r="J236" s="79">
        <v>68</v>
      </c>
      <c r="K236" s="79">
        <v>93</v>
      </c>
      <c r="L236" s="79">
        <v>109.5</v>
      </c>
      <c r="M236" s="79">
        <v>132</v>
      </c>
      <c r="N236" s="79">
        <v>30</v>
      </c>
      <c r="O236" s="24">
        <v>50</v>
      </c>
      <c r="P236" s="79">
        <v>30</v>
      </c>
      <c r="Q236" s="79">
        <v>2</v>
      </c>
      <c r="R236" s="79">
        <v>16</v>
      </c>
      <c r="S236" s="79">
        <v>15</v>
      </c>
    </row>
    <row r="237" spans="1:19" x14ac:dyDescent="0.55000000000000004">
      <c r="A237" s="72">
        <v>5</v>
      </c>
      <c r="B237" s="49" t="s">
        <v>0</v>
      </c>
      <c r="C237" s="49">
        <v>20</v>
      </c>
      <c r="D237" s="25" t="s">
        <v>42</v>
      </c>
      <c r="E237" s="25">
        <v>1</v>
      </c>
      <c r="F237" s="25">
        <v>6</v>
      </c>
      <c r="G237" s="25">
        <v>18</v>
      </c>
      <c r="H237" s="24">
        <v>33</v>
      </c>
      <c r="I237" s="24">
        <v>27</v>
      </c>
      <c r="J237" s="79">
        <v>33</v>
      </c>
      <c r="K237" s="79">
        <v>51</v>
      </c>
      <c r="L237" s="79">
        <v>73</v>
      </c>
      <c r="M237" s="79">
        <v>80</v>
      </c>
      <c r="N237" s="79">
        <v>20</v>
      </c>
      <c r="O237" s="24">
        <v>25</v>
      </c>
      <c r="P237" s="79">
        <v>45</v>
      </c>
      <c r="Q237" s="79">
        <v>50</v>
      </c>
      <c r="R237" s="79">
        <v>55</v>
      </c>
      <c r="S237" s="79">
        <v>40</v>
      </c>
    </row>
    <row r="238" spans="1:19" x14ac:dyDescent="0.55000000000000004">
      <c r="A238" s="72">
        <v>5</v>
      </c>
      <c r="B238" s="49" t="s">
        <v>0</v>
      </c>
      <c r="C238" s="49">
        <v>21</v>
      </c>
      <c r="D238" s="25" t="s">
        <v>42</v>
      </c>
      <c r="E238" s="25">
        <v>2</v>
      </c>
      <c r="F238" s="25">
        <v>5</v>
      </c>
      <c r="G238" s="25">
        <v>13</v>
      </c>
      <c r="H238" s="24">
        <v>24</v>
      </c>
      <c r="I238" s="24">
        <v>20</v>
      </c>
      <c r="J238" s="79">
        <v>33</v>
      </c>
      <c r="K238" s="79">
        <v>52</v>
      </c>
      <c r="L238" s="79">
        <v>62</v>
      </c>
      <c r="M238" s="79">
        <v>87</v>
      </c>
      <c r="N238" s="79">
        <v>50</v>
      </c>
      <c r="O238" s="24">
        <v>50</v>
      </c>
      <c r="P238" s="79">
        <v>50</v>
      </c>
      <c r="Q238" s="79">
        <v>45</v>
      </c>
      <c r="R238" s="79">
        <v>85</v>
      </c>
      <c r="S238" s="79">
        <v>75</v>
      </c>
    </row>
    <row r="239" spans="1:19" x14ac:dyDescent="0.55000000000000004">
      <c r="A239" s="72">
        <v>5</v>
      </c>
      <c r="B239" s="49" t="s">
        <v>0</v>
      </c>
      <c r="C239" s="49">
        <v>22</v>
      </c>
      <c r="D239" s="25" t="s">
        <v>66</v>
      </c>
      <c r="E239" s="25">
        <v>1</v>
      </c>
      <c r="F239" s="25">
        <v>6</v>
      </c>
      <c r="G239" s="25">
        <v>13</v>
      </c>
      <c r="H239" s="24">
        <v>33.5</v>
      </c>
      <c r="I239" s="24">
        <v>29</v>
      </c>
      <c r="J239" s="79">
        <v>39</v>
      </c>
      <c r="K239" s="79">
        <v>60</v>
      </c>
      <c r="L239" s="79">
        <v>90</v>
      </c>
      <c r="M239" s="79">
        <v>91</v>
      </c>
      <c r="N239" s="79">
        <v>0</v>
      </c>
      <c r="O239" s="24">
        <v>25</v>
      </c>
      <c r="P239" s="79">
        <v>30</v>
      </c>
      <c r="Q239" s="79">
        <v>12</v>
      </c>
      <c r="R239" s="79">
        <v>30</v>
      </c>
      <c r="S239" s="79">
        <v>35</v>
      </c>
    </row>
    <row r="240" spans="1:19" x14ac:dyDescent="0.55000000000000004">
      <c r="A240" s="72">
        <v>5</v>
      </c>
      <c r="B240" s="49" t="s">
        <v>0</v>
      </c>
      <c r="C240" s="49">
        <v>23</v>
      </c>
      <c r="D240" s="25" t="s">
        <v>66</v>
      </c>
      <c r="E240" s="25">
        <v>2</v>
      </c>
      <c r="F240" s="25">
        <v>5</v>
      </c>
      <c r="G240" s="25">
        <v>7</v>
      </c>
      <c r="H240" s="24">
        <v>34</v>
      </c>
      <c r="I240" s="24">
        <v>27</v>
      </c>
      <c r="J240" s="79">
        <v>34</v>
      </c>
      <c r="K240" s="79">
        <v>57</v>
      </c>
      <c r="L240" s="79">
        <v>83.5</v>
      </c>
      <c r="M240" s="79">
        <v>126</v>
      </c>
      <c r="N240" s="79">
        <v>1</v>
      </c>
      <c r="O240" s="24">
        <v>6</v>
      </c>
      <c r="P240" s="79">
        <v>0</v>
      </c>
      <c r="Q240" s="79">
        <v>0</v>
      </c>
      <c r="R240" s="79">
        <v>5</v>
      </c>
      <c r="S240" s="79">
        <v>0</v>
      </c>
    </row>
    <row r="241" spans="1:19" x14ac:dyDescent="0.55000000000000004">
      <c r="A241" s="72">
        <v>5</v>
      </c>
      <c r="B241" s="49" t="s">
        <v>0</v>
      </c>
      <c r="C241" s="49">
        <v>24</v>
      </c>
      <c r="D241" s="25" t="s">
        <v>66</v>
      </c>
      <c r="E241" s="25">
        <v>1</v>
      </c>
      <c r="F241" s="25">
        <v>7</v>
      </c>
      <c r="G241" s="25">
        <v>16</v>
      </c>
      <c r="H241" s="24">
        <v>44</v>
      </c>
      <c r="I241" s="24">
        <v>28</v>
      </c>
      <c r="J241" s="79">
        <v>24</v>
      </c>
      <c r="K241" s="79">
        <v>57</v>
      </c>
      <c r="L241" s="79">
        <v>85</v>
      </c>
      <c r="M241" s="79">
        <v>119</v>
      </c>
      <c r="N241" s="79">
        <v>0</v>
      </c>
      <c r="O241" s="24">
        <v>0</v>
      </c>
      <c r="P241" s="79">
        <v>0</v>
      </c>
      <c r="Q241" s="79">
        <v>0</v>
      </c>
      <c r="R241" s="79">
        <v>5</v>
      </c>
      <c r="S241" s="79">
        <v>5</v>
      </c>
    </row>
    <row r="242" spans="1:19" x14ac:dyDescent="0.55000000000000004">
      <c r="A242" s="72">
        <v>5</v>
      </c>
      <c r="B242" s="49" t="s">
        <v>0</v>
      </c>
      <c r="C242" s="49">
        <v>25</v>
      </c>
      <c r="D242" s="25" t="s">
        <v>66</v>
      </c>
      <c r="E242" s="25">
        <v>1</v>
      </c>
      <c r="F242" s="25">
        <v>7</v>
      </c>
      <c r="G242" s="25">
        <v>22</v>
      </c>
      <c r="H242" s="24">
        <v>54</v>
      </c>
      <c r="I242" s="24">
        <v>40</v>
      </c>
      <c r="J242" s="79">
        <v>56</v>
      </c>
      <c r="K242" s="79">
        <v>72</v>
      </c>
      <c r="L242" s="79">
        <v>82</v>
      </c>
      <c r="M242" s="79">
        <v>114</v>
      </c>
      <c r="N242" s="79">
        <v>1</v>
      </c>
      <c r="O242" s="24">
        <v>0</v>
      </c>
      <c r="P242" s="79">
        <v>2</v>
      </c>
      <c r="Q242" s="79">
        <v>0</v>
      </c>
      <c r="R242" s="79">
        <v>8</v>
      </c>
      <c r="S242" s="79">
        <v>0</v>
      </c>
    </row>
    <row r="243" spans="1:19" x14ac:dyDescent="0.55000000000000004">
      <c r="A243" s="72">
        <v>5</v>
      </c>
      <c r="B243" s="49" t="s">
        <v>0</v>
      </c>
      <c r="C243" s="49">
        <v>26</v>
      </c>
      <c r="D243" s="25" t="s">
        <v>66</v>
      </c>
      <c r="E243" s="25">
        <v>2</v>
      </c>
      <c r="F243" s="25">
        <v>7</v>
      </c>
      <c r="G243" s="25">
        <v>11</v>
      </c>
      <c r="H243" s="24">
        <v>21</v>
      </c>
      <c r="I243" s="24">
        <v>10.5</v>
      </c>
      <c r="J243" s="79"/>
      <c r="K243" s="79"/>
      <c r="N243" s="79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</row>
    <row r="244" spans="1:19" hidden="1" x14ac:dyDescent="0.55000000000000004">
      <c r="A244" s="72">
        <v>5</v>
      </c>
      <c r="B244" s="49" t="s">
        <v>0</v>
      </c>
      <c r="C244" s="49">
        <v>27</v>
      </c>
      <c r="D244" s="25" t="s">
        <v>66</v>
      </c>
      <c r="E244" s="25">
        <v>2</v>
      </c>
      <c r="F244" s="25">
        <v>6</v>
      </c>
      <c r="G244" s="25">
        <v>0</v>
      </c>
      <c r="H244" s="24"/>
      <c r="I244" s="24"/>
      <c r="J244" s="79"/>
      <c r="K244" s="79"/>
      <c r="N244" s="79">
        <v>0</v>
      </c>
      <c r="O244" s="24">
        <v>5</v>
      </c>
      <c r="P244" s="24">
        <v>0</v>
      </c>
      <c r="Q244" s="24">
        <v>0</v>
      </c>
      <c r="R244" s="24">
        <v>0</v>
      </c>
      <c r="S244" s="24">
        <v>0</v>
      </c>
    </row>
    <row r="245" spans="1:19" x14ac:dyDescent="0.55000000000000004">
      <c r="A245" s="72">
        <v>5</v>
      </c>
      <c r="B245" s="49" t="s">
        <v>0</v>
      </c>
      <c r="C245" s="49">
        <v>28</v>
      </c>
      <c r="D245" s="25" t="s">
        <v>47</v>
      </c>
      <c r="E245" s="25">
        <v>1</v>
      </c>
      <c r="F245" s="25">
        <v>5</v>
      </c>
      <c r="G245" s="25">
        <v>12</v>
      </c>
      <c r="H245" s="24">
        <v>16.5</v>
      </c>
      <c r="I245" s="24">
        <v>7.5</v>
      </c>
      <c r="J245" s="79"/>
      <c r="K245" s="79"/>
      <c r="N245" s="79">
        <v>10</v>
      </c>
      <c r="O245" s="24">
        <v>1</v>
      </c>
      <c r="P245" s="24">
        <v>0</v>
      </c>
      <c r="Q245" s="24">
        <v>0</v>
      </c>
      <c r="R245" s="24">
        <v>0</v>
      </c>
      <c r="S245" s="24">
        <v>0</v>
      </c>
    </row>
    <row r="246" spans="1:19" x14ac:dyDescent="0.55000000000000004">
      <c r="A246" s="72">
        <v>5</v>
      </c>
      <c r="B246" s="49" t="s">
        <v>0</v>
      </c>
      <c r="C246" s="49">
        <v>29</v>
      </c>
      <c r="D246" s="25" t="s">
        <v>66</v>
      </c>
      <c r="E246" s="25">
        <v>3</v>
      </c>
      <c r="F246" s="25">
        <v>4</v>
      </c>
      <c r="G246" s="25">
        <v>7</v>
      </c>
      <c r="H246" s="24">
        <v>10</v>
      </c>
      <c r="I246" s="24">
        <v>4</v>
      </c>
      <c r="J246" s="79"/>
      <c r="K246" s="79"/>
      <c r="N246" s="79">
        <v>0</v>
      </c>
      <c r="O246" s="79">
        <v>0</v>
      </c>
      <c r="P246" s="24">
        <v>0</v>
      </c>
      <c r="Q246" s="24">
        <v>0</v>
      </c>
      <c r="R246" s="24">
        <v>0</v>
      </c>
      <c r="S246" s="24">
        <v>0</v>
      </c>
    </row>
    <row r="247" spans="1:19" hidden="1" x14ac:dyDescent="0.55000000000000004">
      <c r="A247" s="72">
        <v>5</v>
      </c>
      <c r="B247" s="49" t="s">
        <v>0</v>
      </c>
      <c r="C247" s="49">
        <v>30</v>
      </c>
      <c r="D247" s="25" t="s">
        <v>66</v>
      </c>
      <c r="E247" s="25">
        <v>2</v>
      </c>
      <c r="F247" s="25">
        <v>4</v>
      </c>
      <c r="G247" s="25">
        <v>0</v>
      </c>
      <c r="H247" s="24"/>
      <c r="I247" s="24"/>
      <c r="J247" s="79"/>
      <c r="K247" s="79"/>
      <c r="N247" s="79">
        <v>0</v>
      </c>
      <c r="O247" s="79">
        <v>0</v>
      </c>
      <c r="P247" s="24">
        <v>0</v>
      </c>
      <c r="Q247" s="24">
        <v>0</v>
      </c>
      <c r="R247" s="24">
        <v>0</v>
      </c>
      <c r="S247" s="24">
        <v>0</v>
      </c>
    </row>
    <row r="248" spans="1:19" hidden="1" x14ac:dyDescent="0.55000000000000004">
      <c r="A248" s="72">
        <v>5</v>
      </c>
      <c r="B248" s="49" t="s">
        <v>0</v>
      </c>
      <c r="C248" s="49">
        <v>31</v>
      </c>
      <c r="D248" s="25" t="s">
        <v>66</v>
      </c>
      <c r="E248" s="25">
        <v>3</v>
      </c>
      <c r="F248" s="25">
        <v>6</v>
      </c>
      <c r="G248" s="25">
        <v>0</v>
      </c>
      <c r="H248" s="24"/>
      <c r="I248" s="24"/>
      <c r="J248" s="79"/>
      <c r="K248" s="79"/>
      <c r="N248" s="79">
        <v>0</v>
      </c>
      <c r="O248" s="79">
        <v>0</v>
      </c>
      <c r="P248" s="24">
        <v>0</v>
      </c>
      <c r="Q248" s="24">
        <v>0</v>
      </c>
      <c r="R248" s="24">
        <v>0</v>
      </c>
      <c r="S248" s="24">
        <v>0</v>
      </c>
    </row>
    <row r="249" spans="1:19" hidden="1" x14ac:dyDescent="0.55000000000000004">
      <c r="A249" s="72">
        <v>5</v>
      </c>
      <c r="B249" s="49" t="s">
        <v>0</v>
      </c>
      <c r="C249" s="49">
        <v>32</v>
      </c>
      <c r="D249" s="25" t="s">
        <v>66</v>
      </c>
      <c r="E249" s="25">
        <v>3</v>
      </c>
      <c r="F249" s="25">
        <v>8</v>
      </c>
      <c r="G249" s="25">
        <v>7</v>
      </c>
      <c r="H249" s="24"/>
      <c r="I249" s="24"/>
      <c r="J249" s="79"/>
      <c r="K249" s="79"/>
      <c r="N249" s="79">
        <v>0</v>
      </c>
      <c r="O249" s="79">
        <v>0</v>
      </c>
      <c r="P249" s="24">
        <v>0</v>
      </c>
      <c r="Q249" s="24">
        <v>0</v>
      </c>
      <c r="R249" s="24">
        <v>0</v>
      </c>
      <c r="S249" s="24">
        <v>0</v>
      </c>
    </row>
    <row r="250" spans="1:19" hidden="1" x14ac:dyDescent="0.55000000000000004">
      <c r="A250" s="72">
        <v>5</v>
      </c>
      <c r="B250" s="49" t="s">
        <v>0</v>
      </c>
      <c r="C250" s="49">
        <v>33</v>
      </c>
      <c r="D250" s="25" t="s">
        <v>66</v>
      </c>
      <c r="E250" s="25">
        <v>4</v>
      </c>
      <c r="F250" s="25">
        <v>7</v>
      </c>
      <c r="G250" s="25">
        <v>8.5</v>
      </c>
      <c r="H250" s="24"/>
      <c r="I250" s="24"/>
      <c r="J250" s="79"/>
      <c r="K250" s="79"/>
      <c r="N250" s="79">
        <v>0</v>
      </c>
      <c r="O250" s="79">
        <v>0</v>
      </c>
      <c r="P250" s="24">
        <v>0</v>
      </c>
      <c r="Q250" s="24">
        <v>0</v>
      </c>
      <c r="R250" s="24">
        <v>0</v>
      </c>
      <c r="S250" s="24">
        <v>0</v>
      </c>
    </row>
    <row r="251" spans="1:19" hidden="1" x14ac:dyDescent="0.55000000000000004">
      <c r="A251" s="72">
        <v>5</v>
      </c>
      <c r="B251" s="49" t="s">
        <v>0</v>
      </c>
      <c r="C251" s="49">
        <v>34</v>
      </c>
      <c r="D251" s="25" t="s">
        <v>66</v>
      </c>
      <c r="E251" s="25">
        <v>3</v>
      </c>
      <c r="F251" s="25">
        <v>5</v>
      </c>
      <c r="G251" s="25">
        <v>7.5</v>
      </c>
      <c r="H251" s="24"/>
      <c r="I251" s="24"/>
      <c r="J251" s="79"/>
      <c r="K251" s="79"/>
      <c r="N251" s="79">
        <v>0</v>
      </c>
      <c r="O251" s="79">
        <v>0</v>
      </c>
      <c r="P251" s="24">
        <v>0</v>
      </c>
      <c r="Q251" s="24">
        <v>0</v>
      </c>
      <c r="R251" s="24">
        <v>0</v>
      </c>
      <c r="S251" s="24">
        <v>0</v>
      </c>
    </row>
    <row r="252" spans="1:19" x14ac:dyDescent="0.55000000000000004">
      <c r="A252" s="72">
        <v>5</v>
      </c>
      <c r="B252" s="49" t="s">
        <v>0</v>
      </c>
      <c r="C252" s="49">
        <v>35</v>
      </c>
      <c r="D252" s="25" t="s">
        <v>66</v>
      </c>
      <c r="E252" s="25">
        <v>2</v>
      </c>
      <c r="F252" s="25">
        <v>8</v>
      </c>
      <c r="G252" s="25">
        <v>11.5</v>
      </c>
      <c r="H252" s="24">
        <v>12</v>
      </c>
      <c r="I252" s="24">
        <v>6</v>
      </c>
      <c r="J252" s="79"/>
      <c r="K252" s="79"/>
      <c r="N252" s="79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</row>
    <row r="253" spans="1:19" hidden="1" x14ac:dyDescent="0.55000000000000004">
      <c r="A253" s="72">
        <v>5</v>
      </c>
      <c r="B253" s="49" t="s">
        <v>0</v>
      </c>
      <c r="C253" s="49">
        <v>36</v>
      </c>
      <c r="D253" s="25" t="s">
        <v>47</v>
      </c>
      <c r="E253" s="25">
        <v>3</v>
      </c>
      <c r="F253" s="25">
        <v>6</v>
      </c>
      <c r="G253" s="25">
        <v>9</v>
      </c>
      <c r="H253" s="24"/>
      <c r="I253" s="24"/>
      <c r="J253" s="79"/>
      <c r="K253" s="79"/>
      <c r="N253" s="79">
        <v>0</v>
      </c>
      <c r="O253" s="79">
        <v>0</v>
      </c>
      <c r="P253" s="24">
        <v>0</v>
      </c>
      <c r="Q253" s="24">
        <v>0</v>
      </c>
      <c r="R253" s="24">
        <v>0</v>
      </c>
      <c r="S253" s="24">
        <v>0</v>
      </c>
    </row>
    <row r="254" spans="1:19" x14ac:dyDescent="0.55000000000000004">
      <c r="A254" s="72">
        <v>5</v>
      </c>
      <c r="B254" s="49" t="s">
        <v>0</v>
      </c>
      <c r="C254" s="49">
        <v>37</v>
      </c>
      <c r="D254" s="25" t="s">
        <v>47</v>
      </c>
      <c r="E254" s="25">
        <v>3</v>
      </c>
      <c r="F254" s="25">
        <v>7.5</v>
      </c>
      <c r="G254" s="25">
        <v>8</v>
      </c>
      <c r="H254" s="24">
        <v>11</v>
      </c>
      <c r="I254" s="24">
        <v>4</v>
      </c>
      <c r="J254" s="79"/>
      <c r="K254" s="79"/>
      <c r="N254" s="79">
        <v>10</v>
      </c>
      <c r="O254" s="24">
        <v>10</v>
      </c>
      <c r="P254" s="24">
        <v>0</v>
      </c>
      <c r="Q254" s="24">
        <v>0</v>
      </c>
      <c r="R254" s="24">
        <v>0</v>
      </c>
      <c r="S254" s="24">
        <v>0</v>
      </c>
    </row>
    <row r="255" spans="1:19" x14ac:dyDescent="0.55000000000000004">
      <c r="A255" s="72">
        <v>5</v>
      </c>
      <c r="B255" s="49" t="s">
        <v>0</v>
      </c>
      <c r="C255" s="49">
        <v>38</v>
      </c>
      <c r="D255" s="25" t="s">
        <v>66</v>
      </c>
      <c r="E255" s="25">
        <v>2</v>
      </c>
      <c r="F255" s="25">
        <v>8.5</v>
      </c>
      <c r="G255" s="25">
        <v>18</v>
      </c>
      <c r="H255" s="24">
        <v>21</v>
      </c>
      <c r="I255" s="24">
        <v>14.5</v>
      </c>
      <c r="J255" s="79">
        <v>14</v>
      </c>
      <c r="K255" s="79">
        <v>15</v>
      </c>
      <c r="M255" s="79"/>
      <c r="N255" s="79">
        <v>15</v>
      </c>
      <c r="O255" s="24">
        <v>20</v>
      </c>
      <c r="P255" s="79">
        <v>22</v>
      </c>
      <c r="Q255" s="79">
        <v>0</v>
      </c>
      <c r="R255" s="24">
        <v>0</v>
      </c>
      <c r="S255" s="24">
        <v>0</v>
      </c>
    </row>
    <row r="256" spans="1:19" x14ac:dyDescent="0.55000000000000004">
      <c r="A256" s="72">
        <v>5</v>
      </c>
      <c r="B256" s="49" t="s">
        <v>0</v>
      </c>
      <c r="C256" s="49">
        <v>39</v>
      </c>
      <c r="D256" s="25" t="s">
        <v>66</v>
      </c>
      <c r="E256" s="25">
        <v>2</v>
      </c>
      <c r="F256" s="25">
        <v>5</v>
      </c>
      <c r="G256" s="25">
        <v>13</v>
      </c>
      <c r="H256" s="24">
        <v>23</v>
      </c>
      <c r="I256" s="24">
        <v>13.5</v>
      </c>
      <c r="J256" s="79"/>
      <c r="K256" s="79"/>
      <c r="M256" s="79"/>
      <c r="N256" s="79">
        <v>10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</row>
    <row r="257" spans="1:19" x14ac:dyDescent="0.55000000000000004">
      <c r="A257" s="72">
        <v>5</v>
      </c>
      <c r="B257" s="49" t="s">
        <v>0</v>
      </c>
      <c r="C257" s="49">
        <v>40</v>
      </c>
      <c r="D257" s="25" t="s">
        <v>66</v>
      </c>
      <c r="E257" s="25">
        <v>1</v>
      </c>
      <c r="F257" s="25">
        <v>7</v>
      </c>
      <c r="G257" s="25">
        <v>16</v>
      </c>
      <c r="H257" s="24">
        <v>30.5</v>
      </c>
      <c r="I257" s="24">
        <v>5</v>
      </c>
      <c r="J257" s="79">
        <v>11</v>
      </c>
      <c r="K257" s="79">
        <v>23</v>
      </c>
      <c r="L257" s="79">
        <v>33</v>
      </c>
      <c r="M257" s="79">
        <v>43</v>
      </c>
      <c r="N257" s="79">
        <v>2</v>
      </c>
      <c r="O257" s="24">
        <v>2</v>
      </c>
      <c r="P257" s="79">
        <v>7</v>
      </c>
      <c r="Q257" s="79">
        <v>4</v>
      </c>
      <c r="R257" s="79">
        <v>45</v>
      </c>
      <c r="S257" s="79">
        <v>75</v>
      </c>
    </row>
    <row r="258" spans="1:19" hidden="1" x14ac:dyDescent="0.55000000000000004">
      <c r="A258" s="72">
        <v>5</v>
      </c>
      <c r="B258" s="49" t="s">
        <v>0</v>
      </c>
      <c r="C258" s="49">
        <v>41</v>
      </c>
      <c r="D258" s="25" t="s">
        <v>66</v>
      </c>
      <c r="E258" s="25">
        <v>3</v>
      </c>
      <c r="F258" s="25">
        <v>7</v>
      </c>
      <c r="G258" s="25">
        <v>9</v>
      </c>
      <c r="H258" s="24"/>
      <c r="I258" s="24"/>
      <c r="J258" s="79"/>
      <c r="K258" s="79"/>
      <c r="L258" s="79"/>
      <c r="M258" s="79"/>
      <c r="N258" s="79">
        <v>0</v>
      </c>
      <c r="O258" s="79">
        <v>0</v>
      </c>
      <c r="P258" s="24">
        <v>0</v>
      </c>
      <c r="Q258" s="24">
        <v>0</v>
      </c>
      <c r="R258" s="24">
        <v>0</v>
      </c>
      <c r="S258" s="24">
        <v>0</v>
      </c>
    </row>
    <row r="259" spans="1:19" x14ac:dyDescent="0.55000000000000004">
      <c r="A259" s="72">
        <v>5</v>
      </c>
      <c r="B259" s="49" t="s">
        <v>0</v>
      </c>
      <c r="C259" s="49">
        <v>42</v>
      </c>
      <c r="D259" s="25" t="s">
        <v>81</v>
      </c>
      <c r="E259" s="25">
        <v>2</v>
      </c>
      <c r="F259" s="25">
        <v>9</v>
      </c>
      <c r="G259" s="25">
        <v>16</v>
      </c>
      <c r="H259" s="24">
        <v>25.5</v>
      </c>
      <c r="I259" s="24">
        <v>13</v>
      </c>
      <c r="J259" s="79"/>
      <c r="K259" s="79"/>
      <c r="L259" s="79"/>
      <c r="M259" s="79"/>
      <c r="N259" s="79">
        <v>10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</row>
    <row r="260" spans="1:19" x14ac:dyDescent="0.55000000000000004">
      <c r="A260" s="72">
        <v>5</v>
      </c>
      <c r="B260" s="49" t="s">
        <v>0</v>
      </c>
      <c r="C260" s="49">
        <v>43</v>
      </c>
      <c r="D260" s="25" t="s">
        <v>81</v>
      </c>
      <c r="E260" s="25">
        <v>3</v>
      </c>
      <c r="F260" s="25">
        <v>9</v>
      </c>
      <c r="G260" s="25">
        <v>17</v>
      </c>
      <c r="H260" s="24">
        <v>23.5</v>
      </c>
      <c r="I260" s="24">
        <v>22</v>
      </c>
      <c r="J260" s="79">
        <v>23</v>
      </c>
      <c r="K260" s="79">
        <v>23.5</v>
      </c>
      <c r="L260" s="79">
        <v>23</v>
      </c>
      <c r="M260" s="79"/>
      <c r="N260" s="79">
        <v>3</v>
      </c>
      <c r="O260" s="24">
        <v>2</v>
      </c>
      <c r="P260" s="79">
        <v>10</v>
      </c>
      <c r="Q260" s="79">
        <v>20</v>
      </c>
      <c r="R260" s="24">
        <v>0</v>
      </c>
      <c r="S260" s="24">
        <v>0</v>
      </c>
    </row>
    <row r="261" spans="1:19" x14ac:dyDescent="0.55000000000000004">
      <c r="A261" s="72">
        <v>5</v>
      </c>
      <c r="B261" s="49" t="s">
        <v>0</v>
      </c>
      <c r="C261" s="49">
        <v>44</v>
      </c>
      <c r="D261" s="25" t="s">
        <v>66</v>
      </c>
      <c r="E261" s="25">
        <v>3</v>
      </c>
      <c r="F261" s="25">
        <v>9</v>
      </c>
      <c r="G261" s="25">
        <v>15.5</v>
      </c>
      <c r="H261" s="24">
        <v>24</v>
      </c>
      <c r="I261" s="24">
        <v>17</v>
      </c>
      <c r="J261" s="79"/>
      <c r="K261" s="79">
        <v>18</v>
      </c>
      <c r="M261" s="79"/>
      <c r="N261" s="79">
        <v>0</v>
      </c>
      <c r="O261" s="24">
        <v>5</v>
      </c>
      <c r="P261" s="24">
        <v>0</v>
      </c>
      <c r="Q261" s="79">
        <v>0</v>
      </c>
      <c r="R261" s="24">
        <v>0</v>
      </c>
      <c r="S261" s="24">
        <v>0</v>
      </c>
    </row>
    <row r="262" spans="1:19" x14ac:dyDescent="0.55000000000000004">
      <c r="A262" s="72">
        <v>5</v>
      </c>
      <c r="B262" s="49" t="s">
        <v>0</v>
      </c>
      <c r="C262" s="49">
        <v>45</v>
      </c>
      <c r="D262" s="25" t="s">
        <v>66</v>
      </c>
      <c r="E262" s="25">
        <v>3</v>
      </c>
      <c r="F262" s="25">
        <v>6.5</v>
      </c>
      <c r="G262" s="25">
        <v>8.5</v>
      </c>
      <c r="H262" s="24">
        <v>9</v>
      </c>
      <c r="I262" s="24">
        <v>7</v>
      </c>
      <c r="J262" s="79"/>
      <c r="K262" s="79"/>
      <c r="M262" s="79"/>
      <c r="N262" s="79">
        <v>10</v>
      </c>
      <c r="O262" s="24">
        <v>1</v>
      </c>
      <c r="P262" s="24">
        <v>0</v>
      </c>
      <c r="Q262" s="24">
        <v>0</v>
      </c>
      <c r="R262" s="24">
        <v>0</v>
      </c>
      <c r="S262" s="24">
        <v>0</v>
      </c>
    </row>
    <row r="263" spans="1:19" x14ac:dyDescent="0.55000000000000004">
      <c r="A263" s="72">
        <v>5</v>
      </c>
      <c r="B263" s="49" t="s">
        <v>0</v>
      </c>
      <c r="C263" s="49">
        <v>46</v>
      </c>
      <c r="D263" s="25" t="s">
        <v>66</v>
      </c>
      <c r="E263" s="25">
        <v>3</v>
      </c>
      <c r="F263" s="25">
        <v>4.5</v>
      </c>
      <c r="G263" s="25">
        <v>7.5</v>
      </c>
      <c r="H263" s="24">
        <v>15</v>
      </c>
      <c r="I263" s="24">
        <v>3</v>
      </c>
      <c r="J263" s="79"/>
      <c r="K263" s="79"/>
      <c r="M263" s="79"/>
      <c r="N263" s="79">
        <v>5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</row>
    <row r="264" spans="1:19" x14ac:dyDescent="0.55000000000000004">
      <c r="A264" s="72">
        <v>5</v>
      </c>
      <c r="B264" s="49" t="s">
        <v>0</v>
      </c>
      <c r="C264" s="49">
        <v>47</v>
      </c>
      <c r="D264" s="25" t="s">
        <v>66</v>
      </c>
      <c r="E264" s="25">
        <v>2</v>
      </c>
      <c r="F264" s="25">
        <v>6</v>
      </c>
      <c r="G264" s="25">
        <v>8</v>
      </c>
      <c r="H264" s="24">
        <v>9</v>
      </c>
      <c r="I264" s="24">
        <v>8</v>
      </c>
      <c r="J264" s="79"/>
      <c r="K264" s="79"/>
      <c r="M264" s="79"/>
      <c r="N264" s="79">
        <v>1</v>
      </c>
      <c r="O264" s="24">
        <v>15</v>
      </c>
      <c r="P264" s="24">
        <v>0</v>
      </c>
      <c r="Q264" s="24">
        <v>0</v>
      </c>
      <c r="R264" s="24">
        <v>0</v>
      </c>
      <c r="S264" s="24">
        <v>0</v>
      </c>
    </row>
    <row r="265" spans="1:19" x14ac:dyDescent="0.55000000000000004">
      <c r="A265" s="72">
        <v>5</v>
      </c>
      <c r="B265" s="49" t="s">
        <v>0</v>
      </c>
      <c r="C265" s="49">
        <v>48</v>
      </c>
      <c r="D265" s="25" t="s">
        <v>66</v>
      </c>
      <c r="E265" s="25">
        <v>2</v>
      </c>
      <c r="F265" s="25">
        <v>7.5</v>
      </c>
      <c r="G265" s="25">
        <v>16.5</v>
      </c>
      <c r="H265" s="24">
        <v>36.5</v>
      </c>
      <c r="I265" s="24">
        <v>18</v>
      </c>
      <c r="J265" s="79">
        <v>27</v>
      </c>
      <c r="K265" s="79">
        <v>50</v>
      </c>
      <c r="L265" s="79">
        <v>64.5</v>
      </c>
      <c r="M265" s="79">
        <v>75</v>
      </c>
      <c r="N265" s="79">
        <v>15</v>
      </c>
      <c r="O265" s="24">
        <v>2</v>
      </c>
      <c r="P265" s="79">
        <v>15</v>
      </c>
      <c r="Q265" s="79">
        <v>20</v>
      </c>
      <c r="R265" s="79">
        <v>40</v>
      </c>
      <c r="S265" s="79">
        <v>50</v>
      </c>
    </row>
    <row r="266" spans="1:19" x14ac:dyDescent="0.55000000000000004">
      <c r="A266" s="72">
        <v>5</v>
      </c>
      <c r="B266" s="49" t="s">
        <v>0</v>
      </c>
      <c r="C266" s="49">
        <v>49</v>
      </c>
      <c r="D266" s="25" t="s">
        <v>66</v>
      </c>
      <c r="E266" s="25">
        <v>2</v>
      </c>
      <c r="F266" s="25">
        <v>6</v>
      </c>
      <c r="G266" s="25">
        <v>11.5</v>
      </c>
      <c r="H266" s="24">
        <v>19</v>
      </c>
      <c r="I266" s="24">
        <v>16</v>
      </c>
      <c r="J266" s="79">
        <v>24</v>
      </c>
      <c r="K266" s="79">
        <v>33</v>
      </c>
      <c r="L266" s="79">
        <v>41</v>
      </c>
      <c r="M266" s="79">
        <v>66</v>
      </c>
      <c r="N266" s="79">
        <v>10</v>
      </c>
      <c r="O266" s="24">
        <v>10</v>
      </c>
      <c r="P266" s="79">
        <v>10</v>
      </c>
      <c r="Q266" s="79">
        <v>35</v>
      </c>
      <c r="R266" s="79">
        <v>50</v>
      </c>
      <c r="S266" s="79">
        <v>75</v>
      </c>
    </row>
    <row r="267" spans="1:19" x14ac:dyDescent="0.55000000000000004">
      <c r="A267" s="72">
        <v>5</v>
      </c>
      <c r="B267" s="49" t="s">
        <v>0</v>
      </c>
      <c r="C267" s="49">
        <v>50</v>
      </c>
      <c r="D267" s="25" t="s">
        <v>42</v>
      </c>
      <c r="E267" s="25">
        <v>2</v>
      </c>
      <c r="F267" s="26">
        <v>6.5</v>
      </c>
      <c r="G267" s="25">
        <v>11</v>
      </c>
      <c r="H267" s="24">
        <v>14</v>
      </c>
      <c r="I267" s="24">
        <v>8</v>
      </c>
      <c r="J267" s="79"/>
      <c r="K267" s="79"/>
      <c r="L267" s="79"/>
      <c r="M267" s="79"/>
      <c r="N267" s="79">
        <v>5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</row>
    <row r="268" spans="1:19" x14ac:dyDescent="0.55000000000000004">
      <c r="A268" s="72">
        <v>5</v>
      </c>
      <c r="B268" s="49" t="s">
        <v>0</v>
      </c>
      <c r="C268" s="49">
        <v>51</v>
      </c>
      <c r="D268" s="26" t="s">
        <v>66</v>
      </c>
      <c r="E268" s="26">
        <v>3</v>
      </c>
      <c r="F268" s="25">
        <v>6</v>
      </c>
      <c r="G268" s="25">
        <v>15.5</v>
      </c>
      <c r="H268" s="50">
        <v>36.5</v>
      </c>
      <c r="I268" s="24">
        <v>33</v>
      </c>
      <c r="J268" s="78">
        <v>40</v>
      </c>
      <c r="K268" s="78">
        <v>65</v>
      </c>
      <c r="L268" s="79">
        <v>90</v>
      </c>
      <c r="M268" s="79">
        <v>115</v>
      </c>
      <c r="N268" s="78">
        <v>20</v>
      </c>
      <c r="O268" s="24">
        <v>40</v>
      </c>
      <c r="P268" s="78">
        <v>40</v>
      </c>
      <c r="Q268" s="78">
        <v>25</v>
      </c>
      <c r="R268" s="79">
        <v>65</v>
      </c>
      <c r="S268" s="79">
        <v>25</v>
      </c>
    </row>
    <row r="269" spans="1:19" x14ac:dyDescent="0.55000000000000004">
      <c r="A269" s="72">
        <v>5</v>
      </c>
      <c r="B269" s="49" t="s">
        <v>0</v>
      </c>
      <c r="C269" s="49">
        <v>52</v>
      </c>
      <c r="D269" s="25" t="s">
        <v>81</v>
      </c>
      <c r="E269" s="25">
        <v>2</v>
      </c>
      <c r="F269" s="49">
        <v>9</v>
      </c>
      <c r="G269" s="26">
        <v>15</v>
      </c>
      <c r="H269" s="24">
        <v>18.5</v>
      </c>
      <c r="I269" s="24">
        <v>2</v>
      </c>
      <c r="J269" s="79"/>
      <c r="K269" s="79"/>
      <c r="N269" s="79">
        <v>5</v>
      </c>
      <c r="O269" s="24">
        <v>5</v>
      </c>
      <c r="P269" s="24">
        <v>0</v>
      </c>
      <c r="Q269" s="24">
        <v>0</v>
      </c>
      <c r="R269" s="24">
        <v>0</v>
      </c>
      <c r="S269" s="24">
        <v>0</v>
      </c>
    </row>
    <row r="270" spans="1:19" hidden="1" x14ac:dyDescent="0.55000000000000004">
      <c r="A270" s="72">
        <v>5</v>
      </c>
      <c r="B270" s="49" t="s">
        <v>0</v>
      </c>
      <c r="C270" s="49">
        <v>53</v>
      </c>
      <c r="D270" s="49" t="s">
        <v>81</v>
      </c>
      <c r="E270" s="49">
        <v>2</v>
      </c>
      <c r="F270" s="25">
        <v>7</v>
      </c>
      <c r="G270" s="25">
        <v>11</v>
      </c>
      <c r="H270" s="24"/>
      <c r="I270" s="24"/>
      <c r="J270" s="79"/>
      <c r="K270" s="79"/>
      <c r="N270" s="79">
        <v>0</v>
      </c>
      <c r="O270" s="79">
        <v>0</v>
      </c>
      <c r="P270" s="24">
        <v>0</v>
      </c>
      <c r="Q270" s="24">
        <v>0</v>
      </c>
      <c r="R270" s="24">
        <v>0</v>
      </c>
      <c r="S270" s="24">
        <v>0</v>
      </c>
    </row>
    <row r="271" spans="1:19" hidden="1" x14ac:dyDescent="0.55000000000000004">
      <c r="A271" s="72">
        <v>5</v>
      </c>
      <c r="B271" s="49" t="s">
        <v>0</v>
      </c>
      <c r="C271" s="49">
        <v>54</v>
      </c>
      <c r="D271" s="25" t="s">
        <v>81</v>
      </c>
      <c r="E271" s="25">
        <v>3</v>
      </c>
      <c r="F271" s="25">
        <v>6</v>
      </c>
      <c r="G271" s="49">
        <v>4.5</v>
      </c>
      <c r="H271" s="24"/>
      <c r="I271" s="24"/>
      <c r="J271" s="79"/>
      <c r="K271" s="79"/>
      <c r="N271" s="79">
        <v>0</v>
      </c>
      <c r="O271" s="79">
        <v>0</v>
      </c>
      <c r="P271" s="24">
        <v>0</v>
      </c>
      <c r="Q271" s="24">
        <v>0</v>
      </c>
      <c r="R271" s="24">
        <v>0</v>
      </c>
      <c r="S271" s="24">
        <v>0</v>
      </c>
    </row>
    <row r="272" spans="1:19" hidden="1" x14ac:dyDescent="0.55000000000000004">
      <c r="A272" s="72">
        <v>5</v>
      </c>
      <c r="B272" s="49" t="s">
        <v>0</v>
      </c>
      <c r="C272" s="49">
        <v>55</v>
      </c>
      <c r="D272" s="25" t="s">
        <v>81</v>
      </c>
      <c r="E272" s="25">
        <v>2</v>
      </c>
      <c r="F272" s="25">
        <v>7</v>
      </c>
      <c r="G272" s="25">
        <v>4</v>
      </c>
      <c r="H272" s="24"/>
      <c r="I272" s="24"/>
      <c r="J272" s="79"/>
      <c r="K272" s="79"/>
      <c r="N272" s="79">
        <v>0</v>
      </c>
      <c r="O272" s="79">
        <v>0</v>
      </c>
      <c r="P272" s="24">
        <v>0</v>
      </c>
      <c r="Q272" s="24">
        <v>0</v>
      </c>
      <c r="R272" s="24">
        <v>0</v>
      </c>
      <c r="S272" s="24">
        <v>0</v>
      </c>
    </row>
    <row r="273" spans="1:19" hidden="1" x14ac:dyDescent="0.55000000000000004">
      <c r="A273" s="72">
        <v>5</v>
      </c>
      <c r="B273" s="49" t="s">
        <v>0</v>
      </c>
      <c r="C273" s="49">
        <v>56</v>
      </c>
      <c r="D273" s="25" t="s">
        <v>81</v>
      </c>
      <c r="E273" s="25">
        <v>0</v>
      </c>
      <c r="F273" s="25">
        <v>8</v>
      </c>
      <c r="G273" s="25">
        <v>0</v>
      </c>
      <c r="H273" s="24"/>
      <c r="I273" s="24"/>
      <c r="J273" s="79"/>
      <c r="K273" s="79"/>
      <c r="N273" s="79">
        <v>0</v>
      </c>
      <c r="O273" s="79">
        <v>0</v>
      </c>
      <c r="P273" s="24">
        <v>0</v>
      </c>
      <c r="Q273" s="24">
        <v>0</v>
      </c>
      <c r="R273" s="24">
        <v>0</v>
      </c>
      <c r="S273" s="24">
        <v>0</v>
      </c>
    </row>
    <row r="274" spans="1:19" hidden="1" x14ac:dyDescent="0.55000000000000004">
      <c r="A274" s="72">
        <v>5</v>
      </c>
      <c r="B274" s="49" t="s">
        <v>0</v>
      </c>
      <c r="C274" s="49">
        <v>57</v>
      </c>
      <c r="D274" s="25" t="s">
        <v>66</v>
      </c>
      <c r="E274" s="25">
        <v>0</v>
      </c>
      <c r="F274" s="25">
        <v>7</v>
      </c>
      <c r="G274" s="25">
        <v>0</v>
      </c>
      <c r="H274" s="24"/>
      <c r="I274" s="24"/>
      <c r="J274" s="79"/>
      <c r="K274" s="79"/>
      <c r="N274" s="79">
        <v>0</v>
      </c>
      <c r="O274" s="79">
        <v>0</v>
      </c>
      <c r="P274" s="24">
        <v>0</v>
      </c>
      <c r="Q274" s="24">
        <v>0</v>
      </c>
      <c r="R274" s="24">
        <v>0</v>
      </c>
      <c r="S274" s="24">
        <v>0</v>
      </c>
    </row>
    <row r="275" spans="1:19" x14ac:dyDescent="0.55000000000000004">
      <c r="A275" s="72">
        <v>5</v>
      </c>
      <c r="B275" s="72" t="s">
        <v>0</v>
      </c>
      <c r="C275" s="49">
        <v>58</v>
      </c>
      <c r="D275" s="25" t="s">
        <v>81</v>
      </c>
      <c r="E275" s="25">
        <v>2</v>
      </c>
      <c r="F275" s="25">
        <v>8</v>
      </c>
      <c r="G275" s="25">
        <v>19.5</v>
      </c>
      <c r="H275" s="24">
        <v>48</v>
      </c>
      <c r="I275" s="24">
        <v>32</v>
      </c>
      <c r="J275" s="79">
        <v>44</v>
      </c>
      <c r="K275" s="79">
        <v>69</v>
      </c>
      <c r="L275" s="79">
        <v>90.5</v>
      </c>
      <c r="M275" s="79">
        <v>99</v>
      </c>
      <c r="N275" s="79">
        <v>5</v>
      </c>
      <c r="O275" s="24">
        <v>1</v>
      </c>
      <c r="P275" s="79">
        <v>0</v>
      </c>
      <c r="Q275" s="79">
        <v>0</v>
      </c>
      <c r="R275" s="79">
        <v>0</v>
      </c>
      <c r="S275" s="79">
        <v>0</v>
      </c>
    </row>
    <row r="276" spans="1:19" x14ac:dyDescent="0.55000000000000004">
      <c r="A276" s="72">
        <v>5</v>
      </c>
      <c r="B276" s="49" t="s">
        <v>0</v>
      </c>
      <c r="C276" s="49">
        <v>59</v>
      </c>
      <c r="D276" s="25" t="s">
        <v>47</v>
      </c>
      <c r="E276" s="25">
        <v>3</v>
      </c>
      <c r="F276" s="25">
        <v>5</v>
      </c>
      <c r="G276" s="25">
        <v>15</v>
      </c>
      <c r="H276" s="24">
        <v>18</v>
      </c>
      <c r="I276" s="24">
        <v>21.5</v>
      </c>
      <c r="J276" s="79">
        <v>22</v>
      </c>
      <c r="K276" s="79">
        <v>26.5</v>
      </c>
      <c r="L276" s="79">
        <v>30.5</v>
      </c>
      <c r="M276" s="79">
        <v>55</v>
      </c>
      <c r="N276" s="79">
        <v>5</v>
      </c>
      <c r="O276" s="24">
        <v>0</v>
      </c>
      <c r="P276" s="79">
        <v>1</v>
      </c>
      <c r="Q276" s="79">
        <v>15</v>
      </c>
      <c r="R276" s="79">
        <v>20</v>
      </c>
      <c r="S276" s="79">
        <v>10</v>
      </c>
    </row>
    <row r="277" spans="1:19" x14ac:dyDescent="0.55000000000000004">
      <c r="A277" s="72">
        <v>5</v>
      </c>
      <c r="B277" s="49" t="s">
        <v>0</v>
      </c>
      <c r="C277" s="49">
        <v>60</v>
      </c>
      <c r="D277" s="25" t="s">
        <v>66</v>
      </c>
      <c r="E277" s="25">
        <v>2</v>
      </c>
      <c r="F277" s="25">
        <v>5</v>
      </c>
      <c r="G277" s="25">
        <v>19.5</v>
      </c>
      <c r="H277" s="24">
        <v>65</v>
      </c>
      <c r="I277" s="24">
        <v>48</v>
      </c>
      <c r="J277" s="79">
        <v>58</v>
      </c>
      <c r="K277" s="79">
        <v>78</v>
      </c>
      <c r="L277" s="79">
        <v>94.5</v>
      </c>
      <c r="M277" s="79">
        <v>137</v>
      </c>
      <c r="N277" s="79">
        <v>2</v>
      </c>
      <c r="O277" s="24">
        <v>0</v>
      </c>
      <c r="P277" s="79">
        <v>3</v>
      </c>
      <c r="Q277" s="79">
        <v>0</v>
      </c>
      <c r="R277" s="79">
        <v>0</v>
      </c>
      <c r="S277" s="79">
        <v>0</v>
      </c>
    </row>
    <row r="278" spans="1:19" x14ac:dyDescent="0.55000000000000004">
      <c r="A278" s="72">
        <v>5</v>
      </c>
      <c r="B278" s="49" t="s">
        <v>0</v>
      </c>
      <c r="C278" s="49">
        <v>61</v>
      </c>
      <c r="D278" s="25" t="s">
        <v>42</v>
      </c>
      <c r="E278" s="25">
        <v>2</v>
      </c>
      <c r="F278" s="25">
        <v>6</v>
      </c>
      <c r="G278" s="25">
        <v>9</v>
      </c>
      <c r="H278" s="24">
        <v>17.5</v>
      </c>
      <c r="I278" s="24">
        <v>3</v>
      </c>
      <c r="J278" s="79"/>
      <c r="K278" s="79"/>
      <c r="L278" s="79"/>
      <c r="M278" s="79"/>
      <c r="N278" s="79">
        <v>20</v>
      </c>
      <c r="O278" s="24">
        <v>50</v>
      </c>
      <c r="P278" s="24">
        <v>0</v>
      </c>
      <c r="Q278" s="24">
        <v>0</v>
      </c>
      <c r="R278" s="24">
        <v>0</v>
      </c>
      <c r="S278" s="24">
        <v>0</v>
      </c>
    </row>
    <row r="279" spans="1:19" x14ac:dyDescent="0.55000000000000004">
      <c r="A279" s="72">
        <v>5</v>
      </c>
      <c r="B279" s="49" t="s">
        <v>0</v>
      </c>
      <c r="C279" s="49">
        <v>62</v>
      </c>
      <c r="D279" s="25" t="s">
        <v>42</v>
      </c>
      <c r="E279" s="25">
        <v>2</v>
      </c>
      <c r="F279" s="25">
        <v>6</v>
      </c>
      <c r="G279" s="25">
        <v>15</v>
      </c>
      <c r="H279" s="24">
        <v>32.5</v>
      </c>
      <c r="I279" s="24">
        <v>38</v>
      </c>
      <c r="J279" s="79">
        <v>36</v>
      </c>
      <c r="K279" s="79">
        <v>39</v>
      </c>
      <c r="L279" s="79">
        <v>32.5</v>
      </c>
      <c r="M279" s="79"/>
      <c r="N279" s="79">
        <v>0</v>
      </c>
      <c r="O279" s="24">
        <v>0</v>
      </c>
      <c r="P279" s="79">
        <v>0</v>
      </c>
      <c r="Q279" s="24">
        <v>0</v>
      </c>
      <c r="R279" s="24">
        <v>0</v>
      </c>
      <c r="S279" s="24">
        <v>0</v>
      </c>
    </row>
    <row r="280" spans="1:19" x14ac:dyDescent="0.55000000000000004">
      <c r="A280" s="72">
        <v>5</v>
      </c>
      <c r="B280" s="49" t="s">
        <v>0</v>
      </c>
      <c r="C280" s="49">
        <v>63</v>
      </c>
      <c r="D280" s="25" t="s">
        <v>42</v>
      </c>
      <c r="E280" s="25">
        <v>2</v>
      </c>
      <c r="F280" s="25">
        <v>5</v>
      </c>
      <c r="G280" s="25">
        <v>7</v>
      </c>
      <c r="H280" s="24">
        <v>13</v>
      </c>
      <c r="I280" s="24"/>
      <c r="J280" s="79"/>
      <c r="K280" s="79"/>
      <c r="L280" s="79"/>
      <c r="M280" s="79"/>
      <c r="N280" s="79">
        <v>10</v>
      </c>
      <c r="O280" s="24">
        <v>70</v>
      </c>
      <c r="P280" s="24">
        <v>0</v>
      </c>
      <c r="Q280" s="24">
        <v>0</v>
      </c>
      <c r="R280" s="24">
        <v>0</v>
      </c>
      <c r="S280" s="24">
        <v>0</v>
      </c>
    </row>
    <row r="281" spans="1:19" x14ac:dyDescent="0.55000000000000004">
      <c r="A281" s="72">
        <v>5</v>
      </c>
      <c r="B281" s="49" t="s">
        <v>0</v>
      </c>
      <c r="C281" s="49">
        <v>64</v>
      </c>
      <c r="D281" s="25" t="s">
        <v>42</v>
      </c>
      <c r="E281" s="25">
        <v>3</v>
      </c>
      <c r="F281" s="25">
        <v>5</v>
      </c>
      <c r="G281" s="25">
        <v>8</v>
      </c>
      <c r="H281" s="24">
        <v>14</v>
      </c>
      <c r="I281" s="24">
        <v>7</v>
      </c>
      <c r="J281" s="79">
        <v>9</v>
      </c>
      <c r="K281" s="79">
        <v>18</v>
      </c>
      <c r="L281" s="79">
        <v>25</v>
      </c>
      <c r="M281" s="79">
        <v>37</v>
      </c>
      <c r="N281" s="79">
        <v>0</v>
      </c>
      <c r="O281" s="24">
        <v>1</v>
      </c>
      <c r="P281" s="79">
        <v>3</v>
      </c>
      <c r="Q281" s="79">
        <v>5</v>
      </c>
      <c r="R281" s="79">
        <v>12</v>
      </c>
      <c r="S281" s="79">
        <v>15</v>
      </c>
    </row>
    <row r="282" spans="1:19" x14ac:dyDescent="0.55000000000000004">
      <c r="A282" s="72">
        <v>5</v>
      </c>
      <c r="B282" s="49" t="s">
        <v>0</v>
      </c>
      <c r="C282" s="49">
        <v>65</v>
      </c>
      <c r="D282" s="25" t="s">
        <v>42</v>
      </c>
      <c r="E282" s="25">
        <v>3</v>
      </c>
      <c r="F282" s="25">
        <v>6</v>
      </c>
      <c r="G282" s="25">
        <v>13</v>
      </c>
      <c r="H282" s="24">
        <v>17.5</v>
      </c>
      <c r="I282" s="24">
        <v>8.5</v>
      </c>
      <c r="J282" s="79"/>
      <c r="K282" s="79"/>
      <c r="L282" s="79"/>
      <c r="M282" s="79"/>
      <c r="N282" s="79">
        <v>5</v>
      </c>
      <c r="O282" s="24">
        <v>1</v>
      </c>
      <c r="P282" s="24">
        <v>0</v>
      </c>
      <c r="Q282" s="24">
        <v>0</v>
      </c>
      <c r="R282" s="24">
        <v>0</v>
      </c>
      <c r="S282" s="24">
        <v>0</v>
      </c>
    </row>
    <row r="283" spans="1:19" hidden="1" x14ac:dyDescent="0.55000000000000004">
      <c r="A283" s="72">
        <v>5</v>
      </c>
      <c r="B283" s="49" t="s">
        <v>0</v>
      </c>
      <c r="C283" s="49">
        <v>66</v>
      </c>
      <c r="D283" s="25" t="s">
        <v>42</v>
      </c>
      <c r="E283" s="25">
        <v>3</v>
      </c>
      <c r="F283" s="25">
        <v>4.5</v>
      </c>
      <c r="G283" s="25">
        <v>0</v>
      </c>
      <c r="H283" s="24"/>
      <c r="I283" s="24"/>
      <c r="J283" s="79"/>
      <c r="K283" s="79"/>
      <c r="L283" s="79"/>
      <c r="M283" s="79"/>
      <c r="N283" s="79">
        <v>0</v>
      </c>
      <c r="O283" s="79">
        <v>0</v>
      </c>
      <c r="P283" s="24">
        <v>0</v>
      </c>
      <c r="Q283" s="24">
        <v>0</v>
      </c>
      <c r="R283" s="24">
        <v>0</v>
      </c>
      <c r="S283" s="24">
        <v>0</v>
      </c>
    </row>
    <row r="284" spans="1:19" x14ac:dyDescent="0.55000000000000004">
      <c r="A284" s="72">
        <v>5</v>
      </c>
      <c r="B284" s="49" t="s">
        <v>0</v>
      </c>
      <c r="C284" s="49">
        <v>67</v>
      </c>
      <c r="D284" s="25" t="s">
        <v>42</v>
      </c>
      <c r="E284" s="25">
        <v>3</v>
      </c>
      <c r="F284" s="25">
        <v>6</v>
      </c>
      <c r="G284" s="25">
        <v>12</v>
      </c>
      <c r="H284" s="24">
        <v>17</v>
      </c>
      <c r="I284" s="24">
        <v>7</v>
      </c>
      <c r="J284" s="79">
        <v>6</v>
      </c>
      <c r="K284" s="79">
        <v>17</v>
      </c>
      <c r="L284" s="79">
        <v>19</v>
      </c>
      <c r="M284" s="79">
        <v>27</v>
      </c>
      <c r="N284" s="79">
        <v>1</v>
      </c>
      <c r="O284" s="24">
        <v>5</v>
      </c>
      <c r="P284" s="79">
        <v>5</v>
      </c>
      <c r="Q284" s="79">
        <v>3</v>
      </c>
      <c r="R284" s="79">
        <v>8</v>
      </c>
      <c r="S284" s="79">
        <v>30</v>
      </c>
    </row>
    <row r="285" spans="1:19" x14ac:dyDescent="0.55000000000000004">
      <c r="A285" s="72">
        <v>5</v>
      </c>
      <c r="B285" s="49" t="s">
        <v>0</v>
      </c>
      <c r="C285" s="49">
        <v>68</v>
      </c>
      <c r="D285" s="25" t="s">
        <v>42</v>
      </c>
      <c r="E285" s="25">
        <v>4</v>
      </c>
      <c r="F285" s="25">
        <v>6</v>
      </c>
      <c r="G285" s="25">
        <v>15</v>
      </c>
      <c r="H285" s="24">
        <v>19</v>
      </c>
      <c r="I285" s="24">
        <v>11</v>
      </c>
      <c r="J285" s="79"/>
      <c r="K285" s="79"/>
      <c r="N285" s="79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</row>
    <row r="286" spans="1:19" x14ac:dyDescent="0.55000000000000004">
      <c r="A286" s="72">
        <v>5</v>
      </c>
      <c r="B286" s="49" t="s">
        <v>0</v>
      </c>
      <c r="C286" s="49">
        <v>69</v>
      </c>
      <c r="D286" s="25" t="s">
        <v>42</v>
      </c>
      <c r="E286" s="25">
        <v>3</v>
      </c>
      <c r="F286" s="25">
        <v>5</v>
      </c>
      <c r="G286" s="25">
        <v>11</v>
      </c>
      <c r="H286" s="24">
        <v>20</v>
      </c>
      <c r="I286" s="24"/>
      <c r="J286" s="79"/>
      <c r="K286" s="79"/>
      <c r="N286" s="79">
        <v>15</v>
      </c>
      <c r="O286" s="24">
        <v>1</v>
      </c>
      <c r="P286" s="24">
        <v>0</v>
      </c>
      <c r="Q286" s="24">
        <v>0</v>
      </c>
      <c r="R286" s="24">
        <v>0</v>
      </c>
      <c r="S286" s="24">
        <v>0</v>
      </c>
    </row>
    <row r="287" spans="1:19" x14ac:dyDescent="0.55000000000000004">
      <c r="A287" s="72">
        <v>5</v>
      </c>
      <c r="B287" s="49" t="s">
        <v>0</v>
      </c>
      <c r="C287" s="49">
        <v>70</v>
      </c>
      <c r="D287" s="25" t="s">
        <v>42</v>
      </c>
      <c r="E287" s="25">
        <v>2</v>
      </c>
      <c r="F287" s="25">
        <v>7</v>
      </c>
      <c r="G287" s="25">
        <v>15.5</v>
      </c>
      <c r="H287" s="24">
        <v>22.5</v>
      </c>
      <c r="I287" s="24">
        <v>10</v>
      </c>
      <c r="J287" s="79">
        <v>9</v>
      </c>
      <c r="K287" s="79"/>
      <c r="N287" s="79">
        <v>0</v>
      </c>
      <c r="O287" s="24">
        <v>15</v>
      </c>
      <c r="P287" s="79">
        <v>12</v>
      </c>
      <c r="Q287" s="24">
        <v>0</v>
      </c>
      <c r="R287" s="24">
        <v>0</v>
      </c>
      <c r="S287" s="24">
        <v>0</v>
      </c>
    </row>
    <row r="288" spans="1:19" x14ac:dyDescent="0.55000000000000004">
      <c r="A288" s="72">
        <v>5</v>
      </c>
      <c r="B288" s="49" t="s">
        <v>0</v>
      </c>
      <c r="C288" s="49">
        <v>71</v>
      </c>
      <c r="D288" s="25" t="s">
        <v>81</v>
      </c>
      <c r="E288" s="25">
        <v>3</v>
      </c>
      <c r="F288" s="25">
        <v>6</v>
      </c>
      <c r="G288" s="25">
        <v>11</v>
      </c>
      <c r="H288" s="24">
        <v>17</v>
      </c>
      <c r="I288" s="24"/>
      <c r="J288" s="79"/>
      <c r="K288" s="79"/>
      <c r="N288" s="79">
        <v>1</v>
      </c>
      <c r="O288" s="24">
        <v>20</v>
      </c>
      <c r="P288" s="24">
        <v>0</v>
      </c>
      <c r="Q288" s="24">
        <v>0</v>
      </c>
      <c r="R288" s="24">
        <v>0</v>
      </c>
      <c r="S288" s="24">
        <v>0</v>
      </c>
    </row>
    <row r="289" spans="1:19" hidden="1" x14ac:dyDescent="0.55000000000000004">
      <c r="A289" s="72">
        <v>5</v>
      </c>
      <c r="B289" s="49" t="s">
        <v>0</v>
      </c>
      <c r="C289" s="49">
        <v>72</v>
      </c>
      <c r="D289" s="25" t="s">
        <v>81</v>
      </c>
      <c r="E289" s="25">
        <v>2</v>
      </c>
      <c r="F289" s="25">
        <v>7</v>
      </c>
      <c r="G289" s="25">
        <v>10</v>
      </c>
      <c r="H289" s="24"/>
      <c r="I289" s="24"/>
      <c r="J289" s="79"/>
      <c r="K289" s="79"/>
      <c r="N289" s="79">
        <v>0</v>
      </c>
      <c r="O289" s="79">
        <v>0</v>
      </c>
      <c r="P289" s="24">
        <v>0</v>
      </c>
      <c r="Q289" s="24">
        <v>0</v>
      </c>
      <c r="R289" s="24">
        <v>0</v>
      </c>
      <c r="S289" s="24">
        <v>0</v>
      </c>
    </row>
    <row r="290" spans="1:19" x14ac:dyDescent="0.55000000000000004">
      <c r="A290" s="72">
        <v>5</v>
      </c>
      <c r="B290" s="49" t="s">
        <v>0</v>
      </c>
      <c r="C290" s="49">
        <v>73</v>
      </c>
      <c r="D290" s="25" t="s">
        <v>81</v>
      </c>
      <c r="E290" s="25">
        <v>3</v>
      </c>
      <c r="F290" s="25">
        <v>10</v>
      </c>
      <c r="G290" s="25">
        <v>18.5</v>
      </c>
      <c r="H290" s="24">
        <v>27</v>
      </c>
      <c r="I290" s="24">
        <v>12</v>
      </c>
      <c r="J290" s="79"/>
      <c r="K290" s="79"/>
      <c r="N290" s="79">
        <v>5</v>
      </c>
      <c r="O290" s="24">
        <v>0</v>
      </c>
      <c r="P290" s="24">
        <v>0</v>
      </c>
      <c r="Q290" s="24">
        <v>0</v>
      </c>
      <c r="R290" s="24">
        <v>0</v>
      </c>
      <c r="S290" s="24">
        <v>0</v>
      </c>
    </row>
    <row r="291" spans="1:19" x14ac:dyDescent="0.55000000000000004">
      <c r="A291" s="72">
        <v>5</v>
      </c>
      <c r="B291" s="49" t="s">
        <v>0</v>
      </c>
      <c r="C291" s="49">
        <v>74</v>
      </c>
      <c r="D291" s="25" t="s">
        <v>42</v>
      </c>
      <c r="E291" s="25">
        <v>2</v>
      </c>
      <c r="F291" s="25">
        <v>5.5</v>
      </c>
      <c r="G291" s="25">
        <v>11</v>
      </c>
      <c r="H291" s="24">
        <v>19.5</v>
      </c>
      <c r="I291" s="24">
        <v>6</v>
      </c>
      <c r="J291" s="79">
        <v>6</v>
      </c>
      <c r="K291" s="79">
        <v>14</v>
      </c>
      <c r="L291" s="79">
        <v>19.5</v>
      </c>
      <c r="M291" s="79">
        <v>36</v>
      </c>
      <c r="N291" s="79">
        <v>20</v>
      </c>
      <c r="O291" s="24">
        <v>1</v>
      </c>
      <c r="P291" s="79">
        <v>5</v>
      </c>
      <c r="Q291" s="79">
        <v>30</v>
      </c>
      <c r="R291" s="79">
        <v>35</v>
      </c>
      <c r="S291" s="79">
        <v>30</v>
      </c>
    </row>
    <row r="292" spans="1:19" x14ac:dyDescent="0.55000000000000004">
      <c r="A292" s="72">
        <v>5</v>
      </c>
      <c r="B292" s="49" t="s">
        <v>0</v>
      </c>
      <c r="C292" s="49">
        <v>75</v>
      </c>
      <c r="D292" s="25" t="s">
        <v>42</v>
      </c>
      <c r="E292" s="25">
        <v>3</v>
      </c>
      <c r="F292" s="25">
        <v>5</v>
      </c>
      <c r="G292" s="25">
        <v>14</v>
      </c>
      <c r="H292" s="24">
        <v>17</v>
      </c>
      <c r="I292" s="24">
        <v>10</v>
      </c>
      <c r="J292" s="79">
        <v>10</v>
      </c>
      <c r="K292" s="79"/>
      <c r="L292" s="79"/>
      <c r="M292" s="79"/>
      <c r="N292" s="79">
        <v>10</v>
      </c>
      <c r="O292" s="24">
        <v>1</v>
      </c>
      <c r="P292" s="79">
        <v>10</v>
      </c>
      <c r="Q292" s="24">
        <v>0</v>
      </c>
      <c r="R292" s="24">
        <v>0</v>
      </c>
      <c r="S292" s="24">
        <v>0</v>
      </c>
    </row>
    <row r="293" spans="1:19" x14ac:dyDescent="0.55000000000000004">
      <c r="A293" s="72">
        <v>5</v>
      </c>
      <c r="B293" s="49" t="s">
        <v>0</v>
      </c>
      <c r="C293" s="49">
        <v>76</v>
      </c>
      <c r="D293" s="25" t="s">
        <v>42</v>
      </c>
      <c r="E293" s="25">
        <v>2</v>
      </c>
      <c r="F293" s="25">
        <v>5</v>
      </c>
      <c r="G293" s="25">
        <v>11.5</v>
      </c>
      <c r="H293" s="24">
        <v>18</v>
      </c>
      <c r="I293" s="24">
        <v>9</v>
      </c>
      <c r="J293" s="79"/>
      <c r="K293" s="79"/>
      <c r="L293" s="79"/>
      <c r="M293" s="79"/>
      <c r="N293" s="79">
        <v>0</v>
      </c>
      <c r="O293" s="24">
        <v>0</v>
      </c>
      <c r="P293" s="24">
        <v>0</v>
      </c>
      <c r="Q293" s="24">
        <v>0</v>
      </c>
      <c r="R293" s="24">
        <v>0</v>
      </c>
      <c r="S293" s="24">
        <v>0</v>
      </c>
    </row>
    <row r="294" spans="1:19" x14ac:dyDescent="0.55000000000000004">
      <c r="A294" s="72">
        <v>5</v>
      </c>
      <c r="B294" s="49" t="s">
        <v>0</v>
      </c>
      <c r="C294" s="49">
        <v>77</v>
      </c>
      <c r="D294" s="25" t="s">
        <v>42</v>
      </c>
      <c r="E294" s="25">
        <v>2</v>
      </c>
      <c r="F294" s="25">
        <v>6</v>
      </c>
      <c r="G294" s="25">
        <v>11</v>
      </c>
      <c r="H294" s="24">
        <v>19</v>
      </c>
      <c r="I294" s="24">
        <v>7</v>
      </c>
      <c r="J294" s="79">
        <v>9</v>
      </c>
      <c r="K294" s="79">
        <v>13</v>
      </c>
      <c r="L294" s="79">
        <v>16.5</v>
      </c>
      <c r="M294" s="79">
        <v>28</v>
      </c>
      <c r="N294" s="79">
        <v>15</v>
      </c>
      <c r="O294" s="24">
        <v>15</v>
      </c>
      <c r="P294" s="79">
        <v>30</v>
      </c>
      <c r="Q294" s="79">
        <v>20</v>
      </c>
      <c r="R294" s="79">
        <v>30</v>
      </c>
      <c r="S294" s="79">
        <v>35</v>
      </c>
    </row>
    <row r="295" spans="1:19" x14ac:dyDescent="0.55000000000000004">
      <c r="A295" s="72">
        <v>5</v>
      </c>
      <c r="B295" s="49" t="s">
        <v>0</v>
      </c>
      <c r="C295" s="49">
        <v>78</v>
      </c>
      <c r="D295" s="25" t="s">
        <v>42</v>
      </c>
      <c r="E295" s="25">
        <v>4</v>
      </c>
      <c r="F295" s="25">
        <v>4.5</v>
      </c>
      <c r="G295" s="25">
        <v>24</v>
      </c>
      <c r="H295" s="24">
        <v>49</v>
      </c>
      <c r="I295" s="24">
        <v>4</v>
      </c>
      <c r="J295" s="79">
        <v>13</v>
      </c>
      <c r="K295" s="79">
        <v>13</v>
      </c>
      <c r="L295" s="78">
        <v>17.5</v>
      </c>
      <c r="M295" s="78"/>
      <c r="N295" s="79">
        <v>0</v>
      </c>
      <c r="O295" s="24">
        <v>10</v>
      </c>
      <c r="P295" s="79">
        <v>0</v>
      </c>
      <c r="Q295" s="79">
        <v>0</v>
      </c>
      <c r="R295" s="24">
        <v>0</v>
      </c>
      <c r="S295" s="24">
        <v>0</v>
      </c>
    </row>
    <row r="296" spans="1:19" x14ac:dyDescent="0.55000000000000004">
      <c r="A296" s="72">
        <v>5</v>
      </c>
      <c r="B296" s="49" t="s">
        <v>0</v>
      </c>
      <c r="C296" s="49">
        <v>79</v>
      </c>
      <c r="D296" s="25" t="s">
        <v>42</v>
      </c>
      <c r="E296" s="25">
        <v>2</v>
      </c>
      <c r="F296" s="25">
        <v>5</v>
      </c>
      <c r="G296" s="25">
        <v>11</v>
      </c>
      <c r="H296" s="24">
        <v>18</v>
      </c>
      <c r="I296" s="24">
        <v>1</v>
      </c>
      <c r="J296" s="79"/>
      <c r="K296" s="79"/>
      <c r="L296" s="78"/>
      <c r="M296" s="78"/>
      <c r="N296" s="79">
        <v>25</v>
      </c>
      <c r="O296" s="24">
        <v>25</v>
      </c>
      <c r="P296" s="24">
        <v>0</v>
      </c>
      <c r="Q296" s="24">
        <v>0</v>
      </c>
      <c r="R296" s="24">
        <v>0</v>
      </c>
      <c r="S296" s="24">
        <v>0</v>
      </c>
    </row>
    <row r="297" spans="1:19" x14ac:dyDescent="0.55000000000000004">
      <c r="A297" s="72">
        <v>5</v>
      </c>
      <c r="B297" s="49" t="s">
        <v>0</v>
      </c>
      <c r="C297" s="49">
        <v>80</v>
      </c>
      <c r="D297" s="25" t="s">
        <v>42</v>
      </c>
      <c r="E297" s="25">
        <v>4</v>
      </c>
      <c r="F297" s="25">
        <v>4.5</v>
      </c>
      <c r="G297" s="25">
        <v>7</v>
      </c>
      <c r="H297" s="24">
        <v>6</v>
      </c>
      <c r="I297" s="24">
        <v>3</v>
      </c>
      <c r="J297" s="79"/>
      <c r="K297" s="79"/>
      <c r="L297" s="78"/>
      <c r="M297" s="78"/>
      <c r="N297" s="79">
        <v>15</v>
      </c>
      <c r="O297" s="24">
        <v>5</v>
      </c>
      <c r="P297" s="24">
        <v>0</v>
      </c>
      <c r="Q297" s="24">
        <v>0</v>
      </c>
      <c r="R297" s="24">
        <v>0</v>
      </c>
      <c r="S297" s="24">
        <v>0</v>
      </c>
    </row>
    <row r="298" spans="1:19" x14ac:dyDescent="0.55000000000000004">
      <c r="A298" s="72">
        <v>5</v>
      </c>
      <c r="B298" s="49" t="s">
        <v>0</v>
      </c>
      <c r="C298" s="49">
        <v>81</v>
      </c>
      <c r="D298" s="25" t="s">
        <v>66</v>
      </c>
      <c r="E298" s="25">
        <v>1</v>
      </c>
      <c r="F298" s="25">
        <v>6</v>
      </c>
      <c r="G298" s="25">
        <v>17</v>
      </c>
      <c r="H298" s="24">
        <v>29</v>
      </c>
      <c r="I298" s="24">
        <v>18</v>
      </c>
      <c r="J298" s="79">
        <v>22</v>
      </c>
      <c r="K298" s="79">
        <v>20</v>
      </c>
      <c r="L298" s="79">
        <v>17.5</v>
      </c>
      <c r="M298" s="79"/>
      <c r="N298" s="79">
        <v>1</v>
      </c>
      <c r="O298" s="24">
        <v>0</v>
      </c>
      <c r="P298" s="79">
        <v>5</v>
      </c>
      <c r="Q298" s="79">
        <v>10</v>
      </c>
      <c r="R298" s="24">
        <v>0</v>
      </c>
      <c r="S298" s="24">
        <v>0</v>
      </c>
    </row>
    <row r="299" spans="1:19" x14ac:dyDescent="0.55000000000000004">
      <c r="A299" s="72">
        <v>5</v>
      </c>
      <c r="B299" s="49" t="s">
        <v>0</v>
      </c>
      <c r="C299" s="49">
        <v>82</v>
      </c>
      <c r="D299" s="25" t="s">
        <v>66</v>
      </c>
      <c r="E299" s="25">
        <v>1</v>
      </c>
      <c r="F299" s="25">
        <v>6</v>
      </c>
      <c r="G299" s="25">
        <v>13</v>
      </c>
      <c r="H299" s="24">
        <v>22</v>
      </c>
      <c r="I299" s="24">
        <v>10</v>
      </c>
      <c r="J299" s="79"/>
      <c r="K299" s="79"/>
      <c r="L299" s="79"/>
      <c r="M299" s="79"/>
      <c r="N299" s="79">
        <v>2</v>
      </c>
      <c r="O299" s="24">
        <v>5</v>
      </c>
      <c r="P299" s="24">
        <v>0</v>
      </c>
      <c r="Q299" s="24">
        <v>0</v>
      </c>
      <c r="R299" s="24">
        <v>0</v>
      </c>
      <c r="S299" s="24">
        <v>0</v>
      </c>
    </row>
    <row r="300" spans="1:19" x14ac:dyDescent="0.55000000000000004">
      <c r="A300" s="72">
        <v>5</v>
      </c>
      <c r="B300" s="49" t="s">
        <v>0</v>
      </c>
      <c r="C300" s="49">
        <v>83</v>
      </c>
      <c r="D300" s="25" t="s">
        <v>66</v>
      </c>
      <c r="E300" s="25">
        <v>2</v>
      </c>
      <c r="F300" s="25">
        <v>5</v>
      </c>
      <c r="G300" s="25">
        <v>8</v>
      </c>
      <c r="H300" s="24">
        <v>22</v>
      </c>
      <c r="I300" s="24">
        <v>2</v>
      </c>
      <c r="J300" s="79"/>
      <c r="K300" s="79"/>
      <c r="L300" s="79"/>
      <c r="M300" s="79"/>
      <c r="N300" s="79">
        <v>2</v>
      </c>
      <c r="O300" s="24">
        <v>2</v>
      </c>
      <c r="P300" s="24">
        <v>0</v>
      </c>
      <c r="Q300" s="24">
        <v>0</v>
      </c>
      <c r="R300" s="24">
        <v>0</v>
      </c>
      <c r="S300" s="24">
        <v>0</v>
      </c>
    </row>
    <row r="301" spans="1:19" x14ac:dyDescent="0.55000000000000004">
      <c r="A301" s="72">
        <v>5</v>
      </c>
      <c r="B301" s="49" t="s">
        <v>0</v>
      </c>
      <c r="C301" s="49">
        <v>83.5</v>
      </c>
      <c r="D301" s="25" t="s">
        <v>66</v>
      </c>
      <c r="E301" s="25">
        <v>1</v>
      </c>
      <c r="F301" s="25">
        <v>4</v>
      </c>
      <c r="G301" s="25">
        <v>13</v>
      </c>
      <c r="H301" s="57">
        <v>25</v>
      </c>
      <c r="I301" s="57">
        <v>2</v>
      </c>
      <c r="L301" s="79"/>
      <c r="N301" s="79">
        <v>2</v>
      </c>
      <c r="O301" s="57">
        <v>0</v>
      </c>
      <c r="P301" s="24">
        <v>0</v>
      </c>
      <c r="Q301" s="24">
        <v>0</v>
      </c>
      <c r="R301" s="24">
        <v>0</v>
      </c>
      <c r="S301" s="24">
        <v>0</v>
      </c>
    </row>
    <row r="302" spans="1:19" x14ac:dyDescent="0.55000000000000004">
      <c r="A302" s="72">
        <v>5</v>
      </c>
      <c r="B302" s="49" t="s">
        <v>0</v>
      </c>
      <c r="C302" s="49">
        <v>84</v>
      </c>
      <c r="D302" s="25" t="s">
        <v>66</v>
      </c>
      <c r="E302" s="25">
        <v>2</v>
      </c>
      <c r="F302" s="25">
        <v>5.5</v>
      </c>
      <c r="G302" s="25">
        <v>9</v>
      </c>
      <c r="H302" s="24">
        <v>20</v>
      </c>
      <c r="I302" s="24">
        <v>1</v>
      </c>
      <c r="J302" s="79"/>
      <c r="K302" s="79"/>
      <c r="L302" s="79"/>
      <c r="M302" s="79"/>
      <c r="N302" s="79">
        <v>4</v>
      </c>
      <c r="O302" s="24">
        <v>0</v>
      </c>
      <c r="P302" s="24">
        <v>0</v>
      </c>
      <c r="Q302" s="24">
        <v>0</v>
      </c>
      <c r="R302" s="24">
        <v>0</v>
      </c>
      <c r="S302" s="24">
        <v>0</v>
      </c>
    </row>
    <row r="303" spans="1:19" x14ac:dyDescent="0.55000000000000004">
      <c r="A303" s="72">
        <v>5</v>
      </c>
      <c r="B303" s="49" t="s">
        <v>0</v>
      </c>
      <c r="C303" s="49">
        <v>85</v>
      </c>
      <c r="D303" s="25" t="s">
        <v>66</v>
      </c>
      <c r="E303" s="25">
        <v>1</v>
      </c>
      <c r="F303" s="25">
        <v>6</v>
      </c>
      <c r="G303" s="25">
        <v>11</v>
      </c>
      <c r="H303" s="24">
        <v>36</v>
      </c>
      <c r="I303" s="24">
        <v>1</v>
      </c>
      <c r="J303" s="79"/>
      <c r="K303" s="79"/>
      <c r="L303" s="79"/>
      <c r="M303" s="79"/>
      <c r="N303" s="79">
        <v>0</v>
      </c>
      <c r="O303" s="24">
        <v>0</v>
      </c>
      <c r="P303" s="24">
        <v>0</v>
      </c>
      <c r="Q303" s="24">
        <v>0</v>
      </c>
      <c r="R303" s="24">
        <v>0</v>
      </c>
      <c r="S303" s="24">
        <v>0</v>
      </c>
    </row>
    <row r="304" spans="1:19" x14ac:dyDescent="0.55000000000000004">
      <c r="A304" s="72">
        <v>5</v>
      </c>
      <c r="B304" s="49" t="s">
        <v>0</v>
      </c>
      <c r="C304" s="49">
        <v>86</v>
      </c>
      <c r="D304" s="25" t="s">
        <v>66</v>
      </c>
      <c r="E304" s="25">
        <v>2</v>
      </c>
      <c r="F304" s="25">
        <v>10</v>
      </c>
      <c r="G304" s="25">
        <v>17.5</v>
      </c>
      <c r="H304" s="24">
        <v>33</v>
      </c>
      <c r="I304" s="24">
        <v>21.5</v>
      </c>
      <c r="J304" s="79">
        <v>28</v>
      </c>
      <c r="K304" s="79">
        <v>41</v>
      </c>
      <c r="L304" s="79">
        <v>57.5</v>
      </c>
      <c r="M304" s="79">
        <v>74</v>
      </c>
      <c r="N304" s="79">
        <v>2</v>
      </c>
      <c r="O304" s="24">
        <v>5</v>
      </c>
      <c r="P304" s="79">
        <v>12</v>
      </c>
      <c r="Q304" s="79">
        <v>20</v>
      </c>
      <c r="R304" s="79">
        <v>65</v>
      </c>
      <c r="S304" s="79">
        <v>75</v>
      </c>
    </row>
    <row r="305" spans="1:19" x14ac:dyDescent="0.55000000000000004">
      <c r="A305" s="72">
        <v>5</v>
      </c>
      <c r="B305" s="49" t="s">
        <v>0</v>
      </c>
      <c r="C305" s="49">
        <v>87</v>
      </c>
      <c r="D305" s="25" t="s">
        <v>66</v>
      </c>
      <c r="E305" s="25">
        <v>2</v>
      </c>
      <c r="F305" s="25">
        <v>6</v>
      </c>
      <c r="G305" s="25">
        <v>15.5</v>
      </c>
      <c r="H305" s="24">
        <v>21</v>
      </c>
      <c r="I305" s="24">
        <v>15.5</v>
      </c>
      <c r="J305" s="79">
        <v>12</v>
      </c>
      <c r="K305" s="79"/>
      <c r="M305" s="79"/>
      <c r="N305" s="79">
        <v>10</v>
      </c>
      <c r="O305" s="24">
        <v>0</v>
      </c>
      <c r="P305" s="79">
        <v>2</v>
      </c>
      <c r="Q305" s="24">
        <v>0</v>
      </c>
      <c r="R305" s="24">
        <v>0</v>
      </c>
      <c r="S305" s="24">
        <v>0</v>
      </c>
    </row>
    <row r="306" spans="1:19" x14ac:dyDescent="0.55000000000000004">
      <c r="A306" s="72">
        <v>5</v>
      </c>
      <c r="B306" s="49" t="s">
        <v>0</v>
      </c>
      <c r="C306" s="49">
        <v>88</v>
      </c>
      <c r="D306" s="25" t="s">
        <v>66</v>
      </c>
      <c r="E306" s="25">
        <v>1</v>
      </c>
      <c r="F306" s="25">
        <v>5</v>
      </c>
      <c r="G306" s="25">
        <v>12.5</v>
      </c>
      <c r="H306" s="24">
        <v>33</v>
      </c>
      <c r="I306" s="24">
        <v>17</v>
      </c>
      <c r="J306" s="79"/>
      <c r="K306" s="79"/>
      <c r="M306" s="79"/>
      <c r="N306" s="79">
        <v>30</v>
      </c>
      <c r="O306" s="24">
        <v>10</v>
      </c>
      <c r="P306" s="24">
        <v>0</v>
      </c>
      <c r="Q306" s="24">
        <v>0</v>
      </c>
      <c r="R306" s="24">
        <v>0</v>
      </c>
      <c r="S306" s="24">
        <v>0</v>
      </c>
    </row>
    <row r="307" spans="1:19" x14ac:dyDescent="0.55000000000000004">
      <c r="A307" s="72">
        <v>5</v>
      </c>
      <c r="B307" s="49" t="s">
        <v>0</v>
      </c>
      <c r="C307" s="49">
        <v>89</v>
      </c>
      <c r="D307" s="25" t="s">
        <v>42</v>
      </c>
      <c r="E307" s="25">
        <v>2</v>
      </c>
      <c r="F307" s="25">
        <v>4</v>
      </c>
      <c r="G307" s="25">
        <v>7.5</v>
      </c>
      <c r="H307" s="24">
        <v>19.5</v>
      </c>
      <c r="I307" s="24">
        <v>8</v>
      </c>
      <c r="J307" s="79"/>
      <c r="K307" s="79"/>
      <c r="M307" s="79"/>
      <c r="N307" s="79">
        <v>10</v>
      </c>
      <c r="O307" s="24">
        <v>2</v>
      </c>
      <c r="P307" s="24">
        <v>0</v>
      </c>
      <c r="Q307" s="24">
        <v>0</v>
      </c>
      <c r="R307" s="24">
        <v>0</v>
      </c>
      <c r="S307" s="24">
        <v>0</v>
      </c>
    </row>
    <row r="308" spans="1:19" x14ac:dyDescent="0.55000000000000004">
      <c r="A308" s="72">
        <v>5</v>
      </c>
      <c r="B308" s="49" t="s">
        <v>0</v>
      </c>
      <c r="C308" s="49">
        <v>90</v>
      </c>
      <c r="D308" s="26" t="s">
        <v>42</v>
      </c>
      <c r="E308" s="26">
        <v>2</v>
      </c>
      <c r="F308" s="25">
        <v>5</v>
      </c>
      <c r="G308" s="25">
        <v>14</v>
      </c>
      <c r="H308" s="24">
        <v>31</v>
      </c>
      <c r="I308" s="24">
        <v>18</v>
      </c>
      <c r="J308" s="79">
        <v>15</v>
      </c>
      <c r="K308" s="79"/>
      <c r="M308" s="79"/>
      <c r="N308" s="79">
        <v>5</v>
      </c>
      <c r="O308" s="24">
        <v>15</v>
      </c>
      <c r="P308" s="79">
        <v>15</v>
      </c>
      <c r="Q308" s="24">
        <v>0</v>
      </c>
      <c r="R308" s="24">
        <v>0</v>
      </c>
      <c r="S308" s="24">
        <v>0</v>
      </c>
    </row>
    <row r="309" spans="1:19" x14ac:dyDescent="0.55000000000000004">
      <c r="A309" s="72">
        <v>5</v>
      </c>
      <c r="B309" s="49" t="s">
        <v>0</v>
      </c>
      <c r="C309" s="49">
        <v>91</v>
      </c>
      <c r="D309" s="25" t="s">
        <v>66</v>
      </c>
      <c r="E309" s="25">
        <v>2</v>
      </c>
      <c r="F309" s="25">
        <v>6</v>
      </c>
      <c r="G309" s="25">
        <v>11</v>
      </c>
      <c r="H309" s="24">
        <v>18</v>
      </c>
      <c r="I309" s="24">
        <v>1</v>
      </c>
      <c r="J309" s="79"/>
      <c r="K309" s="79"/>
      <c r="M309" s="79"/>
      <c r="N309" s="79">
        <v>4</v>
      </c>
      <c r="O309" s="24">
        <v>1</v>
      </c>
      <c r="P309" s="24">
        <v>0</v>
      </c>
      <c r="Q309" s="24">
        <v>0</v>
      </c>
      <c r="R309" s="24">
        <v>0</v>
      </c>
      <c r="S309" s="24">
        <v>0</v>
      </c>
    </row>
    <row r="310" spans="1:19" x14ac:dyDescent="0.55000000000000004">
      <c r="A310" s="72">
        <v>5</v>
      </c>
      <c r="B310" s="49" t="s">
        <v>0</v>
      </c>
      <c r="C310" s="49">
        <v>92</v>
      </c>
      <c r="D310" s="25" t="s">
        <v>81</v>
      </c>
      <c r="E310" s="25">
        <v>2</v>
      </c>
      <c r="F310" s="25">
        <v>9</v>
      </c>
      <c r="G310" s="25">
        <v>17</v>
      </c>
      <c r="H310" s="24">
        <v>40</v>
      </c>
      <c r="I310" s="24">
        <v>36</v>
      </c>
      <c r="J310" s="79">
        <v>36</v>
      </c>
      <c r="K310" s="79">
        <v>43</v>
      </c>
      <c r="L310" s="79">
        <v>45</v>
      </c>
      <c r="M310" s="79">
        <v>81</v>
      </c>
      <c r="N310" s="79">
        <v>5</v>
      </c>
      <c r="O310" s="24">
        <v>15</v>
      </c>
      <c r="P310" s="79">
        <v>10</v>
      </c>
      <c r="Q310" s="79">
        <v>25</v>
      </c>
      <c r="R310" s="79">
        <v>18</v>
      </c>
      <c r="S310" s="79">
        <v>10</v>
      </c>
    </row>
    <row r="311" spans="1:19" x14ac:dyDescent="0.55000000000000004">
      <c r="A311" s="72">
        <v>5</v>
      </c>
      <c r="B311" s="49" t="s">
        <v>0</v>
      </c>
      <c r="C311" s="49">
        <v>93</v>
      </c>
      <c r="D311" s="25" t="s">
        <v>81</v>
      </c>
      <c r="E311" s="25">
        <v>3</v>
      </c>
      <c r="F311" s="25">
        <v>9</v>
      </c>
      <c r="G311" s="25">
        <v>25</v>
      </c>
      <c r="H311" s="24">
        <v>38</v>
      </c>
      <c r="I311" s="24">
        <v>20</v>
      </c>
      <c r="J311" s="79"/>
      <c r="K311" s="79"/>
      <c r="L311" s="79"/>
      <c r="M311" s="79"/>
      <c r="N311" s="79">
        <v>1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</row>
    <row r="312" spans="1:19" hidden="1" x14ac:dyDescent="0.55000000000000004">
      <c r="A312" s="72">
        <v>5</v>
      </c>
      <c r="B312" s="49" t="s">
        <v>0</v>
      </c>
      <c r="C312" s="49">
        <v>94</v>
      </c>
      <c r="D312" s="25" t="s">
        <v>81</v>
      </c>
      <c r="E312" s="25">
        <v>2</v>
      </c>
      <c r="F312" s="25">
        <v>11</v>
      </c>
      <c r="G312" s="25">
        <v>26</v>
      </c>
      <c r="H312" s="24"/>
      <c r="I312" s="24"/>
      <c r="J312" s="79"/>
      <c r="K312" s="79"/>
      <c r="L312" s="79"/>
      <c r="M312" s="79"/>
      <c r="N312" s="79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</row>
    <row r="313" spans="1:19" x14ac:dyDescent="0.55000000000000004">
      <c r="A313" s="72">
        <v>5</v>
      </c>
      <c r="B313" s="49" t="s">
        <v>0</v>
      </c>
      <c r="C313" s="49">
        <v>95</v>
      </c>
      <c r="D313" s="25" t="s">
        <v>47</v>
      </c>
      <c r="E313" s="25">
        <v>2</v>
      </c>
      <c r="F313" s="25">
        <v>7</v>
      </c>
      <c r="G313" s="25">
        <v>16</v>
      </c>
      <c r="H313" s="24">
        <v>20</v>
      </c>
      <c r="I313" s="24">
        <v>16</v>
      </c>
      <c r="J313" s="79">
        <v>19.5</v>
      </c>
      <c r="K313" s="79">
        <v>22</v>
      </c>
      <c r="L313" s="79">
        <v>24.5</v>
      </c>
      <c r="M313" s="79">
        <v>33</v>
      </c>
      <c r="N313" s="79">
        <v>0</v>
      </c>
      <c r="O313" s="24">
        <v>0</v>
      </c>
      <c r="P313" s="79">
        <v>3</v>
      </c>
      <c r="Q313" s="79">
        <v>12</v>
      </c>
      <c r="R313" s="79">
        <v>75</v>
      </c>
      <c r="S313" s="79">
        <v>25</v>
      </c>
    </row>
    <row r="314" spans="1:19" hidden="1" x14ac:dyDescent="0.55000000000000004">
      <c r="A314" s="72">
        <v>5</v>
      </c>
      <c r="B314" s="49" t="s">
        <v>0</v>
      </c>
      <c r="C314" s="49">
        <v>96</v>
      </c>
      <c r="D314" s="25" t="s">
        <v>81</v>
      </c>
      <c r="E314" s="25">
        <v>2</v>
      </c>
      <c r="F314" s="25">
        <v>9</v>
      </c>
      <c r="G314" s="25">
        <v>10</v>
      </c>
      <c r="H314" s="24"/>
      <c r="I314" s="24"/>
      <c r="J314" s="79"/>
      <c r="K314" s="79"/>
      <c r="L314" s="79"/>
      <c r="N314" s="79">
        <v>0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</row>
    <row r="315" spans="1:19" hidden="1" x14ac:dyDescent="0.55000000000000004">
      <c r="A315" s="72">
        <v>5</v>
      </c>
      <c r="B315" s="49" t="s">
        <v>0</v>
      </c>
      <c r="C315" s="49">
        <v>97</v>
      </c>
      <c r="D315" s="25" t="s">
        <v>47</v>
      </c>
      <c r="E315" s="25">
        <v>2</v>
      </c>
      <c r="F315" s="25">
        <v>4</v>
      </c>
      <c r="G315" s="25">
        <v>11</v>
      </c>
      <c r="H315" s="24"/>
      <c r="I315" s="24"/>
      <c r="J315" s="79"/>
      <c r="K315" s="79"/>
      <c r="L315" s="79"/>
      <c r="N315" s="79">
        <v>0</v>
      </c>
      <c r="O315" s="24">
        <v>0</v>
      </c>
      <c r="P315" s="24">
        <v>0</v>
      </c>
      <c r="Q315" s="24">
        <v>0</v>
      </c>
      <c r="R315" s="24">
        <v>0</v>
      </c>
      <c r="S315" s="24">
        <v>0</v>
      </c>
    </row>
    <row r="316" spans="1:19" x14ac:dyDescent="0.55000000000000004">
      <c r="A316" s="72">
        <v>5</v>
      </c>
      <c r="B316" s="49" t="s">
        <v>0</v>
      </c>
      <c r="C316" s="49">
        <v>98</v>
      </c>
      <c r="D316" s="25" t="s">
        <v>81</v>
      </c>
      <c r="E316" s="25">
        <v>2</v>
      </c>
      <c r="F316" s="25">
        <v>9</v>
      </c>
      <c r="G316" s="25">
        <v>18</v>
      </c>
      <c r="H316" s="24">
        <v>31</v>
      </c>
      <c r="I316" s="24">
        <v>13</v>
      </c>
      <c r="J316" s="79"/>
      <c r="K316" s="79"/>
      <c r="L316" s="79"/>
      <c r="N316" s="79">
        <v>0</v>
      </c>
      <c r="O316" s="24">
        <v>1</v>
      </c>
      <c r="P316" s="24">
        <v>0</v>
      </c>
      <c r="Q316" s="24">
        <v>0</v>
      </c>
      <c r="R316" s="24">
        <v>0</v>
      </c>
      <c r="S316" s="24">
        <v>0</v>
      </c>
    </row>
    <row r="317" spans="1:19" hidden="1" x14ac:dyDescent="0.55000000000000004">
      <c r="A317" s="72">
        <v>5</v>
      </c>
      <c r="B317" s="49" t="s">
        <v>0</v>
      </c>
      <c r="C317" s="49">
        <v>99</v>
      </c>
      <c r="D317" s="25" t="s">
        <v>81</v>
      </c>
      <c r="E317" s="25">
        <v>2</v>
      </c>
      <c r="F317" s="25">
        <v>9</v>
      </c>
      <c r="G317" s="25">
        <v>12</v>
      </c>
      <c r="H317" s="24"/>
      <c r="I317" s="24"/>
      <c r="J317" s="79"/>
      <c r="K317" s="79"/>
      <c r="L317" s="79"/>
      <c r="N317" s="79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0</v>
      </c>
    </row>
    <row r="318" spans="1:19" x14ac:dyDescent="0.55000000000000004">
      <c r="A318" s="72">
        <v>5</v>
      </c>
      <c r="B318" s="49" t="s">
        <v>0</v>
      </c>
      <c r="C318" s="49">
        <v>100</v>
      </c>
      <c r="D318" s="25" t="s">
        <v>47</v>
      </c>
      <c r="E318" s="25">
        <v>3</v>
      </c>
      <c r="F318" s="25">
        <v>6</v>
      </c>
      <c r="G318" s="25">
        <v>13</v>
      </c>
      <c r="H318" s="24">
        <v>18</v>
      </c>
      <c r="I318" s="24">
        <v>5</v>
      </c>
      <c r="J318" s="79"/>
      <c r="K318" s="79"/>
      <c r="L318" s="79"/>
      <c r="N318" s="79">
        <v>5</v>
      </c>
      <c r="O318" s="24">
        <v>2</v>
      </c>
      <c r="P318" s="24">
        <v>0</v>
      </c>
      <c r="Q318" s="24">
        <v>0</v>
      </c>
      <c r="R318" s="24">
        <v>0</v>
      </c>
      <c r="S318" s="24">
        <v>0</v>
      </c>
    </row>
    <row r="319" spans="1:19" x14ac:dyDescent="0.55000000000000004">
      <c r="A319" s="72">
        <v>5</v>
      </c>
      <c r="B319" s="49" t="s">
        <v>1</v>
      </c>
      <c r="C319" s="49">
        <v>1</v>
      </c>
      <c r="D319" s="25" t="s">
        <v>42</v>
      </c>
      <c r="E319" s="25">
        <v>3</v>
      </c>
      <c r="F319" s="49">
        <v>3</v>
      </c>
      <c r="G319" s="25">
        <v>11</v>
      </c>
      <c r="H319" s="50">
        <v>19</v>
      </c>
      <c r="I319" s="50">
        <v>1</v>
      </c>
      <c r="J319" s="78"/>
      <c r="K319" s="78"/>
      <c r="L319" s="79"/>
      <c r="N319" s="78">
        <v>40</v>
      </c>
      <c r="O319" s="50">
        <v>30</v>
      </c>
      <c r="P319" s="24">
        <v>0</v>
      </c>
      <c r="Q319" s="24">
        <v>0</v>
      </c>
      <c r="R319" s="24">
        <v>0</v>
      </c>
      <c r="S319" s="24">
        <v>0</v>
      </c>
    </row>
    <row r="320" spans="1:19" x14ac:dyDescent="0.55000000000000004">
      <c r="A320" s="72">
        <v>5</v>
      </c>
      <c r="B320" s="49" t="s">
        <v>1</v>
      </c>
      <c r="C320" s="49">
        <v>2</v>
      </c>
      <c r="D320" s="26" t="s">
        <v>42</v>
      </c>
      <c r="E320" s="26">
        <v>3</v>
      </c>
      <c r="F320" s="25">
        <v>3</v>
      </c>
      <c r="G320" s="25">
        <v>10</v>
      </c>
      <c r="H320" s="24">
        <v>26</v>
      </c>
      <c r="I320" s="24">
        <v>37.5</v>
      </c>
      <c r="J320" s="79">
        <v>37</v>
      </c>
      <c r="K320" s="79">
        <v>47</v>
      </c>
      <c r="L320" s="79">
        <v>50</v>
      </c>
      <c r="M320" s="79">
        <v>70</v>
      </c>
      <c r="N320" s="79">
        <v>5</v>
      </c>
      <c r="O320" s="24">
        <v>25</v>
      </c>
      <c r="P320" s="79">
        <v>2</v>
      </c>
      <c r="Q320" s="79">
        <v>8</v>
      </c>
      <c r="R320" s="79">
        <v>10</v>
      </c>
      <c r="S320" s="79">
        <v>2</v>
      </c>
    </row>
    <row r="321" spans="1:19" x14ac:dyDescent="0.55000000000000004">
      <c r="A321" s="72">
        <v>5</v>
      </c>
      <c r="B321" s="49" t="s">
        <v>1</v>
      </c>
      <c r="C321" s="49">
        <v>3</v>
      </c>
      <c r="D321" s="25" t="s">
        <v>42</v>
      </c>
      <c r="E321" s="25">
        <v>4</v>
      </c>
      <c r="F321" s="25">
        <v>4</v>
      </c>
      <c r="G321" s="49">
        <v>12</v>
      </c>
      <c r="H321" s="24">
        <v>16</v>
      </c>
      <c r="I321" s="24">
        <v>7</v>
      </c>
      <c r="J321" s="79">
        <v>4</v>
      </c>
      <c r="K321" s="79">
        <v>6</v>
      </c>
      <c r="L321" s="79">
        <v>4</v>
      </c>
      <c r="M321" s="79">
        <v>5</v>
      </c>
      <c r="N321" s="79">
        <v>5</v>
      </c>
      <c r="O321" s="24">
        <v>25</v>
      </c>
      <c r="P321" s="79">
        <v>15</v>
      </c>
      <c r="Q321" s="79">
        <v>10</v>
      </c>
      <c r="R321" s="79">
        <v>50</v>
      </c>
      <c r="S321" s="24">
        <v>0</v>
      </c>
    </row>
    <row r="322" spans="1:19" x14ac:dyDescent="0.55000000000000004">
      <c r="A322" s="72">
        <v>5</v>
      </c>
      <c r="B322" s="49" t="s">
        <v>1</v>
      </c>
      <c r="C322" s="49">
        <v>4</v>
      </c>
      <c r="D322" s="25" t="s">
        <v>47</v>
      </c>
      <c r="E322" s="25">
        <v>1</v>
      </c>
      <c r="F322" s="25">
        <v>6</v>
      </c>
      <c r="G322" s="25">
        <v>10</v>
      </c>
      <c r="H322" s="24">
        <v>10.5</v>
      </c>
      <c r="I322" s="24">
        <v>0.5</v>
      </c>
      <c r="J322" s="79"/>
      <c r="K322" s="79"/>
      <c r="L322" s="79"/>
      <c r="N322" s="79">
        <v>2</v>
      </c>
      <c r="O322" s="24">
        <v>1</v>
      </c>
      <c r="P322" s="24">
        <v>0</v>
      </c>
      <c r="Q322" s="24">
        <v>0</v>
      </c>
      <c r="R322" s="24">
        <v>0</v>
      </c>
      <c r="S322" s="24">
        <v>0</v>
      </c>
    </row>
    <row r="323" spans="1:19" x14ac:dyDescent="0.55000000000000004">
      <c r="A323" s="72">
        <v>5</v>
      </c>
      <c r="B323" s="49" t="s">
        <v>1</v>
      </c>
      <c r="C323" s="49">
        <v>5</v>
      </c>
      <c r="D323" s="25" t="s">
        <v>47</v>
      </c>
      <c r="E323" s="25">
        <v>2</v>
      </c>
      <c r="F323" s="25">
        <v>5.5</v>
      </c>
      <c r="G323" s="25">
        <v>17</v>
      </c>
      <c r="H323" s="24">
        <v>19</v>
      </c>
      <c r="I323" s="24">
        <v>0.5</v>
      </c>
      <c r="J323" s="79"/>
      <c r="K323" s="79"/>
      <c r="L323" s="79"/>
      <c r="N323" s="79">
        <v>5</v>
      </c>
      <c r="O323" s="24">
        <v>2</v>
      </c>
      <c r="P323" s="24">
        <v>0</v>
      </c>
      <c r="Q323" s="24">
        <v>0</v>
      </c>
      <c r="R323" s="24">
        <v>0</v>
      </c>
      <c r="S323" s="24">
        <v>0</v>
      </c>
    </row>
    <row r="324" spans="1:19" x14ac:dyDescent="0.55000000000000004">
      <c r="A324" s="72">
        <v>5</v>
      </c>
      <c r="B324" s="49" t="s">
        <v>1</v>
      </c>
      <c r="C324" s="49">
        <v>6</v>
      </c>
      <c r="D324" s="25" t="s">
        <v>66</v>
      </c>
      <c r="E324" s="25">
        <v>3</v>
      </c>
      <c r="F324" s="25">
        <v>5</v>
      </c>
      <c r="G324" s="25">
        <v>15.5</v>
      </c>
      <c r="H324" s="24">
        <v>50</v>
      </c>
      <c r="I324" s="24">
        <v>13</v>
      </c>
      <c r="J324" s="79">
        <v>15</v>
      </c>
      <c r="K324" s="79">
        <v>35.5</v>
      </c>
      <c r="L324" s="79">
        <v>59</v>
      </c>
      <c r="M324" s="79">
        <v>82</v>
      </c>
      <c r="N324" s="79">
        <v>5</v>
      </c>
      <c r="O324" s="24">
        <v>1</v>
      </c>
      <c r="P324" s="79">
        <v>0</v>
      </c>
      <c r="Q324" s="79">
        <v>2</v>
      </c>
      <c r="R324" s="79">
        <v>20</v>
      </c>
      <c r="S324" s="79">
        <v>3</v>
      </c>
    </row>
    <row r="325" spans="1:19" x14ac:dyDescent="0.55000000000000004">
      <c r="A325" s="72">
        <v>5</v>
      </c>
      <c r="B325" s="49" t="s">
        <v>1</v>
      </c>
      <c r="C325" s="49">
        <v>7</v>
      </c>
      <c r="D325" s="25" t="s">
        <v>66</v>
      </c>
      <c r="E325" s="25">
        <v>2</v>
      </c>
      <c r="F325" s="25">
        <v>5.5</v>
      </c>
      <c r="G325" s="25">
        <v>11</v>
      </c>
      <c r="H325" s="24">
        <v>21</v>
      </c>
      <c r="I325" s="24">
        <v>12.5</v>
      </c>
      <c r="J325" s="79">
        <v>18</v>
      </c>
      <c r="K325" s="79">
        <v>28</v>
      </c>
      <c r="L325" s="79">
        <v>32</v>
      </c>
      <c r="M325" s="79">
        <v>48</v>
      </c>
      <c r="N325" s="79">
        <v>20</v>
      </c>
      <c r="O325" s="24">
        <v>20</v>
      </c>
      <c r="P325" s="79">
        <v>20</v>
      </c>
      <c r="Q325" s="79">
        <v>35</v>
      </c>
      <c r="R325" s="79">
        <v>60</v>
      </c>
      <c r="S325" s="79">
        <v>25</v>
      </c>
    </row>
    <row r="326" spans="1:19" x14ac:dyDescent="0.55000000000000004">
      <c r="A326" s="72">
        <v>5</v>
      </c>
      <c r="B326" s="49" t="s">
        <v>1</v>
      </c>
      <c r="C326" s="49">
        <v>8</v>
      </c>
      <c r="D326" s="25" t="s">
        <v>47</v>
      </c>
      <c r="E326" s="25">
        <v>2</v>
      </c>
      <c r="F326" s="25">
        <v>5.5</v>
      </c>
      <c r="G326" s="25">
        <v>12</v>
      </c>
      <c r="H326" s="24">
        <v>25.5</v>
      </c>
      <c r="I326" s="24">
        <v>4</v>
      </c>
      <c r="J326" s="79"/>
      <c r="K326" s="79"/>
      <c r="L326" s="79"/>
      <c r="N326" s="79">
        <v>0</v>
      </c>
      <c r="O326" s="24">
        <v>1</v>
      </c>
      <c r="P326" s="24">
        <v>0</v>
      </c>
      <c r="Q326" s="24">
        <v>0</v>
      </c>
      <c r="R326" s="24">
        <v>0</v>
      </c>
      <c r="S326" s="24">
        <v>0</v>
      </c>
    </row>
    <row r="327" spans="1:19" x14ac:dyDescent="0.55000000000000004">
      <c r="A327" s="72">
        <v>5</v>
      </c>
      <c r="B327" s="49" t="s">
        <v>1</v>
      </c>
      <c r="C327" s="49">
        <v>9</v>
      </c>
      <c r="D327" s="25" t="s">
        <v>66</v>
      </c>
      <c r="E327" s="25">
        <v>4</v>
      </c>
      <c r="F327" s="25">
        <v>2.5</v>
      </c>
      <c r="G327" s="25">
        <v>10.5</v>
      </c>
      <c r="H327" s="24">
        <v>13</v>
      </c>
      <c r="I327" s="24">
        <v>3</v>
      </c>
      <c r="J327" s="79"/>
      <c r="K327" s="79"/>
      <c r="L327" s="79"/>
      <c r="N327" s="79">
        <v>5</v>
      </c>
      <c r="O327" s="24">
        <v>10</v>
      </c>
      <c r="P327" s="24">
        <v>0</v>
      </c>
      <c r="Q327" s="24">
        <v>0</v>
      </c>
      <c r="R327" s="24">
        <v>0</v>
      </c>
      <c r="S327" s="24">
        <v>0</v>
      </c>
    </row>
    <row r="328" spans="1:19" x14ac:dyDescent="0.55000000000000004">
      <c r="A328" s="72">
        <v>5</v>
      </c>
      <c r="B328" s="49" t="s">
        <v>1</v>
      </c>
      <c r="C328" s="49">
        <v>10</v>
      </c>
      <c r="D328" s="25" t="s">
        <v>66</v>
      </c>
      <c r="E328" s="25">
        <v>2</v>
      </c>
      <c r="F328" s="25">
        <v>5</v>
      </c>
      <c r="G328" s="25">
        <v>16</v>
      </c>
      <c r="H328" s="24">
        <v>35.5</v>
      </c>
      <c r="I328" s="24">
        <v>14</v>
      </c>
      <c r="J328" s="79"/>
      <c r="K328" s="79"/>
      <c r="L328" s="79"/>
      <c r="N328" s="79">
        <v>10</v>
      </c>
      <c r="O328" s="79">
        <v>0</v>
      </c>
      <c r="P328" s="24">
        <v>0</v>
      </c>
      <c r="Q328" s="24">
        <v>0</v>
      </c>
      <c r="R328" s="24">
        <v>0</v>
      </c>
      <c r="S328" s="24">
        <v>0</v>
      </c>
    </row>
    <row r="329" spans="1:19" hidden="1" x14ac:dyDescent="0.55000000000000004">
      <c r="A329" s="72">
        <v>5</v>
      </c>
      <c r="B329" s="49" t="s">
        <v>1</v>
      </c>
      <c r="C329" s="49">
        <v>11</v>
      </c>
      <c r="D329" s="25" t="s">
        <v>47</v>
      </c>
      <c r="E329" s="25"/>
      <c r="F329" s="25">
        <v>2.5</v>
      </c>
      <c r="G329" s="25"/>
      <c r="H329" s="24"/>
      <c r="I329" s="24"/>
      <c r="J329" s="79"/>
      <c r="K329" s="79"/>
      <c r="L329" s="79"/>
      <c r="N329" s="79">
        <v>0</v>
      </c>
      <c r="O329" s="24">
        <v>1</v>
      </c>
      <c r="P329" s="24">
        <v>0</v>
      </c>
      <c r="Q329" s="24">
        <v>0</v>
      </c>
      <c r="R329" s="24">
        <v>0</v>
      </c>
      <c r="S329" s="24">
        <v>0</v>
      </c>
    </row>
    <row r="330" spans="1:19" x14ac:dyDescent="0.55000000000000004">
      <c r="A330" s="72">
        <v>5</v>
      </c>
      <c r="B330" s="49" t="s">
        <v>1</v>
      </c>
      <c r="C330" s="49">
        <v>12</v>
      </c>
      <c r="D330" s="25" t="s">
        <v>42</v>
      </c>
      <c r="E330" s="25">
        <v>2</v>
      </c>
      <c r="F330" s="25">
        <v>4</v>
      </c>
      <c r="G330" s="25">
        <v>10</v>
      </c>
      <c r="H330" s="24">
        <v>21.5</v>
      </c>
      <c r="I330" s="24">
        <v>7</v>
      </c>
      <c r="J330" s="79">
        <v>10</v>
      </c>
      <c r="K330" s="79">
        <v>20.5</v>
      </c>
      <c r="L330" s="79">
        <v>10</v>
      </c>
      <c r="M330" s="79">
        <v>40</v>
      </c>
      <c r="N330" s="79">
        <v>0</v>
      </c>
      <c r="O330" s="24">
        <v>20</v>
      </c>
      <c r="P330" s="79">
        <v>10</v>
      </c>
      <c r="Q330" s="79">
        <v>10</v>
      </c>
      <c r="R330" s="79">
        <v>10</v>
      </c>
      <c r="S330" s="79">
        <v>25</v>
      </c>
    </row>
    <row r="331" spans="1:19" x14ac:dyDescent="0.55000000000000004">
      <c r="A331" s="72">
        <v>5</v>
      </c>
      <c r="B331" s="49" t="s">
        <v>1</v>
      </c>
      <c r="C331" s="49">
        <v>13</v>
      </c>
      <c r="D331" s="25" t="s">
        <v>42</v>
      </c>
      <c r="E331" s="25">
        <v>3</v>
      </c>
      <c r="F331" s="25">
        <v>3.5</v>
      </c>
      <c r="G331" s="25">
        <v>16</v>
      </c>
      <c r="H331" s="24">
        <v>33</v>
      </c>
      <c r="I331" s="24">
        <v>11</v>
      </c>
      <c r="J331" s="79">
        <v>10</v>
      </c>
      <c r="K331" s="79">
        <v>22</v>
      </c>
      <c r="L331" s="79">
        <v>40</v>
      </c>
      <c r="M331" s="79">
        <v>60</v>
      </c>
      <c r="N331" s="79">
        <v>20</v>
      </c>
      <c r="O331" s="24">
        <v>0</v>
      </c>
      <c r="P331" s="79">
        <v>15</v>
      </c>
      <c r="Q331" s="79">
        <v>25</v>
      </c>
      <c r="R331" s="79">
        <v>15</v>
      </c>
      <c r="S331" s="79">
        <v>65</v>
      </c>
    </row>
    <row r="332" spans="1:19" x14ac:dyDescent="0.55000000000000004">
      <c r="A332" s="72">
        <v>5</v>
      </c>
      <c r="B332" s="49" t="s">
        <v>1</v>
      </c>
      <c r="C332" s="49">
        <v>14</v>
      </c>
      <c r="D332" s="25" t="s">
        <v>42</v>
      </c>
      <c r="E332" s="25">
        <v>3</v>
      </c>
      <c r="F332" s="25">
        <v>5</v>
      </c>
      <c r="G332" s="25">
        <v>16</v>
      </c>
      <c r="H332" s="24">
        <v>21.5</v>
      </c>
      <c r="I332" s="24">
        <v>15</v>
      </c>
      <c r="J332" s="79">
        <v>12</v>
      </c>
      <c r="K332" s="79">
        <v>13</v>
      </c>
      <c r="L332" s="79">
        <v>12</v>
      </c>
      <c r="M332" s="79">
        <v>31</v>
      </c>
      <c r="N332" s="79">
        <v>0</v>
      </c>
      <c r="O332" s="24">
        <v>2</v>
      </c>
      <c r="P332" s="79">
        <v>0</v>
      </c>
      <c r="Q332" s="79">
        <v>5</v>
      </c>
      <c r="R332" s="79">
        <v>2</v>
      </c>
      <c r="S332" s="79">
        <v>1</v>
      </c>
    </row>
    <row r="333" spans="1:19" x14ac:dyDescent="0.55000000000000004">
      <c r="A333" s="72">
        <v>5</v>
      </c>
      <c r="B333" s="49" t="s">
        <v>1</v>
      </c>
      <c r="C333" s="49">
        <v>15</v>
      </c>
      <c r="D333" s="25" t="s">
        <v>42</v>
      </c>
      <c r="E333" s="25">
        <v>3</v>
      </c>
      <c r="F333" s="25">
        <v>4</v>
      </c>
      <c r="G333" s="25">
        <v>13</v>
      </c>
      <c r="H333" s="24">
        <v>22</v>
      </c>
      <c r="I333" s="24">
        <v>20</v>
      </c>
      <c r="J333" s="79">
        <v>18</v>
      </c>
      <c r="K333" s="79">
        <v>34</v>
      </c>
      <c r="L333" s="79">
        <v>48</v>
      </c>
      <c r="M333" s="79">
        <v>68</v>
      </c>
      <c r="N333" s="79">
        <v>5</v>
      </c>
      <c r="O333" s="24">
        <v>15</v>
      </c>
      <c r="P333" s="79">
        <v>10</v>
      </c>
      <c r="Q333" s="79">
        <v>5</v>
      </c>
      <c r="R333" s="79">
        <v>15</v>
      </c>
      <c r="S333" s="79">
        <v>3</v>
      </c>
    </row>
    <row r="334" spans="1:19" x14ac:dyDescent="0.55000000000000004">
      <c r="A334" s="72">
        <v>5</v>
      </c>
      <c r="B334" s="49" t="s">
        <v>1</v>
      </c>
      <c r="C334" s="49">
        <v>16</v>
      </c>
      <c r="D334" s="25" t="s">
        <v>66</v>
      </c>
      <c r="E334" s="25">
        <v>2</v>
      </c>
      <c r="F334" s="25">
        <v>6</v>
      </c>
      <c r="G334" s="25">
        <v>9.5</v>
      </c>
      <c r="H334" s="24">
        <v>17</v>
      </c>
      <c r="I334" s="24">
        <v>2</v>
      </c>
      <c r="J334" s="79"/>
      <c r="K334" s="79"/>
      <c r="L334" s="79"/>
      <c r="M334" s="79"/>
      <c r="N334" s="79">
        <v>20</v>
      </c>
      <c r="O334" s="24">
        <v>0</v>
      </c>
      <c r="P334" s="24">
        <v>0</v>
      </c>
      <c r="Q334" s="24">
        <v>0</v>
      </c>
      <c r="R334" s="24">
        <v>0</v>
      </c>
      <c r="S334" s="24">
        <v>0</v>
      </c>
    </row>
    <row r="335" spans="1:19" x14ac:dyDescent="0.55000000000000004">
      <c r="A335" s="72">
        <v>5</v>
      </c>
      <c r="B335" s="49" t="s">
        <v>1</v>
      </c>
      <c r="C335" s="49">
        <v>17</v>
      </c>
      <c r="D335" s="25" t="s">
        <v>42</v>
      </c>
      <c r="E335" s="25">
        <v>3</v>
      </c>
      <c r="F335" s="25">
        <v>4.5</v>
      </c>
      <c r="G335" s="25">
        <v>6</v>
      </c>
      <c r="H335" s="24">
        <v>13</v>
      </c>
      <c r="I335" s="24">
        <v>1</v>
      </c>
      <c r="J335" s="79">
        <v>16</v>
      </c>
      <c r="K335" s="79">
        <v>21</v>
      </c>
      <c r="L335" s="79">
        <v>26</v>
      </c>
      <c r="M335" s="79">
        <v>40</v>
      </c>
      <c r="N335" s="79">
        <v>0</v>
      </c>
      <c r="O335" s="24">
        <v>45</v>
      </c>
      <c r="P335" s="79">
        <v>0</v>
      </c>
      <c r="Q335" s="79">
        <v>0</v>
      </c>
      <c r="R335" s="79">
        <v>2</v>
      </c>
      <c r="S335" s="79">
        <v>1</v>
      </c>
    </row>
    <row r="336" spans="1:19" x14ac:dyDescent="0.55000000000000004">
      <c r="A336" s="72">
        <v>5</v>
      </c>
      <c r="B336" s="49" t="s">
        <v>1</v>
      </c>
      <c r="C336" s="49">
        <v>18</v>
      </c>
      <c r="D336" s="25" t="s">
        <v>42</v>
      </c>
      <c r="E336" s="25">
        <v>3</v>
      </c>
      <c r="F336" s="25">
        <v>5.5</v>
      </c>
      <c r="G336" s="25">
        <v>11</v>
      </c>
      <c r="H336" s="24">
        <v>17</v>
      </c>
      <c r="I336" s="24">
        <v>4</v>
      </c>
      <c r="J336" s="79">
        <v>2</v>
      </c>
      <c r="K336" s="79"/>
      <c r="L336" s="79"/>
      <c r="M336" s="79"/>
      <c r="N336" s="79">
        <v>20</v>
      </c>
      <c r="O336" s="24">
        <v>5</v>
      </c>
      <c r="P336" s="79">
        <v>30</v>
      </c>
      <c r="Q336" s="24">
        <v>0</v>
      </c>
      <c r="R336" s="24">
        <v>0</v>
      </c>
      <c r="S336" s="24">
        <v>0</v>
      </c>
    </row>
    <row r="337" spans="1:19" x14ac:dyDescent="0.55000000000000004">
      <c r="A337" s="72">
        <v>5</v>
      </c>
      <c r="B337" s="49" t="s">
        <v>1</v>
      </c>
      <c r="C337" s="49">
        <v>19</v>
      </c>
      <c r="D337" s="25" t="s">
        <v>66</v>
      </c>
      <c r="E337" s="25">
        <v>2</v>
      </c>
      <c r="F337" s="25">
        <v>4</v>
      </c>
      <c r="G337" s="25">
        <v>13</v>
      </c>
      <c r="H337" s="24">
        <v>29</v>
      </c>
      <c r="I337" s="24">
        <v>34.5</v>
      </c>
      <c r="J337" s="79">
        <v>43</v>
      </c>
      <c r="K337" s="79">
        <v>57</v>
      </c>
      <c r="L337" s="79">
        <v>70</v>
      </c>
      <c r="M337" s="79">
        <v>96</v>
      </c>
      <c r="N337" s="79">
        <v>30</v>
      </c>
      <c r="O337" s="24">
        <v>30</v>
      </c>
      <c r="P337" s="79">
        <v>2</v>
      </c>
      <c r="Q337" s="79">
        <v>0</v>
      </c>
      <c r="R337" s="79">
        <v>2</v>
      </c>
      <c r="S337" s="79">
        <v>1</v>
      </c>
    </row>
    <row r="338" spans="1:19" x14ac:dyDescent="0.55000000000000004">
      <c r="A338" s="72">
        <v>5</v>
      </c>
      <c r="B338" s="49" t="s">
        <v>1</v>
      </c>
      <c r="C338" s="49">
        <v>20</v>
      </c>
      <c r="D338" s="25" t="s">
        <v>66</v>
      </c>
      <c r="E338" s="25">
        <v>2</v>
      </c>
      <c r="F338" s="25">
        <v>5</v>
      </c>
      <c r="G338" s="25">
        <v>14</v>
      </c>
      <c r="H338" s="24">
        <v>37</v>
      </c>
      <c r="I338" s="24">
        <v>32</v>
      </c>
      <c r="J338" s="79">
        <v>39</v>
      </c>
      <c r="K338" s="79">
        <v>57</v>
      </c>
      <c r="L338" s="79">
        <v>56</v>
      </c>
      <c r="M338" s="79">
        <v>96</v>
      </c>
      <c r="N338" s="79">
        <v>20</v>
      </c>
      <c r="O338" s="24">
        <v>1</v>
      </c>
      <c r="P338" s="79">
        <v>55</v>
      </c>
      <c r="Q338" s="79">
        <v>40</v>
      </c>
      <c r="R338" s="79">
        <v>55</v>
      </c>
      <c r="S338" s="79">
        <v>45</v>
      </c>
    </row>
    <row r="339" spans="1:19" x14ac:dyDescent="0.55000000000000004">
      <c r="A339" s="72">
        <v>5</v>
      </c>
      <c r="B339" s="49" t="s">
        <v>1</v>
      </c>
      <c r="C339" s="49">
        <v>21</v>
      </c>
      <c r="D339" s="25" t="s">
        <v>66</v>
      </c>
      <c r="E339" s="25">
        <v>2</v>
      </c>
      <c r="F339" s="25">
        <v>5</v>
      </c>
      <c r="G339" s="25">
        <v>18</v>
      </c>
      <c r="H339" s="24">
        <v>24.5</v>
      </c>
      <c r="I339" s="24">
        <v>19</v>
      </c>
      <c r="J339" s="79">
        <v>18</v>
      </c>
      <c r="K339" s="79">
        <v>18</v>
      </c>
      <c r="L339" s="79"/>
      <c r="M339" s="79"/>
      <c r="N339" s="79">
        <v>0</v>
      </c>
      <c r="O339" s="24">
        <v>5</v>
      </c>
      <c r="P339" s="79">
        <v>1</v>
      </c>
      <c r="Q339" s="79">
        <v>12</v>
      </c>
      <c r="R339" s="24">
        <v>0</v>
      </c>
      <c r="S339" s="24">
        <v>0</v>
      </c>
    </row>
    <row r="340" spans="1:19" x14ac:dyDescent="0.55000000000000004">
      <c r="A340" s="72">
        <v>5</v>
      </c>
      <c r="B340" s="49" t="s">
        <v>1</v>
      </c>
      <c r="C340" s="49">
        <v>22</v>
      </c>
      <c r="D340" s="25" t="s">
        <v>66</v>
      </c>
      <c r="E340" s="25">
        <v>2</v>
      </c>
      <c r="F340" s="25">
        <v>5.5</v>
      </c>
      <c r="G340" s="25">
        <v>24</v>
      </c>
      <c r="H340" s="24">
        <v>54</v>
      </c>
      <c r="I340" s="24">
        <v>65</v>
      </c>
      <c r="J340" s="79">
        <v>47</v>
      </c>
      <c r="K340" s="79">
        <v>50</v>
      </c>
      <c r="L340" s="79">
        <v>60</v>
      </c>
      <c r="M340" s="79">
        <v>84</v>
      </c>
      <c r="N340" s="79">
        <v>1</v>
      </c>
      <c r="O340" s="24">
        <v>15</v>
      </c>
      <c r="P340" s="79">
        <v>10</v>
      </c>
      <c r="Q340" s="79">
        <v>5</v>
      </c>
      <c r="R340" s="79">
        <v>15</v>
      </c>
      <c r="S340" s="79">
        <v>45</v>
      </c>
    </row>
    <row r="341" spans="1:19" x14ac:dyDescent="0.55000000000000004">
      <c r="A341" s="72">
        <v>5</v>
      </c>
      <c r="B341" s="49" t="s">
        <v>1</v>
      </c>
      <c r="C341" s="49">
        <v>23</v>
      </c>
      <c r="D341" s="25" t="s">
        <v>66</v>
      </c>
      <c r="E341" s="25">
        <v>3</v>
      </c>
      <c r="F341" s="25">
        <v>3</v>
      </c>
      <c r="G341" s="25">
        <v>6</v>
      </c>
      <c r="H341" s="24">
        <v>13</v>
      </c>
      <c r="I341" s="24">
        <v>5.5</v>
      </c>
      <c r="J341" s="79"/>
      <c r="K341" s="79"/>
      <c r="L341" s="79"/>
      <c r="N341" s="79">
        <v>5</v>
      </c>
      <c r="O341" s="24">
        <v>30</v>
      </c>
      <c r="P341" s="24">
        <v>0</v>
      </c>
      <c r="Q341" s="24">
        <v>0</v>
      </c>
      <c r="R341" s="24">
        <v>0</v>
      </c>
      <c r="S341" s="24">
        <v>0</v>
      </c>
    </row>
    <row r="342" spans="1:19" x14ac:dyDescent="0.55000000000000004">
      <c r="A342" s="72">
        <v>5</v>
      </c>
      <c r="B342" s="49" t="s">
        <v>1</v>
      </c>
      <c r="C342" s="49">
        <v>24</v>
      </c>
      <c r="D342" s="25" t="s">
        <v>81</v>
      </c>
      <c r="E342" s="25">
        <v>2</v>
      </c>
      <c r="F342" s="25">
        <v>6.5</v>
      </c>
      <c r="G342" s="25">
        <v>20.5</v>
      </c>
      <c r="H342" s="24">
        <v>37</v>
      </c>
      <c r="I342" s="24">
        <v>24</v>
      </c>
      <c r="J342" s="79"/>
      <c r="K342" s="79"/>
      <c r="N342" s="79">
        <v>15</v>
      </c>
      <c r="O342" s="79">
        <v>0</v>
      </c>
      <c r="P342" s="24">
        <v>0</v>
      </c>
      <c r="Q342" s="24">
        <v>0</v>
      </c>
      <c r="R342" s="24">
        <v>0</v>
      </c>
      <c r="S342" s="24">
        <v>0</v>
      </c>
    </row>
    <row r="343" spans="1:19" hidden="1" x14ac:dyDescent="0.55000000000000004">
      <c r="A343" s="72">
        <v>5</v>
      </c>
      <c r="B343" s="49" t="s">
        <v>1</v>
      </c>
      <c r="C343" s="49">
        <v>25</v>
      </c>
      <c r="D343" s="25" t="s">
        <v>47</v>
      </c>
      <c r="E343" s="25">
        <v>2</v>
      </c>
      <c r="F343" s="25">
        <v>7</v>
      </c>
      <c r="G343" s="25">
        <v>16</v>
      </c>
      <c r="H343" s="24"/>
      <c r="I343" s="24"/>
      <c r="J343" s="79"/>
      <c r="K343" s="79"/>
      <c r="N343" s="79">
        <v>0</v>
      </c>
      <c r="O343" s="24">
        <v>20</v>
      </c>
      <c r="P343" s="24">
        <v>0</v>
      </c>
      <c r="Q343" s="24">
        <v>0</v>
      </c>
      <c r="R343" s="24">
        <v>0</v>
      </c>
      <c r="S343" s="24">
        <v>0</v>
      </c>
    </row>
    <row r="344" spans="1:19" x14ac:dyDescent="0.55000000000000004">
      <c r="A344" s="72">
        <v>5</v>
      </c>
      <c r="B344" s="49" t="s">
        <v>1</v>
      </c>
      <c r="C344" s="49">
        <v>26</v>
      </c>
      <c r="D344" s="25" t="s">
        <v>47</v>
      </c>
      <c r="E344" s="25">
        <v>2</v>
      </c>
      <c r="F344" s="25">
        <v>5.5</v>
      </c>
      <c r="G344" s="25">
        <v>8</v>
      </c>
      <c r="H344" s="24">
        <v>19.5</v>
      </c>
      <c r="I344" s="24">
        <v>0.5</v>
      </c>
      <c r="J344" s="79"/>
      <c r="K344" s="79"/>
      <c r="N344" s="79">
        <v>50</v>
      </c>
      <c r="O344" s="24">
        <v>10</v>
      </c>
      <c r="P344" s="24">
        <v>0</v>
      </c>
      <c r="Q344" s="24">
        <v>0</v>
      </c>
      <c r="R344" s="24">
        <v>0</v>
      </c>
      <c r="S344" s="24">
        <v>0</v>
      </c>
    </row>
    <row r="345" spans="1:19" x14ac:dyDescent="0.55000000000000004">
      <c r="A345" s="72">
        <v>5</v>
      </c>
      <c r="B345" s="49" t="s">
        <v>1</v>
      </c>
      <c r="C345" s="49">
        <v>27</v>
      </c>
      <c r="D345" s="25" t="s">
        <v>42</v>
      </c>
      <c r="E345" s="25">
        <v>4</v>
      </c>
      <c r="F345" s="25">
        <v>3</v>
      </c>
      <c r="G345" s="25">
        <v>11</v>
      </c>
      <c r="H345" s="24">
        <v>19</v>
      </c>
      <c r="I345" s="24">
        <v>4</v>
      </c>
      <c r="J345" s="79"/>
      <c r="K345" s="79"/>
      <c r="N345" s="79">
        <v>10</v>
      </c>
      <c r="O345" s="24">
        <v>0</v>
      </c>
      <c r="P345" s="24">
        <v>0</v>
      </c>
      <c r="Q345" s="24">
        <v>0</v>
      </c>
      <c r="R345" s="24">
        <v>0</v>
      </c>
      <c r="S345" s="24">
        <v>0</v>
      </c>
    </row>
    <row r="346" spans="1:19" x14ac:dyDescent="0.55000000000000004">
      <c r="A346" s="72">
        <v>5</v>
      </c>
      <c r="B346" s="49" t="s">
        <v>1</v>
      </c>
      <c r="C346" s="49">
        <v>28</v>
      </c>
      <c r="D346" s="25" t="s">
        <v>47</v>
      </c>
      <c r="E346" s="25">
        <v>4</v>
      </c>
      <c r="F346" s="25">
        <v>9</v>
      </c>
      <c r="G346" s="25">
        <v>21</v>
      </c>
      <c r="H346" s="24">
        <v>33</v>
      </c>
      <c r="I346" s="24">
        <v>32</v>
      </c>
      <c r="J346" s="79">
        <v>30</v>
      </c>
      <c r="K346" s="79">
        <v>32</v>
      </c>
      <c r="L346" s="79">
        <v>35</v>
      </c>
      <c r="M346" s="79">
        <v>39</v>
      </c>
      <c r="N346" s="79">
        <v>0</v>
      </c>
      <c r="O346" s="24">
        <v>2</v>
      </c>
      <c r="P346" s="79">
        <v>0</v>
      </c>
      <c r="Q346" s="79">
        <v>0</v>
      </c>
      <c r="R346" s="79">
        <v>5</v>
      </c>
      <c r="S346" s="79">
        <v>1</v>
      </c>
    </row>
    <row r="347" spans="1:19" x14ac:dyDescent="0.55000000000000004">
      <c r="A347" s="72">
        <v>5</v>
      </c>
      <c r="B347" s="49" t="s">
        <v>1</v>
      </c>
      <c r="C347" s="49">
        <v>29</v>
      </c>
      <c r="D347" s="25" t="s">
        <v>47</v>
      </c>
      <c r="E347" s="25">
        <v>3</v>
      </c>
      <c r="F347" s="25">
        <v>9</v>
      </c>
      <c r="G347" s="25">
        <v>17</v>
      </c>
      <c r="H347" s="24">
        <v>19.5</v>
      </c>
      <c r="I347" s="24">
        <v>18</v>
      </c>
      <c r="J347" s="79">
        <v>18</v>
      </c>
      <c r="K347" s="79">
        <v>17</v>
      </c>
      <c r="L347" s="79">
        <v>20</v>
      </c>
      <c r="M347" s="79">
        <v>24</v>
      </c>
      <c r="N347" s="79">
        <v>10</v>
      </c>
      <c r="O347" s="24">
        <v>40</v>
      </c>
      <c r="P347" s="79">
        <v>1</v>
      </c>
      <c r="Q347" s="79">
        <v>2</v>
      </c>
      <c r="R347" s="79">
        <v>15</v>
      </c>
      <c r="S347" s="79">
        <v>2</v>
      </c>
    </row>
    <row r="348" spans="1:19" x14ac:dyDescent="0.55000000000000004">
      <c r="A348" s="72">
        <v>5</v>
      </c>
      <c r="B348" s="49" t="s">
        <v>1</v>
      </c>
      <c r="C348" s="49">
        <v>30</v>
      </c>
      <c r="D348" s="25" t="s">
        <v>47</v>
      </c>
      <c r="E348" s="25">
        <v>3</v>
      </c>
      <c r="F348" s="25">
        <v>4</v>
      </c>
      <c r="G348" s="25">
        <v>9.5</v>
      </c>
      <c r="H348" s="24">
        <v>14.5</v>
      </c>
      <c r="I348" s="24">
        <v>1</v>
      </c>
      <c r="J348" s="79"/>
      <c r="K348" s="79"/>
      <c r="N348" s="79">
        <v>5</v>
      </c>
      <c r="O348" s="79">
        <v>0</v>
      </c>
      <c r="P348" s="24">
        <v>0</v>
      </c>
      <c r="Q348" s="24">
        <v>0</v>
      </c>
      <c r="R348" s="24">
        <v>0</v>
      </c>
      <c r="S348" s="24">
        <v>0</v>
      </c>
    </row>
    <row r="349" spans="1:19" hidden="1" x14ac:dyDescent="0.55000000000000004">
      <c r="A349" s="72">
        <v>5</v>
      </c>
      <c r="B349" s="49" t="s">
        <v>1</v>
      </c>
      <c r="C349" s="49">
        <v>31</v>
      </c>
      <c r="D349" s="25" t="s">
        <v>47</v>
      </c>
      <c r="E349" s="25">
        <v>3</v>
      </c>
      <c r="F349" s="25">
        <v>6.5</v>
      </c>
      <c r="G349" s="25"/>
      <c r="H349" s="24"/>
      <c r="I349" s="24"/>
      <c r="J349" s="79"/>
      <c r="K349" s="79"/>
      <c r="N349" s="79">
        <v>0</v>
      </c>
      <c r="O349" s="24">
        <v>10</v>
      </c>
      <c r="P349" s="24">
        <v>0</v>
      </c>
      <c r="Q349" s="24">
        <v>0</v>
      </c>
      <c r="R349" s="24">
        <v>0</v>
      </c>
      <c r="S349" s="24">
        <v>0</v>
      </c>
    </row>
    <row r="350" spans="1:19" x14ac:dyDescent="0.55000000000000004">
      <c r="A350" s="72">
        <v>5</v>
      </c>
      <c r="B350" s="49" t="s">
        <v>1</v>
      </c>
      <c r="C350" s="49">
        <v>32</v>
      </c>
      <c r="D350" s="25" t="s">
        <v>66</v>
      </c>
      <c r="E350" s="25">
        <v>3</v>
      </c>
      <c r="F350" s="25">
        <v>4.5</v>
      </c>
      <c r="G350" s="25">
        <v>11</v>
      </c>
      <c r="H350" s="24">
        <v>23.5</v>
      </c>
      <c r="I350" s="24">
        <v>1.5</v>
      </c>
      <c r="J350" s="79"/>
      <c r="K350" s="79"/>
      <c r="N350" s="79">
        <v>5</v>
      </c>
      <c r="O350" s="24">
        <v>45</v>
      </c>
      <c r="P350" s="24">
        <v>0</v>
      </c>
      <c r="Q350" s="24">
        <v>0</v>
      </c>
      <c r="R350" s="24">
        <v>0</v>
      </c>
      <c r="S350" s="24">
        <v>0</v>
      </c>
    </row>
    <row r="351" spans="1:19" hidden="1" x14ac:dyDescent="0.55000000000000004">
      <c r="A351" s="72">
        <v>5</v>
      </c>
      <c r="B351" s="49" t="s">
        <v>1</v>
      </c>
      <c r="C351" s="49">
        <v>33</v>
      </c>
      <c r="D351" s="25" t="s">
        <v>47</v>
      </c>
      <c r="E351" s="25">
        <v>2</v>
      </c>
      <c r="F351" s="25">
        <v>11.5</v>
      </c>
      <c r="G351" s="25">
        <v>17</v>
      </c>
      <c r="H351" s="24"/>
      <c r="I351" s="24"/>
      <c r="J351" s="79"/>
      <c r="K351" s="79"/>
      <c r="N351" s="79">
        <v>0</v>
      </c>
      <c r="O351" s="79">
        <v>0</v>
      </c>
      <c r="P351" s="24">
        <v>0</v>
      </c>
      <c r="Q351" s="24">
        <v>0</v>
      </c>
      <c r="R351" s="24">
        <v>0</v>
      </c>
      <c r="S351" s="24">
        <v>0</v>
      </c>
    </row>
    <row r="352" spans="1:19" x14ac:dyDescent="0.55000000000000004">
      <c r="A352" s="72">
        <v>5</v>
      </c>
      <c r="B352" s="49" t="s">
        <v>1</v>
      </c>
      <c r="C352" s="49">
        <v>34</v>
      </c>
      <c r="D352" s="25" t="s">
        <v>66</v>
      </c>
      <c r="E352" s="25">
        <v>1</v>
      </c>
      <c r="F352" s="25">
        <v>5</v>
      </c>
      <c r="G352" s="25">
        <v>20.5</v>
      </c>
      <c r="H352" s="24">
        <v>34</v>
      </c>
      <c r="I352" s="24">
        <v>39</v>
      </c>
      <c r="J352" s="79">
        <v>50</v>
      </c>
      <c r="K352" s="79">
        <v>65</v>
      </c>
      <c r="L352" s="79">
        <v>75</v>
      </c>
      <c r="M352" s="79">
        <v>95</v>
      </c>
      <c r="N352" s="79">
        <v>20</v>
      </c>
      <c r="O352" s="24">
        <v>45</v>
      </c>
      <c r="P352" s="79">
        <v>25</v>
      </c>
      <c r="Q352" s="79">
        <v>45</v>
      </c>
      <c r="R352" s="79">
        <v>30</v>
      </c>
      <c r="S352" s="79">
        <v>65</v>
      </c>
    </row>
    <row r="353" spans="1:19" hidden="1" x14ac:dyDescent="0.55000000000000004">
      <c r="A353" s="72">
        <v>5</v>
      </c>
      <c r="B353" s="49" t="s">
        <v>1</v>
      </c>
      <c r="C353" s="49">
        <v>35</v>
      </c>
      <c r="D353" s="25" t="s">
        <v>66</v>
      </c>
      <c r="E353" s="25">
        <v>3</v>
      </c>
      <c r="F353" s="25">
        <v>4.5</v>
      </c>
      <c r="G353" s="25">
        <v>9.5</v>
      </c>
      <c r="H353" s="24"/>
      <c r="I353" s="24"/>
      <c r="J353" s="79"/>
      <c r="K353" s="79"/>
      <c r="L353" s="79"/>
      <c r="M353" s="79"/>
      <c r="N353" s="79">
        <v>0</v>
      </c>
      <c r="O353" s="79">
        <v>0</v>
      </c>
      <c r="P353" s="24">
        <v>0</v>
      </c>
      <c r="Q353" s="24">
        <v>0</v>
      </c>
      <c r="R353" s="24">
        <v>0</v>
      </c>
      <c r="S353" s="24">
        <v>0</v>
      </c>
    </row>
    <row r="354" spans="1:19" x14ac:dyDescent="0.55000000000000004">
      <c r="A354" s="72">
        <v>5</v>
      </c>
      <c r="B354" s="49" t="s">
        <v>1</v>
      </c>
      <c r="C354" s="49">
        <v>36</v>
      </c>
      <c r="D354" s="25" t="s">
        <v>66</v>
      </c>
      <c r="E354" s="25">
        <v>4</v>
      </c>
      <c r="F354" s="25">
        <v>5</v>
      </c>
      <c r="G354" s="25">
        <v>8.5</v>
      </c>
      <c r="H354" s="24">
        <v>13</v>
      </c>
      <c r="I354" s="24">
        <v>7</v>
      </c>
      <c r="J354" s="79"/>
      <c r="K354" s="79"/>
      <c r="L354" s="79"/>
      <c r="M354" s="79"/>
      <c r="N354" s="79">
        <v>0</v>
      </c>
      <c r="O354" s="24">
        <v>0</v>
      </c>
      <c r="P354" s="24">
        <v>0</v>
      </c>
      <c r="Q354" s="24">
        <v>0</v>
      </c>
      <c r="R354" s="24">
        <v>0</v>
      </c>
      <c r="S354" s="24">
        <v>0</v>
      </c>
    </row>
    <row r="355" spans="1:19" x14ac:dyDescent="0.55000000000000004">
      <c r="A355" s="72">
        <v>5</v>
      </c>
      <c r="B355" s="49" t="s">
        <v>1</v>
      </c>
      <c r="C355" s="49">
        <v>37</v>
      </c>
      <c r="D355" s="25" t="s">
        <v>64</v>
      </c>
      <c r="E355" s="25">
        <v>3</v>
      </c>
      <c r="F355" s="25">
        <v>7</v>
      </c>
      <c r="G355" s="25">
        <v>20.5</v>
      </c>
      <c r="H355" s="24">
        <v>33</v>
      </c>
      <c r="I355" s="24">
        <v>18.5</v>
      </c>
      <c r="J355" s="79">
        <v>17</v>
      </c>
      <c r="K355" s="79">
        <v>16.5</v>
      </c>
      <c r="L355" s="79">
        <v>16</v>
      </c>
      <c r="M355" s="79"/>
      <c r="N355" s="79">
        <v>2</v>
      </c>
      <c r="O355" s="24">
        <v>5</v>
      </c>
      <c r="P355" s="79">
        <v>15</v>
      </c>
      <c r="Q355" s="79">
        <v>10</v>
      </c>
      <c r="R355" s="79">
        <v>40</v>
      </c>
      <c r="S355" s="24">
        <v>0</v>
      </c>
    </row>
    <row r="356" spans="1:19" hidden="1" x14ac:dyDescent="0.55000000000000004">
      <c r="A356" s="72">
        <v>5</v>
      </c>
      <c r="B356" s="49" t="s">
        <v>1</v>
      </c>
      <c r="C356" s="49">
        <v>38</v>
      </c>
      <c r="D356" s="25" t="s">
        <v>66</v>
      </c>
      <c r="E356" s="25">
        <v>3</v>
      </c>
      <c r="F356" s="25">
        <v>6</v>
      </c>
      <c r="G356" s="25">
        <v>8</v>
      </c>
      <c r="H356" s="24"/>
      <c r="I356" s="24"/>
      <c r="J356" s="79"/>
      <c r="K356" s="79"/>
      <c r="N356" s="79">
        <v>0</v>
      </c>
      <c r="O356" s="79">
        <v>0</v>
      </c>
      <c r="P356" s="24">
        <v>0</v>
      </c>
      <c r="Q356" s="24">
        <v>0</v>
      </c>
      <c r="R356" s="24">
        <v>0</v>
      </c>
      <c r="S356" s="24">
        <v>0</v>
      </c>
    </row>
    <row r="357" spans="1:19" hidden="1" x14ac:dyDescent="0.55000000000000004">
      <c r="A357" s="72">
        <v>5</v>
      </c>
      <c r="B357" s="49" t="s">
        <v>1</v>
      </c>
      <c r="C357" s="49">
        <v>39</v>
      </c>
      <c r="D357" s="25" t="s">
        <v>66</v>
      </c>
      <c r="E357" s="25">
        <v>4</v>
      </c>
      <c r="F357" s="25">
        <v>5.5</v>
      </c>
      <c r="G357" s="25">
        <v>9.5</v>
      </c>
      <c r="H357" s="24"/>
      <c r="I357" s="24"/>
      <c r="J357" s="79"/>
      <c r="K357" s="79"/>
      <c r="N357" s="79">
        <v>0</v>
      </c>
      <c r="O357" s="79">
        <v>0</v>
      </c>
      <c r="P357" s="24">
        <v>0</v>
      </c>
      <c r="Q357" s="24">
        <v>0</v>
      </c>
      <c r="R357" s="24">
        <v>0</v>
      </c>
      <c r="S357" s="24">
        <v>0</v>
      </c>
    </row>
    <row r="358" spans="1:19" hidden="1" x14ac:dyDescent="0.55000000000000004">
      <c r="A358" s="72">
        <v>5</v>
      </c>
      <c r="B358" s="49" t="s">
        <v>1</v>
      </c>
      <c r="C358" s="49">
        <v>40</v>
      </c>
      <c r="D358" s="25" t="s">
        <v>47</v>
      </c>
      <c r="E358" s="25">
        <v>4</v>
      </c>
      <c r="F358" s="25">
        <v>1</v>
      </c>
      <c r="G358" s="25">
        <v>0</v>
      </c>
      <c r="H358" s="24"/>
      <c r="I358" s="24"/>
      <c r="J358" s="79"/>
      <c r="K358" s="79"/>
      <c r="N358" s="79">
        <v>0</v>
      </c>
      <c r="O358" s="79">
        <v>0</v>
      </c>
      <c r="P358" s="24">
        <v>0</v>
      </c>
      <c r="Q358" s="24">
        <v>0</v>
      </c>
      <c r="R358" s="24">
        <v>0</v>
      </c>
      <c r="S358" s="24">
        <v>0</v>
      </c>
    </row>
    <row r="359" spans="1:19" hidden="1" x14ac:dyDescent="0.55000000000000004">
      <c r="A359" s="72">
        <v>5</v>
      </c>
      <c r="B359" s="49" t="s">
        <v>1</v>
      </c>
      <c r="C359" s="49">
        <v>41</v>
      </c>
      <c r="D359" s="25" t="s">
        <v>47</v>
      </c>
      <c r="E359" s="25">
        <v>4</v>
      </c>
      <c r="F359" s="25">
        <v>1.5</v>
      </c>
      <c r="G359" s="25">
        <v>0</v>
      </c>
      <c r="H359" s="24"/>
      <c r="I359" s="24"/>
      <c r="J359" s="79"/>
      <c r="K359" s="79"/>
      <c r="N359" s="79">
        <v>0</v>
      </c>
      <c r="O359" s="79">
        <v>0</v>
      </c>
      <c r="P359" s="24">
        <v>0</v>
      </c>
      <c r="Q359" s="24">
        <v>0</v>
      </c>
      <c r="R359" s="24">
        <v>0</v>
      </c>
      <c r="S359" s="24">
        <v>0</v>
      </c>
    </row>
    <row r="360" spans="1:19" x14ac:dyDescent="0.55000000000000004">
      <c r="A360" s="72">
        <v>5</v>
      </c>
      <c r="B360" s="49" t="s">
        <v>1</v>
      </c>
      <c r="C360" s="49">
        <v>42</v>
      </c>
      <c r="D360" s="25" t="s">
        <v>66</v>
      </c>
      <c r="E360" s="25">
        <v>3</v>
      </c>
      <c r="F360" s="25">
        <v>7</v>
      </c>
      <c r="G360" s="25">
        <v>11</v>
      </c>
      <c r="H360" s="24">
        <v>21.5</v>
      </c>
      <c r="I360" s="24">
        <v>7.5</v>
      </c>
      <c r="J360" s="79"/>
      <c r="K360" s="79"/>
      <c r="N360" s="79">
        <v>15</v>
      </c>
      <c r="O360" s="24">
        <v>5</v>
      </c>
      <c r="P360" s="24">
        <v>0</v>
      </c>
      <c r="Q360" s="24">
        <v>0</v>
      </c>
      <c r="R360" s="24">
        <v>0</v>
      </c>
      <c r="S360" s="24">
        <v>0</v>
      </c>
    </row>
    <row r="361" spans="1:19" x14ac:dyDescent="0.55000000000000004">
      <c r="A361" s="72">
        <v>5</v>
      </c>
      <c r="B361" s="49" t="s">
        <v>1</v>
      </c>
      <c r="C361" s="49">
        <v>43</v>
      </c>
      <c r="D361" s="25" t="s">
        <v>66</v>
      </c>
      <c r="E361" s="25">
        <v>2</v>
      </c>
      <c r="F361" s="25">
        <v>7</v>
      </c>
      <c r="G361" s="25">
        <v>9</v>
      </c>
      <c r="H361" s="24">
        <v>21</v>
      </c>
      <c r="I361" s="24"/>
      <c r="J361" s="79"/>
      <c r="K361" s="79"/>
      <c r="N361" s="79">
        <v>1</v>
      </c>
      <c r="O361" s="79">
        <v>0</v>
      </c>
      <c r="P361" s="24">
        <v>0</v>
      </c>
      <c r="Q361" s="24">
        <v>0</v>
      </c>
      <c r="R361" s="24">
        <v>0</v>
      </c>
      <c r="S361" s="24">
        <v>0</v>
      </c>
    </row>
    <row r="362" spans="1:19" hidden="1" x14ac:dyDescent="0.55000000000000004">
      <c r="A362" s="72">
        <v>5</v>
      </c>
      <c r="B362" s="49" t="s">
        <v>1</v>
      </c>
      <c r="C362" s="49">
        <v>44</v>
      </c>
      <c r="D362" s="25" t="s">
        <v>42</v>
      </c>
      <c r="E362" s="25">
        <v>2</v>
      </c>
      <c r="F362" s="25">
        <v>4</v>
      </c>
      <c r="G362" s="25">
        <v>5.5</v>
      </c>
      <c r="H362" s="24"/>
      <c r="I362" s="24"/>
      <c r="J362" s="79"/>
      <c r="K362" s="79"/>
      <c r="N362" s="79">
        <v>0</v>
      </c>
      <c r="O362" s="79">
        <v>0</v>
      </c>
      <c r="P362" s="24">
        <v>0</v>
      </c>
      <c r="Q362" s="24">
        <v>0</v>
      </c>
      <c r="R362" s="24">
        <v>0</v>
      </c>
      <c r="S362" s="24">
        <v>0</v>
      </c>
    </row>
    <row r="363" spans="1:19" hidden="1" x14ac:dyDescent="0.55000000000000004">
      <c r="A363" s="72">
        <v>5</v>
      </c>
      <c r="B363" s="49" t="s">
        <v>1</v>
      </c>
      <c r="C363" s="49">
        <v>45</v>
      </c>
      <c r="D363" s="25" t="s">
        <v>42</v>
      </c>
      <c r="E363" s="25">
        <v>1</v>
      </c>
      <c r="F363" s="25">
        <v>3</v>
      </c>
      <c r="G363" s="25">
        <v>0</v>
      </c>
      <c r="H363" s="24"/>
      <c r="I363" s="24"/>
      <c r="J363" s="79"/>
      <c r="K363" s="79"/>
      <c r="N363" s="79">
        <v>0</v>
      </c>
      <c r="O363" s="79">
        <v>0</v>
      </c>
      <c r="P363" s="24">
        <v>0</v>
      </c>
      <c r="Q363" s="24">
        <v>0</v>
      </c>
      <c r="R363" s="24">
        <v>0</v>
      </c>
      <c r="S363" s="24">
        <v>0</v>
      </c>
    </row>
    <row r="364" spans="1:19" x14ac:dyDescent="0.55000000000000004">
      <c r="A364" s="72">
        <v>5</v>
      </c>
      <c r="B364" s="49" t="s">
        <v>1</v>
      </c>
      <c r="C364" s="49">
        <v>46</v>
      </c>
      <c r="D364" s="25" t="s">
        <v>42</v>
      </c>
      <c r="E364" s="25">
        <v>3</v>
      </c>
      <c r="F364" s="25">
        <v>3</v>
      </c>
      <c r="G364" s="25">
        <v>14</v>
      </c>
      <c r="H364" s="24">
        <v>31</v>
      </c>
      <c r="I364" s="24">
        <v>28</v>
      </c>
      <c r="J364" s="79">
        <v>24</v>
      </c>
      <c r="K364" s="79">
        <v>39</v>
      </c>
      <c r="L364" s="79">
        <v>45</v>
      </c>
      <c r="M364" s="79">
        <v>60</v>
      </c>
      <c r="N364" s="79">
        <v>20</v>
      </c>
      <c r="O364" s="24">
        <v>10</v>
      </c>
      <c r="P364" s="79">
        <v>10</v>
      </c>
      <c r="Q364" s="79">
        <v>18</v>
      </c>
      <c r="R364" s="79">
        <v>15</v>
      </c>
      <c r="S364" s="79">
        <v>3</v>
      </c>
    </row>
    <row r="365" spans="1:19" x14ac:dyDescent="0.55000000000000004">
      <c r="A365" s="72">
        <v>5</v>
      </c>
      <c r="B365" s="49" t="s">
        <v>1</v>
      </c>
      <c r="C365" s="49">
        <v>47</v>
      </c>
      <c r="D365" s="25" t="s">
        <v>66</v>
      </c>
      <c r="E365" s="25">
        <v>2</v>
      </c>
      <c r="F365" s="25">
        <v>5.5</v>
      </c>
      <c r="G365" s="25">
        <v>15.5</v>
      </c>
      <c r="H365" s="24">
        <v>29.5</v>
      </c>
      <c r="I365" s="24">
        <v>35</v>
      </c>
      <c r="J365" s="79">
        <v>40</v>
      </c>
      <c r="K365" s="79">
        <v>59.5</v>
      </c>
      <c r="L365" s="79">
        <v>75</v>
      </c>
      <c r="M365" s="79">
        <v>96</v>
      </c>
      <c r="N365" s="79">
        <v>10</v>
      </c>
      <c r="O365" s="24">
        <v>15</v>
      </c>
      <c r="P365" s="79">
        <v>15</v>
      </c>
      <c r="Q365" s="79">
        <v>8</v>
      </c>
      <c r="R365" s="79">
        <v>20</v>
      </c>
      <c r="S365" s="79">
        <v>35</v>
      </c>
    </row>
    <row r="366" spans="1:19" x14ac:dyDescent="0.55000000000000004">
      <c r="A366" s="72">
        <v>5</v>
      </c>
      <c r="B366" s="49" t="s">
        <v>1</v>
      </c>
      <c r="C366" s="49">
        <v>48</v>
      </c>
      <c r="D366" s="25" t="s">
        <v>42</v>
      </c>
      <c r="E366" s="25">
        <v>3</v>
      </c>
      <c r="F366" s="25">
        <v>2</v>
      </c>
      <c r="G366" s="25">
        <v>8.5</v>
      </c>
      <c r="H366" s="24">
        <v>13</v>
      </c>
      <c r="I366" s="24">
        <v>7</v>
      </c>
      <c r="J366" s="79">
        <v>6</v>
      </c>
      <c r="K366" s="79">
        <v>15</v>
      </c>
      <c r="L366" s="79">
        <v>16</v>
      </c>
      <c r="M366" s="79">
        <v>15</v>
      </c>
      <c r="N366" s="79">
        <v>10</v>
      </c>
      <c r="O366" s="24">
        <v>15</v>
      </c>
      <c r="P366" s="79">
        <v>2</v>
      </c>
      <c r="Q366" s="79">
        <v>2</v>
      </c>
      <c r="R366" s="79">
        <v>5</v>
      </c>
      <c r="S366" s="79">
        <v>40</v>
      </c>
    </row>
    <row r="367" spans="1:19" x14ac:dyDescent="0.55000000000000004">
      <c r="A367" s="72">
        <v>5</v>
      </c>
      <c r="B367" s="49" t="s">
        <v>1</v>
      </c>
      <c r="C367" s="49">
        <v>49</v>
      </c>
      <c r="D367" s="25" t="s">
        <v>42</v>
      </c>
      <c r="E367" s="25">
        <v>3</v>
      </c>
      <c r="F367" s="25">
        <v>3.5</v>
      </c>
      <c r="G367" s="25">
        <v>13.5</v>
      </c>
      <c r="H367" s="24">
        <v>59</v>
      </c>
      <c r="I367" s="24">
        <v>37.5</v>
      </c>
      <c r="J367" s="79">
        <v>40</v>
      </c>
      <c r="K367" s="79">
        <v>60</v>
      </c>
      <c r="L367" s="79">
        <v>70</v>
      </c>
      <c r="M367" s="79">
        <v>103</v>
      </c>
      <c r="N367" s="79">
        <v>0</v>
      </c>
      <c r="O367" s="24">
        <v>0</v>
      </c>
      <c r="P367" s="79">
        <v>0</v>
      </c>
      <c r="Q367" s="79">
        <v>0</v>
      </c>
      <c r="R367" s="79">
        <v>2</v>
      </c>
      <c r="S367" s="79">
        <v>1</v>
      </c>
    </row>
    <row r="368" spans="1:19" x14ac:dyDescent="0.55000000000000004">
      <c r="A368" s="72">
        <v>5</v>
      </c>
      <c r="B368" s="49" t="s">
        <v>1</v>
      </c>
      <c r="C368" s="49">
        <v>50</v>
      </c>
      <c r="D368" s="25" t="s">
        <v>66</v>
      </c>
      <c r="E368" s="25">
        <v>4</v>
      </c>
      <c r="F368" s="25">
        <v>6.5</v>
      </c>
      <c r="G368" s="25">
        <v>23</v>
      </c>
      <c r="H368" s="24">
        <v>41</v>
      </c>
      <c r="I368" s="24">
        <v>52</v>
      </c>
      <c r="J368" s="79">
        <v>56</v>
      </c>
      <c r="K368" s="79">
        <v>70</v>
      </c>
      <c r="L368" s="79">
        <v>80</v>
      </c>
      <c r="M368" s="79">
        <v>107</v>
      </c>
      <c r="N368" s="79">
        <v>20</v>
      </c>
      <c r="O368" s="24">
        <v>25</v>
      </c>
      <c r="P368" s="79">
        <v>15</v>
      </c>
      <c r="Q368" s="79">
        <v>15</v>
      </c>
      <c r="R368" s="79">
        <v>30</v>
      </c>
      <c r="S368" s="79">
        <v>8</v>
      </c>
    </row>
    <row r="369" spans="1:19" hidden="1" x14ac:dyDescent="0.55000000000000004">
      <c r="A369" s="72">
        <v>5</v>
      </c>
      <c r="B369" s="49" t="s">
        <v>1</v>
      </c>
      <c r="C369" s="49">
        <v>51</v>
      </c>
      <c r="D369" s="25" t="s">
        <v>42</v>
      </c>
      <c r="E369" s="25">
        <v>2</v>
      </c>
      <c r="F369" s="49">
        <v>3</v>
      </c>
      <c r="G369" s="25">
        <v>0</v>
      </c>
      <c r="H369" s="50"/>
      <c r="I369" s="24"/>
      <c r="J369" s="78"/>
      <c r="K369" s="78"/>
      <c r="M369" s="79"/>
      <c r="N369" s="79">
        <v>0</v>
      </c>
      <c r="O369" s="79">
        <v>0</v>
      </c>
      <c r="P369" s="24">
        <v>0</v>
      </c>
      <c r="Q369" s="24">
        <v>0</v>
      </c>
      <c r="R369" s="24">
        <v>0</v>
      </c>
      <c r="S369" s="24">
        <v>0</v>
      </c>
    </row>
    <row r="370" spans="1:19" x14ac:dyDescent="0.55000000000000004">
      <c r="A370" s="72">
        <v>5</v>
      </c>
      <c r="B370" s="49" t="s">
        <v>1</v>
      </c>
      <c r="C370" s="49">
        <v>52</v>
      </c>
      <c r="D370" s="49" t="s">
        <v>66</v>
      </c>
      <c r="E370" s="49">
        <v>2</v>
      </c>
      <c r="F370" s="25">
        <v>2.5</v>
      </c>
      <c r="G370" s="25">
        <v>10.5</v>
      </c>
      <c r="H370" s="57">
        <v>32</v>
      </c>
      <c r="I370" s="24">
        <v>36</v>
      </c>
      <c r="J370" s="79">
        <v>39</v>
      </c>
      <c r="K370" s="79">
        <v>49</v>
      </c>
      <c r="L370" s="79">
        <v>64</v>
      </c>
      <c r="M370" s="79">
        <v>90</v>
      </c>
      <c r="N370" s="79">
        <v>5</v>
      </c>
      <c r="O370" s="24">
        <v>0</v>
      </c>
      <c r="P370" s="79">
        <v>0</v>
      </c>
      <c r="Q370" s="79">
        <v>0</v>
      </c>
      <c r="R370" s="79">
        <v>0</v>
      </c>
      <c r="S370" s="79">
        <v>2</v>
      </c>
    </row>
    <row r="371" spans="1:19" x14ac:dyDescent="0.55000000000000004">
      <c r="A371" s="72">
        <v>5</v>
      </c>
      <c r="B371" s="49" t="s">
        <v>1</v>
      </c>
      <c r="C371" s="49">
        <v>53</v>
      </c>
      <c r="D371" s="25" t="s">
        <v>66</v>
      </c>
      <c r="E371" s="25">
        <v>2</v>
      </c>
      <c r="F371" s="25">
        <v>6.5</v>
      </c>
      <c r="G371" s="49">
        <v>22</v>
      </c>
      <c r="H371" s="24">
        <v>50.5</v>
      </c>
      <c r="I371" s="24">
        <v>51</v>
      </c>
      <c r="J371" s="79">
        <v>51</v>
      </c>
      <c r="K371" s="79">
        <v>71</v>
      </c>
      <c r="L371" s="79">
        <v>90</v>
      </c>
      <c r="M371" s="79">
        <v>113</v>
      </c>
      <c r="N371" s="79">
        <v>5</v>
      </c>
      <c r="O371" s="24">
        <v>5</v>
      </c>
      <c r="P371" s="79">
        <v>15</v>
      </c>
      <c r="Q371" s="79">
        <v>0</v>
      </c>
      <c r="R371" s="79">
        <v>0</v>
      </c>
      <c r="S371" s="79">
        <v>1</v>
      </c>
    </row>
    <row r="372" spans="1:19" x14ac:dyDescent="0.55000000000000004">
      <c r="A372" s="72">
        <v>5</v>
      </c>
      <c r="B372" s="49" t="s">
        <v>1</v>
      </c>
      <c r="C372" s="49">
        <v>54</v>
      </c>
      <c r="D372" s="25" t="s">
        <v>66</v>
      </c>
      <c r="E372" s="25">
        <v>2</v>
      </c>
      <c r="F372" s="25">
        <v>6</v>
      </c>
      <c r="G372" s="25">
        <v>15</v>
      </c>
      <c r="H372" s="24">
        <v>41</v>
      </c>
      <c r="I372" s="24">
        <v>31</v>
      </c>
      <c r="J372" s="79">
        <v>32</v>
      </c>
      <c r="K372" s="79">
        <v>31</v>
      </c>
      <c r="L372" s="79">
        <v>48</v>
      </c>
      <c r="M372" s="79">
        <v>76</v>
      </c>
      <c r="N372" s="79">
        <v>0</v>
      </c>
      <c r="O372" s="24">
        <v>10</v>
      </c>
      <c r="P372" s="79">
        <v>10</v>
      </c>
      <c r="Q372" s="79">
        <v>5</v>
      </c>
      <c r="R372" s="79">
        <v>10</v>
      </c>
      <c r="S372" s="79">
        <v>1</v>
      </c>
    </row>
    <row r="373" spans="1:19" hidden="1" x14ac:dyDescent="0.55000000000000004">
      <c r="A373" s="72">
        <v>5</v>
      </c>
      <c r="B373" s="49" t="s">
        <v>1</v>
      </c>
      <c r="C373" s="49">
        <v>55</v>
      </c>
      <c r="D373" s="25" t="s">
        <v>64</v>
      </c>
      <c r="E373" s="25">
        <v>4</v>
      </c>
      <c r="F373" s="25">
        <v>6.5</v>
      </c>
      <c r="G373" s="25">
        <v>9</v>
      </c>
      <c r="H373" s="24"/>
      <c r="I373" s="24"/>
      <c r="J373" s="79"/>
      <c r="K373" s="79"/>
      <c r="M373" s="79"/>
      <c r="N373" s="79">
        <v>0</v>
      </c>
      <c r="O373" s="79">
        <v>0</v>
      </c>
      <c r="P373" s="24">
        <v>0</v>
      </c>
      <c r="Q373" s="24">
        <v>0</v>
      </c>
      <c r="R373" s="24">
        <v>0</v>
      </c>
      <c r="S373" s="24">
        <v>0</v>
      </c>
    </row>
    <row r="374" spans="1:19" x14ac:dyDescent="0.55000000000000004">
      <c r="A374" s="72">
        <v>5</v>
      </c>
      <c r="B374" s="49" t="s">
        <v>1</v>
      </c>
      <c r="C374" s="49">
        <v>56</v>
      </c>
      <c r="D374" s="25" t="s">
        <v>81</v>
      </c>
      <c r="E374" s="25">
        <v>4</v>
      </c>
      <c r="F374" s="25">
        <v>8.5</v>
      </c>
      <c r="G374" s="25">
        <v>27</v>
      </c>
      <c r="H374" s="24">
        <v>30.5</v>
      </c>
      <c r="I374" s="24">
        <v>28</v>
      </c>
      <c r="J374" s="79"/>
      <c r="K374" s="79"/>
      <c r="M374" s="79"/>
      <c r="N374" s="79">
        <v>10</v>
      </c>
      <c r="O374" s="24">
        <v>10</v>
      </c>
      <c r="P374" s="24">
        <v>0</v>
      </c>
      <c r="Q374" s="24">
        <v>0</v>
      </c>
      <c r="R374" s="24">
        <v>0</v>
      </c>
      <c r="S374" s="24">
        <v>0</v>
      </c>
    </row>
    <row r="375" spans="1:19" x14ac:dyDescent="0.55000000000000004">
      <c r="A375" s="72">
        <v>5</v>
      </c>
      <c r="B375" s="49" t="s">
        <v>1</v>
      </c>
      <c r="C375" s="49">
        <v>57</v>
      </c>
      <c r="D375" s="25" t="s">
        <v>66</v>
      </c>
      <c r="E375" s="25">
        <v>4</v>
      </c>
      <c r="F375" s="25">
        <v>6</v>
      </c>
      <c r="G375" s="25">
        <v>13</v>
      </c>
      <c r="H375" s="24">
        <v>15.5</v>
      </c>
      <c r="I375" s="24">
        <v>15</v>
      </c>
      <c r="J375" s="79">
        <v>16</v>
      </c>
      <c r="K375" s="79">
        <v>15</v>
      </c>
      <c r="L375" s="79">
        <v>15</v>
      </c>
      <c r="M375" s="79"/>
      <c r="N375" s="79">
        <v>2</v>
      </c>
      <c r="O375" s="24">
        <v>2</v>
      </c>
      <c r="P375" s="79">
        <v>1</v>
      </c>
      <c r="Q375" s="79">
        <v>0</v>
      </c>
      <c r="R375" s="79">
        <v>10</v>
      </c>
      <c r="S375" s="24">
        <v>0</v>
      </c>
    </row>
    <row r="376" spans="1:19" hidden="1" x14ac:dyDescent="0.55000000000000004">
      <c r="A376" s="72">
        <v>5</v>
      </c>
      <c r="B376" s="49" t="s">
        <v>1</v>
      </c>
      <c r="C376" s="49">
        <v>58</v>
      </c>
      <c r="D376" s="25" t="s">
        <v>66</v>
      </c>
      <c r="E376" s="25">
        <v>4</v>
      </c>
      <c r="F376" s="25">
        <v>6</v>
      </c>
      <c r="G376" s="25">
        <v>0</v>
      </c>
      <c r="H376" s="24"/>
      <c r="I376" s="24"/>
      <c r="J376" s="79"/>
      <c r="K376" s="79"/>
      <c r="L376" s="79"/>
      <c r="N376" s="79">
        <v>0</v>
      </c>
      <c r="O376" s="79">
        <v>0</v>
      </c>
      <c r="P376" s="24">
        <v>0</v>
      </c>
      <c r="Q376" s="24">
        <v>0</v>
      </c>
      <c r="R376" s="24">
        <v>0</v>
      </c>
      <c r="S376" s="24">
        <v>0</v>
      </c>
    </row>
    <row r="377" spans="1:19" x14ac:dyDescent="0.55000000000000004">
      <c r="A377" s="72">
        <v>5</v>
      </c>
      <c r="B377" s="49" t="s">
        <v>1</v>
      </c>
      <c r="C377" s="49">
        <v>59</v>
      </c>
      <c r="D377" s="25" t="s">
        <v>66</v>
      </c>
      <c r="E377" s="25">
        <v>4</v>
      </c>
      <c r="F377" s="25">
        <v>7</v>
      </c>
      <c r="G377" s="25">
        <v>9.5</v>
      </c>
      <c r="H377" s="24">
        <v>10.5</v>
      </c>
      <c r="I377" s="24">
        <v>10</v>
      </c>
      <c r="J377" s="79"/>
      <c r="K377" s="79"/>
      <c r="L377" s="79"/>
      <c r="N377" s="79">
        <v>0</v>
      </c>
      <c r="O377" s="24">
        <v>0</v>
      </c>
      <c r="P377" s="24">
        <v>0</v>
      </c>
      <c r="Q377" s="24">
        <v>0</v>
      </c>
      <c r="R377" s="24">
        <v>0</v>
      </c>
      <c r="S377" s="24">
        <v>0</v>
      </c>
    </row>
    <row r="378" spans="1:19" x14ac:dyDescent="0.55000000000000004">
      <c r="A378" s="72">
        <v>5</v>
      </c>
      <c r="B378" s="49" t="s">
        <v>1</v>
      </c>
      <c r="C378" s="49">
        <v>60</v>
      </c>
      <c r="D378" s="25" t="s">
        <v>66</v>
      </c>
      <c r="E378" s="25">
        <v>2</v>
      </c>
      <c r="F378" s="25">
        <v>5.5</v>
      </c>
      <c r="G378" s="25">
        <v>9</v>
      </c>
      <c r="H378" s="24">
        <v>19.5</v>
      </c>
      <c r="I378" s="24">
        <v>20</v>
      </c>
      <c r="J378" s="79">
        <v>20</v>
      </c>
      <c r="K378" s="79"/>
      <c r="L378" s="79"/>
      <c r="N378" s="79">
        <v>0</v>
      </c>
      <c r="O378" s="24">
        <v>0</v>
      </c>
      <c r="P378" s="79">
        <v>0</v>
      </c>
      <c r="Q378" s="24">
        <v>0</v>
      </c>
      <c r="R378" s="24">
        <v>0</v>
      </c>
      <c r="S378" s="24">
        <v>0</v>
      </c>
    </row>
    <row r="379" spans="1:19" x14ac:dyDescent="0.55000000000000004">
      <c r="A379" s="72">
        <v>5</v>
      </c>
      <c r="B379" s="49" t="s">
        <v>1</v>
      </c>
      <c r="C379" s="49">
        <v>61</v>
      </c>
      <c r="D379" s="25" t="s">
        <v>81</v>
      </c>
      <c r="E379" s="25">
        <v>2</v>
      </c>
      <c r="F379" s="25">
        <v>7.5</v>
      </c>
      <c r="G379" s="25">
        <v>18</v>
      </c>
      <c r="H379" s="24">
        <v>27</v>
      </c>
      <c r="I379" s="24">
        <v>27</v>
      </c>
      <c r="J379" s="79">
        <v>15</v>
      </c>
      <c r="K379" s="79">
        <v>23</v>
      </c>
      <c r="L379" s="79">
        <v>16</v>
      </c>
      <c r="M379" s="79">
        <v>17</v>
      </c>
      <c r="N379" s="79">
        <v>5</v>
      </c>
      <c r="O379" s="24">
        <v>5</v>
      </c>
      <c r="P379" s="79">
        <v>2</v>
      </c>
      <c r="Q379" s="79">
        <v>15</v>
      </c>
      <c r="R379" s="79">
        <v>20</v>
      </c>
      <c r="S379" s="24">
        <v>0</v>
      </c>
    </row>
    <row r="380" spans="1:19" x14ac:dyDescent="0.55000000000000004">
      <c r="A380" s="72">
        <v>5</v>
      </c>
      <c r="B380" s="49" t="s">
        <v>1</v>
      </c>
      <c r="C380" s="49">
        <v>62</v>
      </c>
      <c r="D380" s="25" t="s">
        <v>81</v>
      </c>
      <c r="E380" s="25">
        <v>3</v>
      </c>
      <c r="F380" s="25">
        <v>7</v>
      </c>
      <c r="G380" s="25">
        <v>7</v>
      </c>
      <c r="H380" s="24">
        <v>12.5</v>
      </c>
      <c r="I380" s="24">
        <v>8</v>
      </c>
      <c r="J380" s="79"/>
      <c r="K380" s="79"/>
      <c r="N380" s="79">
        <v>1</v>
      </c>
      <c r="O380" s="24">
        <v>2</v>
      </c>
      <c r="P380" s="24">
        <v>0</v>
      </c>
      <c r="Q380" s="24">
        <v>0</v>
      </c>
      <c r="R380" s="24">
        <v>0</v>
      </c>
      <c r="S380" s="24">
        <v>0</v>
      </c>
    </row>
    <row r="381" spans="1:19" x14ac:dyDescent="0.55000000000000004">
      <c r="A381" s="72">
        <v>5</v>
      </c>
      <c r="B381" s="49" t="s">
        <v>1</v>
      </c>
      <c r="C381" s="49">
        <v>63</v>
      </c>
      <c r="D381" s="25" t="s">
        <v>47</v>
      </c>
      <c r="E381" s="25">
        <v>2</v>
      </c>
      <c r="F381" s="25">
        <v>7</v>
      </c>
      <c r="G381" s="25">
        <v>6.5</v>
      </c>
      <c r="H381" s="24">
        <v>11.5</v>
      </c>
      <c r="I381" s="24">
        <v>1</v>
      </c>
      <c r="J381" s="79"/>
      <c r="K381" s="79"/>
      <c r="N381" s="79">
        <v>10</v>
      </c>
      <c r="O381" s="24">
        <v>20</v>
      </c>
      <c r="P381" s="24">
        <v>0</v>
      </c>
      <c r="Q381" s="24">
        <v>0</v>
      </c>
      <c r="R381" s="24">
        <v>0</v>
      </c>
      <c r="S381" s="24">
        <v>0</v>
      </c>
    </row>
    <row r="382" spans="1:19" hidden="1" x14ac:dyDescent="0.55000000000000004">
      <c r="A382" s="72">
        <v>5</v>
      </c>
      <c r="B382" s="49" t="s">
        <v>1</v>
      </c>
      <c r="C382" s="49">
        <v>64</v>
      </c>
      <c r="D382" s="25" t="s">
        <v>47</v>
      </c>
      <c r="E382" s="25">
        <v>3</v>
      </c>
      <c r="F382" s="25">
        <v>6</v>
      </c>
      <c r="G382" s="25">
        <v>11</v>
      </c>
      <c r="H382" s="24"/>
      <c r="I382" s="24"/>
      <c r="J382" s="79"/>
      <c r="K382" s="79"/>
      <c r="N382" s="79">
        <v>0</v>
      </c>
      <c r="O382" s="79">
        <v>0</v>
      </c>
      <c r="P382" s="24">
        <v>0</v>
      </c>
      <c r="Q382" s="24">
        <v>0</v>
      </c>
      <c r="R382" s="24">
        <v>0</v>
      </c>
      <c r="S382" s="24">
        <v>0</v>
      </c>
    </row>
    <row r="383" spans="1:19" hidden="1" x14ac:dyDescent="0.55000000000000004">
      <c r="A383" s="72">
        <v>5</v>
      </c>
      <c r="B383" s="49" t="s">
        <v>1</v>
      </c>
      <c r="C383" s="49">
        <v>65</v>
      </c>
      <c r="D383" s="25" t="s">
        <v>81</v>
      </c>
      <c r="E383" s="25">
        <v>3</v>
      </c>
      <c r="F383" s="25">
        <v>8</v>
      </c>
      <c r="G383" s="25">
        <v>17</v>
      </c>
      <c r="H383" s="24"/>
      <c r="I383" s="24"/>
      <c r="J383" s="79"/>
      <c r="K383" s="79"/>
      <c r="N383" s="79">
        <v>0</v>
      </c>
      <c r="O383" s="79">
        <v>0</v>
      </c>
      <c r="P383" s="24">
        <v>0</v>
      </c>
      <c r="Q383" s="24">
        <v>0</v>
      </c>
      <c r="R383" s="24">
        <v>0</v>
      </c>
      <c r="S383" s="24">
        <v>0</v>
      </c>
    </row>
    <row r="384" spans="1:19" x14ac:dyDescent="0.55000000000000004">
      <c r="A384" s="72">
        <v>5</v>
      </c>
      <c r="B384" s="49" t="s">
        <v>1</v>
      </c>
      <c r="C384" s="49">
        <v>66</v>
      </c>
      <c r="D384" s="25" t="s">
        <v>47</v>
      </c>
      <c r="E384" s="25">
        <v>2</v>
      </c>
      <c r="F384" s="25">
        <v>6</v>
      </c>
      <c r="G384" s="25">
        <v>10</v>
      </c>
      <c r="H384" s="24">
        <v>22</v>
      </c>
      <c r="I384" s="24">
        <v>2</v>
      </c>
      <c r="J384" s="79"/>
      <c r="K384" s="79"/>
      <c r="N384" s="79">
        <v>5</v>
      </c>
      <c r="O384" s="24">
        <v>2</v>
      </c>
      <c r="P384" s="24">
        <v>0</v>
      </c>
      <c r="Q384" s="24">
        <v>0</v>
      </c>
      <c r="R384" s="24">
        <v>0</v>
      </c>
      <c r="S384" s="24">
        <v>0</v>
      </c>
    </row>
    <row r="385" spans="1:19" hidden="1" x14ac:dyDescent="0.55000000000000004">
      <c r="A385" s="72">
        <v>5</v>
      </c>
      <c r="B385" s="49" t="s">
        <v>1</v>
      </c>
      <c r="C385" s="49">
        <v>67</v>
      </c>
      <c r="D385" s="25" t="s">
        <v>42</v>
      </c>
      <c r="E385" s="25">
        <v>4</v>
      </c>
      <c r="F385" s="25">
        <v>3.5</v>
      </c>
      <c r="G385" s="25">
        <v>7</v>
      </c>
      <c r="H385" s="24"/>
      <c r="I385" s="24"/>
      <c r="J385" s="79"/>
      <c r="K385" s="79"/>
      <c r="N385" s="79">
        <v>0</v>
      </c>
      <c r="O385" s="79">
        <v>0</v>
      </c>
      <c r="P385" s="24">
        <v>0</v>
      </c>
      <c r="Q385" s="24">
        <v>0</v>
      </c>
      <c r="R385" s="24">
        <v>0</v>
      </c>
      <c r="S385" s="24">
        <v>0</v>
      </c>
    </row>
    <row r="386" spans="1:19" x14ac:dyDescent="0.55000000000000004">
      <c r="A386" s="72">
        <v>5</v>
      </c>
      <c r="B386" s="49" t="s">
        <v>1</v>
      </c>
      <c r="C386" s="49">
        <v>68</v>
      </c>
      <c r="D386" s="25" t="s">
        <v>47</v>
      </c>
      <c r="E386" s="25">
        <v>3</v>
      </c>
      <c r="F386" s="25">
        <v>6</v>
      </c>
      <c r="G386" s="25">
        <v>22.5</v>
      </c>
      <c r="H386" s="24">
        <v>29</v>
      </c>
      <c r="I386" s="24">
        <v>26</v>
      </c>
      <c r="J386" s="79">
        <v>26</v>
      </c>
      <c r="K386" s="79"/>
      <c r="N386" s="79">
        <v>0</v>
      </c>
      <c r="O386" s="24">
        <v>0</v>
      </c>
      <c r="P386" s="79">
        <v>0</v>
      </c>
      <c r="Q386" s="24">
        <v>0</v>
      </c>
      <c r="R386" s="24">
        <v>0</v>
      </c>
      <c r="S386" s="24">
        <v>0</v>
      </c>
    </row>
    <row r="387" spans="1:19" x14ac:dyDescent="0.55000000000000004">
      <c r="A387" s="72">
        <v>5</v>
      </c>
      <c r="B387" s="49" t="s">
        <v>1</v>
      </c>
      <c r="C387" s="49">
        <v>69</v>
      </c>
      <c r="D387" s="25" t="s">
        <v>64</v>
      </c>
      <c r="E387" s="25">
        <v>4</v>
      </c>
      <c r="F387" s="25">
        <v>3.5</v>
      </c>
      <c r="G387" s="25">
        <v>12</v>
      </c>
      <c r="H387" s="24">
        <v>25</v>
      </c>
      <c r="I387" s="24">
        <v>4.5</v>
      </c>
      <c r="J387" s="79">
        <v>4</v>
      </c>
      <c r="K387" s="79"/>
      <c r="N387" s="79">
        <v>0</v>
      </c>
      <c r="O387" s="24">
        <v>0</v>
      </c>
      <c r="P387" s="79">
        <v>0</v>
      </c>
      <c r="Q387" s="24">
        <v>0</v>
      </c>
      <c r="R387" s="24">
        <v>0</v>
      </c>
      <c r="S387" s="24">
        <v>0</v>
      </c>
    </row>
    <row r="388" spans="1:19" x14ac:dyDescent="0.55000000000000004">
      <c r="A388" s="72">
        <v>5</v>
      </c>
      <c r="B388" s="49" t="s">
        <v>1</v>
      </c>
      <c r="C388" s="49">
        <v>70</v>
      </c>
      <c r="D388" s="25" t="s">
        <v>64</v>
      </c>
      <c r="E388" s="25">
        <v>4</v>
      </c>
      <c r="F388" s="25">
        <v>5</v>
      </c>
      <c r="G388" s="25">
        <v>10</v>
      </c>
      <c r="H388" s="24">
        <v>17</v>
      </c>
      <c r="I388" s="24">
        <v>7.5</v>
      </c>
      <c r="J388" s="79"/>
      <c r="K388" s="79"/>
      <c r="N388" s="79">
        <v>0</v>
      </c>
      <c r="O388" s="24">
        <v>0</v>
      </c>
      <c r="P388" s="24">
        <v>0</v>
      </c>
      <c r="Q388" s="24">
        <v>0</v>
      </c>
      <c r="R388" s="24">
        <v>0</v>
      </c>
      <c r="S388" s="24">
        <v>0</v>
      </c>
    </row>
    <row r="389" spans="1:19" x14ac:dyDescent="0.55000000000000004">
      <c r="A389" s="72">
        <v>5</v>
      </c>
      <c r="B389" s="49" t="s">
        <v>1</v>
      </c>
      <c r="C389" s="49">
        <v>71</v>
      </c>
      <c r="D389" s="25" t="s">
        <v>42</v>
      </c>
      <c r="E389" s="25">
        <v>3</v>
      </c>
      <c r="F389" s="26">
        <v>3.5</v>
      </c>
      <c r="G389" s="25">
        <v>7</v>
      </c>
      <c r="H389" s="24">
        <v>9</v>
      </c>
      <c r="I389" s="24">
        <v>0.5</v>
      </c>
      <c r="J389" s="79"/>
      <c r="K389" s="79"/>
      <c r="N389" s="79">
        <v>0</v>
      </c>
      <c r="O389" s="24">
        <v>0</v>
      </c>
      <c r="P389" s="24">
        <v>0</v>
      </c>
      <c r="Q389" s="24">
        <v>0</v>
      </c>
      <c r="R389" s="24">
        <v>0</v>
      </c>
      <c r="S389" s="24">
        <v>0</v>
      </c>
    </row>
    <row r="390" spans="1:19" x14ac:dyDescent="0.55000000000000004">
      <c r="A390" s="72">
        <v>5</v>
      </c>
      <c r="B390" s="49" t="s">
        <v>1</v>
      </c>
      <c r="C390" s="49">
        <v>72</v>
      </c>
      <c r="D390" s="25" t="s">
        <v>42</v>
      </c>
      <c r="E390" s="26">
        <v>2</v>
      </c>
      <c r="F390" s="25">
        <v>5</v>
      </c>
      <c r="G390" s="25">
        <v>14.5</v>
      </c>
      <c r="H390" s="24">
        <v>26</v>
      </c>
      <c r="I390" s="24"/>
      <c r="J390" s="79"/>
      <c r="K390" s="79"/>
      <c r="N390" s="79">
        <v>20</v>
      </c>
      <c r="O390" s="24">
        <v>10</v>
      </c>
      <c r="P390" s="24">
        <v>0</v>
      </c>
      <c r="Q390" s="24">
        <v>0</v>
      </c>
      <c r="R390" s="24">
        <v>0</v>
      </c>
      <c r="S390" s="24">
        <v>0</v>
      </c>
    </row>
    <row r="391" spans="1:19" x14ac:dyDescent="0.55000000000000004">
      <c r="A391" s="72">
        <v>5</v>
      </c>
      <c r="B391" s="49" t="s">
        <v>1</v>
      </c>
      <c r="C391" s="49">
        <v>73</v>
      </c>
      <c r="D391" s="25" t="s">
        <v>42</v>
      </c>
      <c r="E391" s="25">
        <v>2</v>
      </c>
      <c r="F391" s="25">
        <v>4</v>
      </c>
      <c r="G391" s="26">
        <v>8.5</v>
      </c>
      <c r="H391" s="24">
        <v>14.5</v>
      </c>
      <c r="I391" s="24">
        <v>2</v>
      </c>
      <c r="J391" s="79"/>
      <c r="K391" s="79"/>
      <c r="N391" s="79">
        <v>20</v>
      </c>
      <c r="O391" s="24">
        <v>10</v>
      </c>
      <c r="P391" s="24">
        <v>0</v>
      </c>
      <c r="Q391" s="24">
        <v>0</v>
      </c>
      <c r="R391" s="24">
        <v>0</v>
      </c>
      <c r="S391" s="24">
        <v>0</v>
      </c>
    </row>
    <row r="392" spans="1:19" x14ac:dyDescent="0.55000000000000004">
      <c r="A392" s="72">
        <v>5</v>
      </c>
      <c r="B392" s="49" t="s">
        <v>1</v>
      </c>
      <c r="C392" s="49">
        <v>74</v>
      </c>
      <c r="D392" s="25" t="s">
        <v>42</v>
      </c>
      <c r="E392" s="25">
        <v>2</v>
      </c>
      <c r="F392" s="25">
        <v>6</v>
      </c>
      <c r="G392" s="25">
        <v>31.5</v>
      </c>
      <c r="H392" s="24">
        <v>38</v>
      </c>
      <c r="I392" s="24">
        <v>48</v>
      </c>
      <c r="J392" s="79">
        <v>22</v>
      </c>
      <c r="K392" s="79">
        <v>32</v>
      </c>
      <c r="L392" s="79">
        <v>44</v>
      </c>
      <c r="M392" s="79">
        <v>72</v>
      </c>
      <c r="N392" s="79">
        <v>20</v>
      </c>
      <c r="O392" s="24">
        <v>5</v>
      </c>
      <c r="P392" s="79">
        <v>25</v>
      </c>
      <c r="Q392" s="79">
        <v>40</v>
      </c>
      <c r="R392" s="79">
        <v>25</v>
      </c>
      <c r="S392" s="79">
        <v>25</v>
      </c>
    </row>
    <row r="393" spans="1:19" x14ac:dyDescent="0.55000000000000004">
      <c r="A393" s="72">
        <v>5</v>
      </c>
      <c r="B393" s="49" t="s">
        <v>1</v>
      </c>
      <c r="C393" s="49">
        <v>75</v>
      </c>
      <c r="D393" s="25" t="s">
        <v>66</v>
      </c>
      <c r="E393" s="25">
        <v>3</v>
      </c>
      <c r="F393" s="25">
        <v>7</v>
      </c>
      <c r="G393" s="25">
        <v>27</v>
      </c>
      <c r="H393" s="24">
        <v>35.5</v>
      </c>
      <c r="I393" s="24">
        <v>5</v>
      </c>
      <c r="J393" s="79"/>
      <c r="K393" s="79"/>
      <c r="M393" s="78"/>
      <c r="N393" s="79">
        <v>60</v>
      </c>
      <c r="O393" s="24">
        <v>55</v>
      </c>
      <c r="P393" s="24">
        <v>0</v>
      </c>
      <c r="Q393" s="24">
        <v>0</v>
      </c>
      <c r="R393" s="24">
        <v>0</v>
      </c>
      <c r="S393" s="24">
        <v>0</v>
      </c>
    </row>
    <row r="394" spans="1:19" x14ac:dyDescent="0.55000000000000004">
      <c r="A394" s="72">
        <v>5</v>
      </c>
      <c r="B394" s="49" t="s">
        <v>1</v>
      </c>
      <c r="C394" s="49">
        <v>76</v>
      </c>
      <c r="D394" s="25" t="s">
        <v>64</v>
      </c>
      <c r="E394" s="25">
        <v>3</v>
      </c>
      <c r="F394" s="25">
        <v>4.5</v>
      </c>
      <c r="G394" s="25">
        <v>6</v>
      </c>
      <c r="H394" s="24">
        <v>16</v>
      </c>
      <c r="I394" s="24">
        <v>1.5</v>
      </c>
      <c r="J394" s="79"/>
      <c r="K394" s="79"/>
      <c r="M394" s="78"/>
      <c r="N394" s="79">
        <v>5</v>
      </c>
      <c r="O394" s="24">
        <v>1</v>
      </c>
      <c r="P394" s="24">
        <v>0</v>
      </c>
      <c r="Q394" s="24">
        <v>0</v>
      </c>
      <c r="R394" s="24">
        <v>0</v>
      </c>
      <c r="S394" s="24">
        <v>0</v>
      </c>
    </row>
    <row r="395" spans="1:19" x14ac:dyDescent="0.55000000000000004">
      <c r="A395" s="72">
        <v>5</v>
      </c>
      <c r="B395" s="49" t="s">
        <v>1</v>
      </c>
      <c r="C395" s="49">
        <v>77</v>
      </c>
      <c r="D395" s="25" t="s">
        <v>64</v>
      </c>
      <c r="E395" s="25">
        <v>3</v>
      </c>
      <c r="F395" s="25">
        <v>5.5</v>
      </c>
      <c r="G395" s="25">
        <v>15</v>
      </c>
      <c r="H395" s="24">
        <v>18.5</v>
      </c>
      <c r="I395" s="24">
        <v>4</v>
      </c>
      <c r="J395" s="79">
        <v>4</v>
      </c>
      <c r="K395" s="79"/>
      <c r="M395" s="78"/>
      <c r="N395" s="79">
        <v>25</v>
      </c>
      <c r="O395" s="24">
        <v>1</v>
      </c>
      <c r="P395" s="79">
        <v>20</v>
      </c>
      <c r="Q395" s="24">
        <v>0</v>
      </c>
      <c r="R395" s="24">
        <v>0</v>
      </c>
      <c r="S395" s="24">
        <v>0</v>
      </c>
    </row>
    <row r="396" spans="1:19" x14ac:dyDescent="0.55000000000000004">
      <c r="A396" s="72">
        <v>5</v>
      </c>
      <c r="B396" s="49" t="s">
        <v>1</v>
      </c>
      <c r="C396" s="49">
        <v>78</v>
      </c>
      <c r="D396" s="25" t="s">
        <v>64</v>
      </c>
      <c r="E396" s="25">
        <v>2</v>
      </c>
      <c r="F396" s="25">
        <v>6</v>
      </c>
      <c r="G396" s="25">
        <v>12</v>
      </c>
      <c r="H396" s="24">
        <v>20</v>
      </c>
      <c r="I396" s="24">
        <v>12.5</v>
      </c>
      <c r="J396" s="79">
        <v>14</v>
      </c>
      <c r="K396" s="79">
        <v>15</v>
      </c>
      <c r="L396" s="78">
        <v>22</v>
      </c>
      <c r="M396" s="78">
        <v>48</v>
      </c>
      <c r="N396" s="79">
        <v>0</v>
      </c>
      <c r="O396" s="24">
        <v>5</v>
      </c>
      <c r="P396" s="79">
        <v>5</v>
      </c>
      <c r="Q396" s="79">
        <v>5</v>
      </c>
      <c r="R396" s="78">
        <v>20</v>
      </c>
      <c r="S396" s="78">
        <v>8</v>
      </c>
    </row>
    <row r="397" spans="1:19" x14ac:dyDescent="0.55000000000000004">
      <c r="A397" s="72">
        <v>5</v>
      </c>
      <c r="B397" s="49" t="s">
        <v>1</v>
      </c>
      <c r="C397" s="49">
        <v>79</v>
      </c>
      <c r="D397" s="25" t="s">
        <v>66</v>
      </c>
      <c r="E397" s="25">
        <v>2</v>
      </c>
      <c r="F397" s="25">
        <v>4</v>
      </c>
      <c r="G397" s="25">
        <v>20</v>
      </c>
      <c r="H397" s="24">
        <v>46</v>
      </c>
      <c r="I397" s="24"/>
      <c r="J397" s="79"/>
      <c r="K397" s="79"/>
      <c r="L397" s="78"/>
      <c r="M397" s="78"/>
      <c r="N397" s="79">
        <v>0</v>
      </c>
      <c r="O397" s="24">
        <v>0</v>
      </c>
      <c r="P397" s="24">
        <v>0</v>
      </c>
      <c r="Q397" s="24">
        <v>0</v>
      </c>
      <c r="R397" s="24">
        <v>0</v>
      </c>
      <c r="S397" s="24">
        <v>0</v>
      </c>
    </row>
    <row r="398" spans="1:19" x14ac:dyDescent="0.55000000000000004">
      <c r="A398" s="72">
        <v>5</v>
      </c>
      <c r="B398" s="49" t="s">
        <v>1</v>
      </c>
      <c r="C398" s="49">
        <v>80</v>
      </c>
      <c r="D398" s="25" t="s">
        <v>64</v>
      </c>
      <c r="E398" s="25">
        <v>2</v>
      </c>
      <c r="F398" s="25">
        <v>7</v>
      </c>
      <c r="G398" s="25">
        <v>20.5</v>
      </c>
      <c r="H398" s="24">
        <v>50</v>
      </c>
      <c r="I398" s="24">
        <v>29.5</v>
      </c>
      <c r="J398" s="79">
        <v>34</v>
      </c>
      <c r="K398" s="79">
        <v>45</v>
      </c>
      <c r="L398" s="79">
        <v>55</v>
      </c>
      <c r="M398" s="79">
        <v>75</v>
      </c>
      <c r="N398" s="79">
        <v>2</v>
      </c>
      <c r="O398" s="24">
        <v>0</v>
      </c>
      <c r="P398" s="79">
        <v>0</v>
      </c>
      <c r="Q398" s="79">
        <v>0</v>
      </c>
      <c r="R398" s="79">
        <v>0</v>
      </c>
      <c r="S398" s="79">
        <v>0</v>
      </c>
    </row>
    <row r="399" spans="1:19" hidden="1" x14ac:dyDescent="0.55000000000000004">
      <c r="A399" s="72">
        <v>5</v>
      </c>
      <c r="B399" s="49" t="s">
        <v>1</v>
      </c>
      <c r="C399" s="49">
        <v>81</v>
      </c>
      <c r="D399" s="25" t="s">
        <v>42</v>
      </c>
      <c r="E399" s="25">
        <v>3</v>
      </c>
      <c r="F399" s="25">
        <v>2.5</v>
      </c>
      <c r="G399" s="25">
        <v>4.5</v>
      </c>
      <c r="H399" s="24"/>
      <c r="I399" s="57"/>
      <c r="J399" s="79"/>
      <c r="K399" s="79"/>
      <c r="N399" s="79">
        <v>0</v>
      </c>
      <c r="O399" s="79">
        <v>0</v>
      </c>
      <c r="P399" s="24">
        <v>0</v>
      </c>
      <c r="Q399" s="24">
        <v>0</v>
      </c>
      <c r="R399" s="24">
        <v>0</v>
      </c>
      <c r="S399" s="24">
        <v>0</v>
      </c>
    </row>
    <row r="400" spans="1:19" x14ac:dyDescent="0.55000000000000004">
      <c r="A400" s="72">
        <v>5</v>
      </c>
      <c r="B400" s="49" t="s">
        <v>1</v>
      </c>
      <c r="C400" s="49">
        <v>82</v>
      </c>
      <c r="D400" s="25" t="s">
        <v>42</v>
      </c>
      <c r="E400" s="25">
        <v>2</v>
      </c>
      <c r="F400" s="25">
        <v>2.5</v>
      </c>
      <c r="G400" s="25">
        <v>5</v>
      </c>
      <c r="H400" s="24">
        <v>9</v>
      </c>
      <c r="I400" s="24">
        <v>0.5</v>
      </c>
      <c r="J400" s="79"/>
      <c r="K400" s="79"/>
      <c r="N400" s="79">
        <v>0</v>
      </c>
      <c r="O400" s="24">
        <v>0</v>
      </c>
      <c r="P400" s="24">
        <v>0</v>
      </c>
      <c r="Q400" s="24">
        <v>0</v>
      </c>
      <c r="R400" s="24">
        <v>0</v>
      </c>
      <c r="S400" s="24">
        <v>0</v>
      </c>
    </row>
    <row r="401" spans="1:19" x14ac:dyDescent="0.55000000000000004">
      <c r="A401" s="72">
        <v>5</v>
      </c>
      <c r="B401" s="49" t="s">
        <v>1</v>
      </c>
      <c r="C401" s="49">
        <v>83</v>
      </c>
      <c r="D401" s="25" t="s">
        <v>42</v>
      </c>
      <c r="E401" s="25">
        <v>2</v>
      </c>
      <c r="F401" s="25">
        <v>1.5</v>
      </c>
      <c r="G401" s="25">
        <v>3</v>
      </c>
      <c r="H401" s="24">
        <v>13</v>
      </c>
      <c r="I401" s="24">
        <v>3</v>
      </c>
      <c r="J401" s="79">
        <v>1</v>
      </c>
      <c r="K401" s="79">
        <v>0</v>
      </c>
      <c r="N401" s="79">
        <v>15</v>
      </c>
      <c r="O401" s="24">
        <v>15</v>
      </c>
      <c r="P401" s="79">
        <v>40</v>
      </c>
      <c r="Q401" s="79">
        <v>5</v>
      </c>
      <c r="R401" s="24">
        <v>0</v>
      </c>
      <c r="S401" s="24">
        <v>0</v>
      </c>
    </row>
    <row r="402" spans="1:19" x14ac:dyDescent="0.55000000000000004">
      <c r="A402" s="72">
        <v>5</v>
      </c>
      <c r="B402" s="49" t="s">
        <v>1</v>
      </c>
      <c r="C402" s="49">
        <v>84</v>
      </c>
      <c r="D402" s="25" t="s">
        <v>42</v>
      </c>
      <c r="E402" s="25">
        <v>2</v>
      </c>
      <c r="F402" s="25">
        <v>4</v>
      </c>
      <c r="G402" s="25">
        <v>12</v>
      </c>
      <c r="H402" s="24">
        <v>24</v>
      </c>
      <c r="I402" s="57"/>
      <c r="J402" s="79"/>
      <c r="K402" s="79"/>
      <c r="N402" s="79">
        <v>2</v>
      </c>
      <c r="O402" s="24">
        <v>5</v>
      </c>
      <c r="P402" s="24">
        <v>0</v>
      </c>
      <c r="Q402" s="24">
        <v>0</v>
      </c>
      <c r="R402" s="24">
        <v>0</v>
      </c>
      <c r="S402" s="24">
        <v>0</v>
      </c>
    </row>
    <row r="403" spans="1:19" x14ac:dyDescent="0.55000000000000004">
      <c r="A403" s="72">
        <v>5</v>
      </c>
      <c r="B403" s="49" t="s">
        <v>1</v>
      </c>
      <c r="C403" s="49">
        <v>85</v>
      </c>
      <c r="D403" s="25" t="s">
        <v>42</v>
      </c>
      <c r="E403" s="25">
        <v>3</v>
      </c>
      <c r="F403" s="25">
        <v>4</v>
      </c>
      <c r="G403" s="25">
        <v>7.5</v>
      </c>
      <c r="H403" s="24">
        <v>11.5</v>
      </c>
      <c r="I403" s="24">
        <v>11</v>
      </c>
      <c r="J403" s="79">
        <v>10</v>
      </c>
      <c r="K403" s="79"/>
      <c r="N403" s="79">
        <v>2</v>
      </c>
      <c r="O403" s="24">
        <v>0</v>
      </c>
      <c r="P403" s="79">
        <v>5</v>
      </c>
      <c r="Q403" s="24">
        <v>0</v>
      </c>
      <c r="R403" s="24">
        <v>0</v>
      </c>
      <c r="S403" s="24">
        <v>0</v>
      </c>
    </row>
    <row r="404" spans="1:19" x14ac:dyDescent="0.55000000000000004">
      <c r="A404" s="72">
        <v>5</v>
      </c>
      <c r="B404" s="49" t="s">
        <v>1</v>
      </c>
      <c r="C404" s="49">
        <v>86</v>
      </c>
      <c r="D404" s="25" t="s">
        <v>42</v>
      </c>
      <c r="E404" s="25">
        <v>2</v>
      </c>
      <c r="F404" s="25">
        <v>3.5</v>
      </c>
      <c r="G404" s="25">
        <v>6.5</v>
      </c>
      <c r="H404" s="24">
        <v>9</v>
      </c>
      <c r="I404" s="24">
        <v>3.5</v>
      </c>
      <c r="J404" s="79"/>
      <c r="K404" s="79"/>
      <c r="N404" s="79">
        <v>5</v>
      </c>
      <c r="O404" s="24">
        <v>5</v>
      </c>
      <c r="P404" s="24">
        <v>0</v>
      </c>
      <c r="Q404" s="24">
        <v>0</v>
      </c>
      <c r="R404" s="24">
        <v>0</v>
      </c>
      <c r="S404" s="24">
        <v>0</v>
      </c>
    </row>
    <row r="405" spans="1:19" x14ac:dyDescent="0.55000000000000004">
      <c r="A405" s="72">
        <v>5</v>
      </c>
      <c r="B405" s="49" t="s">
        <v>1</v>
      </c>
      <c r="C405" s="49">
        <v>87</v>
      </c>
      <c r="D405" s="25" t="s">
        <v>42</v>
      </c>
      <c r="E405" s="25">
        <v>3</v>
      </c>
      <c r="F405" s="25">
        <v>5</v>
      </c>
      <c r="G405" s="25">
        <v>12</v>
      </c>
      <c r="H405" s="24">
        <v>10.5</v>
      </c>
      <c r="I405" s="24">
        <v>4</v>
      </c>
      <c r="J405" s="79"/>
      <c r="K405" s="79"/>
      <c r="N405" s="79">
        <v>20</v>
      </c>
      <c r="O405" s="24">
        <v>25</v>
      </c>
      <c r="P405" s="24">
        <v>0</v>
      </c>
      <c r="Q405" s="24">
        <v>0</v>
      </c>
      <c r="R405" s="24">
        <v>0</v>
      </c>
      <c r="S405" s="24">
        <v>0</v>
      </c>
    </row>
    <row r="406" spans="1:19" x14ac:dyDescent="0.55000000000000004">
      <c r="A406" s="72">
        <v>5</v>
      </c>
      <c r="B406" s="49" t="s">
        <v>1</v>
      </c>
      <c r="C406" s="49">
        <v>88</v>
      </c>
      <c r="D406" s="25" t="s">
        <v>42</v>
      </c>
      <c r="E406" s="25">
        <v>3</v>
      </c>
      <c r="F406" s="25">
        <v>6</v>
      </c>
      <c r="G406" s="25">
        <v>14.5</v>
      </c>
      <c r="H406" s="24">
        <v>20</v>
      </c>
      <c r="I406" s="24">
        <v>2</v>
      </c>
      <c r="J406" s="79">
        <v>1</v>
      </c>
      <c r="K406" s="79"/>
      <c r="N406" s="79">
        <v>5</v>
      </c>
      <c r="O406" s="24">
        <v>1</v>
      </c>
      <c r="P406" s="79">
        <v>2</v>
      </c>
      <c r="Q406" s="24">
        <v>0</v>
      </c>
      <c r="R406" s="24">
        <v>0</v>
      </c>
      <c r="S406" s="24">
        <v>0</v>
      </c>
    </row>
    <row r="407" spans="1:19" x14ac:dyDescent="0.55000000000000004">
      <c r="A407" s="72">
        <v>5</v>
      </c>
      <c r="B407" s="49" t="s">
        <v>1</v>
      </c>
      <c r="C407" s="49">
        <v>89</v>
      </c>
      <c r="D407" s="25" t="s">
        <v>42</v>
      </c>
      <c r="E407" s="25">
        <v>2</v>
      </c>
      <c r="F407" s="25">
        <v>7</v>
      </c>
      <c r="G407" s="25">
        <v>19</v>
      </c>
      <c r="H407" s="24">
        <v>30.5</v>
      </c>
      <c r="I407" s="24">
        <v>2.5</v>
      </c>
      <c r="J407" s="79"/>
      <c r="K407" s="79"/>
      <c r="N407" s="79">
        <v>0</v>
      </c>
      <c r="O407" s="24">
        <v>1</v>
      </c>
      <c r="P407" s="24">
        <v>0</v>
      </c>
      <c r="Q407" s="24">
        <v>0</v>
      </c>
      <c r="R407" s="24">
        <v>0</v>
      </c>
      <c r="S407" s="24">
        <v>0</v>
      </c>
    </row>
    <row r="408" spans="1:19" x14ac:dyDescent="0.55000000000000004">
      <c r="A408" s="72">
        <v>5</v>
      </c>
      <c r="B408" s="49" t="s">
        <v>1</v>
      </c>
      <c r="C408" s="49">
        <v>90</v>
      </c>
      <c r="D408" s="25" t="s">
        <v>42</v>
      </c>
      <c r="E408" s="25">
        <v>2</v>
      </c>
      <c r="F408" s="25">
        <v>5</v>
      </c>
      <c r="G408" s="25">
        <v>14</v>
      </c>
      <c r="H408" s="24">
        <v>26</v>
      </c>
      <c r="I408" s="24">
        <v>11</v>
      </c>
      <c r="J408" s="79">
        <v>12</v>
      </c>
      <c r="K408" s="79">
        <v>11</v>
      </c>
      <c r="L408" s="79">
        <v>8</v>
      </c>
      <c r="M408" s="79">
        <v>11</v>
      </c>
      <c r="N408" s="79">
        <v>10</v>
      </c>
      <c r="O408" s="24">
        <v>1</v>
      </c>
      <c r="P408" s="79">
        <v>30</v>
      </c>
      <c r="Q408" s="79">
        <v>10</v>
      </c>
      <c r="R408" s="79">
        <v>20</v>
      </c>
      <c r="S408" s="79">
        <v>15</v>
      </c>
    </row>
    <row r="409" spans="1:19" x14ac:dyDescent="0.55000000000000004">
      <c r="A409" s="72">
        <v>5</v>
      </c>
      <c r="B409" s="49" t="s">
        <v>1</v>
      </c>
      <c r="C409" s="49">
        <v>91</v>
      </c>
      <c r="D409" s="25" t="s">
        <v>42</v>
      </c>
      <c r="E409" s="25">
        <v>4</v>
      </c>
      <c r="F409" s="25">
        <v>3.5</v>
      </c>
      <c r="G409" s="25">
        <v>7</v>
      </c>
      <c r="H409" s="24">
        <v>40</v>
      </c>
      <c r="I409" s="24">
        <v>57</v>
      </c>
      <c r="J409" s="79">
        <v>50</v>
      </c>
      <c r="K409" s="79">
        <v>89</v>
      </c>
      <c r="L409" s="79">
        <v>105</v>
      </c>
      <c r="M409" s="79">
        <v>124</v>
      </c>
      <c r="N409" s="79">
        <v>30</v>
      </c>
      <c r="O409" s="24">
        <v>40</v>
      </c>
      <c r="P409" s="79">
        <v>60</v>
      </c>
      <c r="Q409" s="79">
        <v>60</v>
      </c>
      <c r="R409" s="79">
        <v>90</v>
      </c>
      <c r="S409" s="79">
        <v>25</v>
      </c>
    </row>
    <row r="410" spans="1:19" x14ac:dyDescent="0.55000000000000004">
      <c r="A410" s="72">
        <v>5</v>
      </c>
      <c r="B410" s="49" t="s">
        <v>1</v>
      </c>
      <c r="C410" s="49">
        <v>92</v>
      </c>
      <c r="D410" s="25" t="s">
        <v>42</v>
      </c>
      <c r="E410" s="25">
        <v>2</v>
      </c>
      <c r="F410" s="25">
        <v>4</v>
      </c>
      <c r="G410" s="25">
        <v>8</v>
      </c>
      <c r="H410" s="24">
        <v>19</v>
      </c>
      <c r="I410" s="24">
        <v>15</v>
      </c>
      <c r="J410" s="79">
        <v>10</v>
      </c>
      <c r="K410" s="79"/>
      <c r="N410" s="79">
        <v>25</v>
      </c>
      <c r="O410" s="24">
        <v>25</v>
      </c>
      <c r="P410" s="24">
        <v>0</v>
      </c>
      <c r="Q410" s="24">
        <v>0</v>
      </c>
      <c r="R410" s="24">
        <v>0</v>
      </c>
      <c r="S410" s="24">
        <v>0</v>
      </c>
    </row>
    <row r="411" spans="1:19" x14ac:dyDescent="0.55000000000000004">
      <c r="A411" s="72">
        <v>5</v>
      </c>
      <c r="B411" s="49" t="s">
        <v>1</v>
      </c>
      <c r="C411" s="49">
        <v>93</v>
      </c>
      <c r="D411" s="25" t="s">
        <v>42</v>
      </c>
      <c r="E411" s="25">
        <v>2</v>
      </c>
      <c r="F411" s="25">
        <v>3.5</v>
      </c>
      <c r="G411" s="25">
        <v>6</v>
      </c>
      <c r="H411" s="24">
        <v>7</v>
      </c>
      <c r="I411" s="24">
        <v>5.5</v>
      </c>
      <c r="J411" s="79"/>
      <c r="K411" s="79"/>
      <c r="N411" s="79">
        <v>2</v>
      </c>
      <c r="O411" s="24">
        <v>0</v>
      </c>
      <c r="P411" s="24">
        <v>0</v>
      </c>
      <c r="Q411" s="24">
        <v>0</v>
      </c>
      <c r="R411" s="24">
        <v>0</v>
      </c>
      <c r="S411" s="24">
        <v>0</v>
      </c>
    </row>
    <row r="412" spans="1:19" x14ac:dyDescent="0.55000000000000004">
      <c r="A412" s="72">
        <v>5</v>
      </c>
      <c r="B412" s="49" t="s">
        <v>1</v>
      </c>
      <c r="C412" s="49">
        <v>94</v>
      </c>
      <c r="D412" s="25" t="s">
        <v>42</v>
      </c>
      <c r="E412" s="25">
        <v>3</v>
      </c>
      <c r="F412" s="25">
        <v>3</v>
      </c>
      <c r="G412" s="25">
        <v>7</v>
      </c>
      <c r="H412" s="24">
        <v>9</v>
      </c>
      <c r="I412" s="24">
        <v>1.5</v>
      </c>
      <c r="J412" s="79"/>
      <c r="K412" s="79"/>
      <c r="N412" s="79">
        <v>5</v>
      </c>
      <c r="O412" s="24">
        <v>1</v>
      </c>
      <c r="P412" s="24">
        <v>0</v>
      </c>
      <c r="Q412" s="24">
        <v>0</v>
      </c>
      <c r="R412" s="24">
        <v>0</v>
      </c>
      <c r="S412" s="24">
        <v>0</v>
      </c>
    </row>
    <row r="413" spans="1:19" x14ac:dyDescent="0.55000000000000004">
      <c r="A413" s="72">
        <v>5</v>
      </c>
      <c r="B413" s="49" t="s">
        <v>1</v>
      </c>
      <c r="C413" s="49">
        <v>95</v>
      </c>
      <c r="D413" s="25" t="s">
        <v>42</v>
      </c>
      <c r="E413" s="25">
        <v>3</v>
      </c>
      <c r="F413" s="25">
        <v>3</v>
      </c>
      <c r="G413" s="25">
        <v>6</v>
      </c>
      <c r="H413" s="24">
        <v>7.5</v>
      </c>
      <c r="I413" s="24">
        <v>3</v>
      </c>
      <c r="J413" s="79"/>
      <c r="K413" s="79"/>
      <c r="N413" s="79">
        <v>10</v>
      </c>
      <c r="O413" s="24">
        <v>5</v>
      </c>
      <c r="P413" s="24">
        <v>0</v>
      </c>
      <c r="Q413" s="24">
        <v>0</v>
      </c>
      <c r="R413" s="24">
        <v>0</v>
      </c>
      <c r="S413" s="24">
        <v>0</v>
      </c>
    </row>
    <row r="414" spans="1:19" x14ac:dyDescent="0.55000000000000004">
      <c r="A414" s="72">
        <v>5</v>
      </c>
      <c r="B414" s="49" t="s">
        <v>1</v>
      </c>
      <c r="C414" s="49">
        <v>96</v>
      </c>
      <c r="D414" s="25" t="s">
        <v>47</v>
      </c>
      <c r="E414" s="25">
        <v>2</v>
      </c>
      <c r="F414" s="25">
        <v>4</v>
      </c>
      <c r="G414" s="25">
        <v>6</v>
      </c>
      <c r="H414" s="24">
        <v>8.5</v>
      </c>
      <c r="I414" s="24">
        <v>5.5</v>
      </c>
      <c r="J414" s="79"/>
      <c r="K414" s="79"/>
      <c r="N414" s="79">
        <v>3</v>
      </c>
      <c r="O414" s="57">
        <v>1</v>
      </c>
      <c r="P414" s="24">
        <v>0</v>
      </c>
      <c r="Q414" s="24">
        <v>0</v>
      </c>
      <c r="R414" s="24">
        <v>0</v>
      </c>
      <c r="S414" s="24">
        <v>0</v>
      </c>
    </row>
    <row r="415" spans="1:19" x14ac:dyDescent="0.55000000000000004">
      <c r="A415" s="72">
        <v>5</v>
      </c>
      <c r="B415" s="49" t="s">
        <v>1</v>
      </c>
      <c r="C415" s="49">
        <v>97</v>
      </c>
      <c r="D415" s="25" t="s">
        <v>42</v>
      </c>
      <c r="E415" s="25">
        <v>2</v>
      </c>
      <c r="F415" s="25">
        <v>6</v>
      </c>
      <c r="G415" s="25">
        <v>7</v>
      </c>
      <c r="H415" s="24">
        <v>9</v>
      </c>
      <c r="I415" s="24">
        <v>3.5</v>
      </c>
      <c r="J415" s="79">
        <v>2</v>
      </c>
      <c r="K415" s="79"/>
      <c r="N415" s="79">
        <v>10</v>
      </c>
      <c r="O415" s="57">
        <v>15</v>
      </c>
      <c r="P415" s="79">
        <v>15</v>
      </c>
      <c r="Q415" s="24">
        <v>0</v>
      </c>
      <c r="R415" s="24">
        <v>0</v>
      </c>
      <c r="S415" s="24">
        <v>0</v>
      </c>
    </row>
    <row r="416" spans="1:19" x14ac:dyDescent="0.55000000000000004">
      <c r="A416" s="72">
        <v>5</v>
      </c>
      <c r="B416" s="49" t="s">
        <v>1</v>
      </c>
      <c r="C416" s="49">
        <v>98</v>
      </c>
      <c r="D416" s="25" t="s">
        <v>42</v>
      </c>
      <c r="E416" s="25">
        <v>2</v>
      </c>
      <c r="F416" s="25">
        <v>3.5</v>
      </c>
      <c r="G416" s="25">
        <v>4</v>
      </c>
      <c r="H416" s="24">
        <v>5</v>
      </c>
      <c r="I416" s="24">
        <v>1.5</v>
      </c>
      <c r="J416" s="79">
        <v>1</v>
      </c>
      <c r="K416" s="79">
        <v>4</v>
      </c>
      <c r="L416" s="79">
        <v>3</v>
      </c>
      <c r="M416" s="79">
        <v>3</v>
      </c>
      <c r="N416" s="79">
        <v>5</v>
      </c>
      <c r="O416" s="57">
        <v>30</v>
      </c>
      <c r="P416" s="79">
        <v>10</v>
      </c>
      <c r="Q416" s="79">
        <v>30</v>
      </c>
      <c r="R416" s="79">
        <v>5</v>
      </c>
      <c r="S416" s="24">
        <v>0</v>
      </c>
    </row>
    <row r="417" spans="1:19" x14ac:dyDescent="0.55000000000000004">
      <c r="A417" s="72">
        <v>5</v>
      </c>
      <c r="B417" s="49" t="s">
        <v>1</v>
      </c>
      <c r="C417" s="49">
        <v>99</v>
      </c>
      <c r="D417" s="25" t="s">
        <v>42</v>
      </c>
      <c r="E417" s="25">
        <v>2</v>
      </c>
      <c r="F417" s="25">
        <v>4</v>
      </c>
      <c r="G417" s="25">
        <v>5</v>
      </c>
      <c r="H417" s="24">
        <v>6</v>
      </c>
      <c r="I417" s="24">
        <v>3</v>
      </c>
      <c r="J417" s="79"/>
      <c r="K417" s="79"/>
      <c r="L417" s="79"/>
      <c r="N417" s="79">
        <v>2</v>
      </c>
      <c r="O417" s="57">
        <v>15</v>
      </c>
      <c r="P417" s="24">
        <v>0</v>
      </c>
      <c r="Q417" s="24">
        <v>0</v>
      </c>
      <c r="R417" s="24">
        <v>0</v>
      </c>
      <c r="S417" s="24">
        <v>0</v>
      </c>
    </row>
    <row r="418" spans="1:19" x14ac:dyDescent="0.55000000000000004">
      <c r="A418" s="72">
        <v>5</v>
      </c>
      <c r="B418" s="49" t="s">
        <v>1</v>
      </c>
      <c r="C418" s="49">
        <v>100</v>
      </c>
      <c r="D418" s="25" t="s">
        <v>42</v>
      </c>
      <c r="E418" s="25">
        <v>2</v>
      </c>
      <c r="F418" s="25">
        <v>3.5</v>
      </c>
      <c r="G418" s="25">
        <v>5</v>
      </c>
      <c r="H418" s="24">
        <v>7</v>
      </c>
      <c r="I418" s="24">
        <v>5</v>
      </c>
      <c r="J418" s="79">
        <v>4</v>
      </c>
      <c r="K418" s="79">
        <v>4</v>
      </c>
      <c r="L418" s="79">
        <v>3</v>
      </c>
      <c r="M418" s="79">
        <v>3.5</v>
      </c>
      <c r="N418" s="79">
        <v>10</v>
      </c>
      <c r="O418" s="57">
        <v>20</v>
      </c>
      <c r="P418" s="79">
        <v>25</v>
      </c>
      <c r="Q418" s="79">
        <v>5</v>
      </c>
      <c r="R418" s="79">
        <v>15</v>
      </c>
      <c r="S418" s="24">
        <v>0</v>
      </c>
    </row>
  </sheetData>
  <autoFilter ref="A1:S418" xr:uid="{00000000-0009-0000-0000-000007000000}">
    <filterColumn colId="7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for JMP</vt:lpstr>
      <vt:lpstr>Survival by health</vt:lpstr>
      <vt:lpstr>Height and Branches</vt:lpstr>
      <vt:lpstr>Clipped data</vt:lpstr>
      <vt:lpstr>2011-2019</vt:lpstr>
      <vt:lpstr>Summary2011-2017</vt:lpstr>
      <vt:lpstr>Height</vt:lpstr>
      <vt:lpstr>Height vs % shrub 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qsorenson</dc:creator>
  <cp:lastModifiedBy>Yi-Chin Fang</cp:lastModifiedBy>
  <dcterms:created xsi:type="dcterms:W3CDTF">2012-12-18T18:44:28Z</dcterms:created>
  <dcterms:modified xsi:type="dcterms:W3CDTF">2020-08-24T18:43:38Z</dcterms:modified>
</cp:coreProperties>
</file>